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stknw19\Desktop\"/>
    </mc:Choice>
  </mc:AlternateContent>
  <bookViews>
    <workbookView xWindow="-15" yWindow="5070" windowWidth="24030" windowHeight="5115" tabRatio="794" activeTab="1"/>
  </bookViews>
  <sheets>
    <sheet name="Information Datei" sheetId="54097" r:id="rId1"/>
    <sheet name="Eingaben" sheetId="54091" r:id="rId2"/>
    <sheet name="Daten" sheetId="54064" state="hidden" r:id="rId3"/>
    <sheet name="Vergl A3" sheetId="54081" r:id="rId4"/>
    <sheet name="Vergl Sp" sheetId="54092" r:id="rId5"/>
    <sheet name="X Vergl" sheetId="54060" r:id="rId6"/>
    <sheet name="Para" sheetId="54054" state="hidden" r:id="rId7"/>
    <sheet name="M" sheetId="54093" state="hidden" r:id="rId8"/>
    <sheet name="I" sheetId="54045" state="hidden" r:id="rId9"/>
    <sheet name="II" sheetId="16" state="hidden" r:id="rId10"/>
    <sheet name="III" sheetId="13300" state="hidden" r:id="rId11"/>
    <sheet name="IIIn" sheetId="54095" state="hidden" r:id="rId12"/>
    <sheet name="IVa" sheetId="54046" state="hidden" r:id="rId13"/>
    <sheet name="IVb" sheetId="40" state="hidden" r:id="rId14"/>
    <sheet name="IVc" sheetId="50" state="hidden" r:id="rId15"/>
    <sheet name="LAV" sheetId="54089" state="hidden" r:id="rId16"/>
    <sheet name="LAW" sheetId="54086" state="hidden" r:id="rId17"/>
    <sheet name="V" sheetId="41" state="hidden" r:id="rId18"/>
    <sheet name="VI" sheetId="12" state="hidden" r:id="rId19"/>
    <sheet name="VII" sheetId="54048" state="hidden" r:id="rId20"/>
    <sheet name="VIII" sheetId="54049" state="hidden" r:id="rId21"/>
    <sheet name="IX" sheetId="54044" state="hidden" r:id="rId22"/>
    <sheet name="ProgN" sheetId="54066" state="hidden" r:id="rId23"/>
    <sheet name="Prog" sheetId="54056" state="hidden" r:id="rId24"/>
    <sheet name="Para_2" sheetId="54068" state="hidden" r:id="rId25"/>
    <sheet name="M_2" sheetId="54094" state="hidden" r:id="rId26"/>
    <sheet name="I_2" sheetId="54069" state="hidden" r:id="rId27"/>
    <sheet name="II_2" sheetId="54070" state="hidden" r:id="rId28"/>
    <sheet name="III_2" sheetId="54071" state="hidden" r:id="rId29"/>
    <sheet name="III_2n" sheetId="54096" state="hidden" r:id="rId30"/>
    <sheet name="IVa_2" sheetId="54072" state="hidden" r:id="rId31"/>
    <sheet name="IVb_2" sheetId="54073" state="hidden" r:id="rId32"/>
    <sheet name="IVc_2" sheetId="54074" state="hidden" r:id="rId33"/>
    <sheet name="LAV_2" sheetId="54090" state="hidden" r:id="rId34"/>
    <sheet name="LAW_2" sheetId="54087" state="hidden" r:id="rId35"/>
    <sheet name="V_2" sheetId="54075" state="hidden" r:id="rId36"/>
    <sheet name="VI_2" sheetId="54076" state="hidden" r:id="rId37"/>
    <sheet name="VII_2" sheetId="54077" state="hidden" r:id="rId38"/>
    <sheet name="VIII_2" sheetId="54078" state="hidden" r:id="rId39"/>
    <sheet name="IX_2" sheetId="54079" state="hidden" r:id="rId40"/>
    <sheet name="ProgN_2" sheetId="54084" state="hidden" r:id="rId41"/>
    <sheet name="Prog_2" sheetId="54085" state="hidden" r:id="rId42"/>
  </sheets>
  <definedNames>
    <definedName name="_xlnm._FilterDatabase" localSheetId="2" hidden="1">Daten!$A$4:$AE$158</definedName>
    <definedName name="_xlnm._FilterDatabase" localSheetId="1" hidden="1">Eingaben!$A$3:$AB$55</definedName>
    <definedName name="_xlnm._FilterDatabase" localSheetId="3" hidden="1">'Vergl A3'!$A$3:$Y$37</definedName>
    <definedName name="_xlnm._FilterDatabase" localSheetId="4" hidden="1">'Vergl Sp'!$A$5:$M$12</definedName>
    <definedName name="Ausstattung_Varianten">Eingaben!$R$11:$AB$11</definedName>
    <definedName name="_xlnm.Print_Area" localSheetId="2">Daten!$G$3:$L$70</definedName>
    <definedName name="_xlnm.Print_Area" localSheetId="1">Eingaben!$H$5:$AB$56</definedName>
    <definedName name="_xlnm.Print_Area" localSheetId="8">I!$A$1:$L$43</definedName>
    <definedName name="_xlnm.Print_Area" localSheetId="26">I_2!$A$1:$L$43</definedName>
    <definedName name="_xlnm.Print_Area" localSheetId="9">II!$A$1:$V$44</definedName>
    <definedName name="_xlnm.Print_Area" localSheetId="27">II_2!$A$1:$V$44</definedName>
    <definedName name="_xlnm.Print_Area" localSheetId="10">III!$A$1:$J$27</definedName>
    <definedName name="_xlnm.Print_Area" localSheetId="28">III_2!$A$1:$J$27</definedName>
    <definedName name="_xlnm.Print_Area" localSheetId="29">III_2n!$A$1:$J$27</definedName>
    <definedName name="_xlnm.Print_Area" localSheetId="11">IIIn!$A$1:$O$37</definedName>
    <definedName name="_xlnm.Print_Area" localSheetId="12">IVa!$A$1:$E$28</definedName>
    <definedName name="_xlnm.Print_Area" localSheetId="30">IVa_2!$A$1:$E$28</definedName>
    <definedName name="_xlnm.Print_Area" localSheetId="13">IVb!$A$1:$G$32</definedName>
    <definedName name="_xlnm.Print_Area" localSheetId="31">IVb_2!$A$1:$G$32</definedName>
    <definedName name="_xlnm.Print_Area" localSheetId="14">IVc!$A$1:$F$35</definedName>
    <definedName name="_xlnm.Print_Area" localSheetId="32">IVc_2!$A$1:$F$34</definedName>
    <definedName name="_xlnm.Print_Area" localSheetId="21">IX!$A$1:$E$43</definedName>
    <definedName name="_xlnm.Print_Area" localSheetId="39">IX_2!$A$1:$E$43</definedName>
    <definedName name="_xlnm.Print_Area" localSheetId="15">LAV!$A$1:$AB$37</definedName>
    <definedName name="_xlnm.Print_Area" localSheetId="33">LAV_2!$A$1:$AB$38</definedName>
    <definedName name="_xlnm.Print_Area" localSheetId="16">LAW!$A$1:$I$36</definedName>
    <definedName name="_xlnm.Print_Area" localSheetId="34">LAW_2!$A$1:$I$37</definedName>
    <definedName name="_xlnm.Print_Area" localSheetId="7">M!$A$1:$J$39</definedName>
    <definedName name="_xlnm.Print_Area" localSheetId="25">M_2!$A$1:$J$39</definedName>
    <definedName name="_xlnm.Print_Area" localSheetId="6">Para!$A$1:$N$73</definedName>
    <definedName name="_xlnm.Print_Area" localSheetId="24">Para_2!$A$1:$N$73</definedName>
    <definedName name="_xlnm.Print_Area" localSheetId="17">V!$A$1:$J$25</definedName>
    <definedName name="_xlnm.Print_Area" localSheetId="35">V_2!$A$1:$J$25</definedName>
    <definedName name="_xlnm.Print_Area" localSheetId="3">'Vergl A3'!$A$1:$X$98</definedName>
    <definedName name="_xlnm.Print_Area" localSheetId="4">'Vergl Sp'!$B:$N</definedName>
    <definedName name="_xlnm.Print_Area" localSheetId="18">VI!$A$1:$H$49</definedName>
    <definedName name="_xlnm.Print_Area" localSheetId="36">VI_2!$A$1:$H$49</definedName>
    <definedName name="_xlnm.Print_Area" localSheetId="19">VII!$A$1:$F$25</definedName>
    <definedName name="_xlnm.Print_Area" localSheetId="37">VII_2!$A$1:$F$25</definedName>
    <definedName name="_xlnm.Print_Area" localSheetId="20">VIII!$A$1:$E$28</definedName>
    <definedName name="_xlnm.Print_Area" localSheetId="38">VIII_2!$A$1:$E$28</definedName>
    <definedName name="_xlnm.Print_Area" localSheetId="5">'X Vergl'!$A$1:$N$42</definedName>
    <definedName name="_xlnm.Print_Titles" localSheetId="2">Daten!$3:$4</definedName>
    <definedName name="_xlnm.Print_Titles" localSheetId="9">II!$1:$3</definedName>
    <definedName name="_xlnm.Print_Titles" localSheetId="27">II_2!$1:$3</definedName>
    <definedName name="_xlnm.Print_Titles" localSheetId="15">LAV!$A:$C</definedName>
    <definedName name="_xlnm.Print_Titles" localSheetId="33">LAV_2!$A:$B</definedName>
    <definedName name="_xlnm.Print_Titles" localSheetId="3">'Vergl A3'!$1:$3</definedName>
    <definedName name="_xlnm.Print_Titles" localSheetId="4">'Vergl Sp'!$1:$5</definedName>
    <definedName name="_xlnm.Print_Titles" localSheetId="5">'X Vergl'!$A:$E</definedName>
    <definedName name="Jahr">Daten!$M$4:$Y$4</definedName>
    <definedName name="Verteilung_Varianten">Eingaben!$R$33:$AB$33</definedName>
  </definedNames>
  <calcPr calcId="162913"/>
</workbook>
</file>

<file path=xl/calcChain.xml><?xml version="1.0" encoding="utf-8"?>
<calcChain xmlns="http://schemas.openxmlformats.org/spreadsheetml/2006/main">
  <c r="V11" i="54091" l="1"/>
  <c r="W23" i="54091" l="1"/>
  <c r="X23" i="54091"/>
  <c r="Z33" i="54091"/>
  <c r="Z11" i="54091"/>
  <c r="W55" i="54091"/>
  <c r="Y23" i="54091" l="1"/>
  <c r="N256" i="54064" l="1"/>
  <c r="N242" i="54064"/>
  <c r="N228" i="54064"/>
  <c r="N214" i="54064"/>
  <c r="N200" i="54064"/>
  <c r="N186" i="54064"/>
  <c r="N172" i="54064"/>
  <c r="N158" i="54064"/>
  <c r="N142" i="54064"/>
  <c r="N141" i="54064"/>
  <c r="N127" i="54064"/>
  <c r="V23" i="54091" l="1"/>
  <c r="N264" i="54064" l="1"/>
  <c r="N263" i="54064"/>
  <c r="N262" i="54064"/>
  <c r="N261" i="54064"/>
  <c r="N120" i="54064"/>
  <c r="N118" i="54064"/>
  <c r="N114" i="54064"/>
  <c r="N4" i="54064" l="1"/>
  <c r="M4" i="54064"/>
  <c r="AB55" i="54091" l="1"/>
  <c r="AA55" i="54091"/>
  <c r="Z55" i="54091"/>
  <c r="V33" i="54091"/>
  <c r="V55" i="54091"/>
  <c r="N8" i="54091" l="1"/>
  <c r="C24" i="54054" l="1"/>
  <c r="S11" i="54091" l="1"/>
  <c r="T11" i="54091"/>
  <c r="U11" i="54091"/>
  <c r="R11" i="54091"/>
  <c r="E62" i="54089"/>
  <c r="F62" i="54089"/>
  <c r="G62" i="54089"/>
  <c r="H62" i="54089"/>
  <c r="I62" i="54089"/>
  <c r="O8" i="54091"/>
  <c r="L52" i="54091"/>
  <c r="L44" i="54091"/>
  <c r="V43" i="54095" l="1"/>
  <c r="X48" i="54095"/>
  <c r="Y42" i="54095"/>
  <c r="X42" i="54095"/>
  <c r="Y50" i="54095"/>
  <c r="X50" i="54095"/>
  <c r="W50" i="54095"/>
  <c r="V50" i="54095"/>
  <c r="Y49" i="54095"/>
  <c r="X49" i="54095"/>
  <c r="W49" i="54095"/>
  <c r="V49" i="54095"/>
  <c r="Y48" i="54095"/>
  <c r="W48" i="54095"/>
  <c r="V48" i="54095"/>
  <c r="Y47" i="54095"/>
  <c r="X47" i="54095"/>
  <c r="W47" i="54095"/>
  <c r="V47" i="54095"/>
  <c r="Y46" i="54095"/>
  <c r="X46" i="54095"/>
  <c r="W46" i="54095"/>
  <c r="V46" i="54095"/>
  <c r="Y45" i="54095"/>
  <c r="X45" i="54095"/>
  <c r="W45" i="54095"/>
  <c r="V45" i="54095"/>
  <c r="Y44" i="54095"/>
  <c r="X44" i="54095"/>
  <c r="W44" i="54095"/>
  <c r="V44" i="54095"/>
  <c r="Y43" i="54095"/>
  <c r="X43" i="54095"/>
  <c r="W43" i="54095"/>
  <c r="W42" i="54095"/>
  <c r="V42" i="54095"/>
  <c r="V65" i="54095"/>
  <c r="V53" i="54095"/>
  <c r="V58" i="54095"/>
  <c r="Y61" i="54095"/>
  <c r="X61" i="54095"/>
  <c r="W61" i="54095"/>
  <c r="V61" i="54095"/>
  <c r="Y60" i="54095"/>
  <c r="X60" i="54095"/>
  <c r="W60" i="54095"/>
  <c r="V60" i="54095"/>
  <c r="Y59" i="54095"/>
  <c r="X59" i="54095"/>
  <c r="W59" i="54095"/>
  <c r="V59" i="54095"/>
  <c r="Y58" i="54095"/>
  <c r="X58" i="54095"/>
  <c r="W58" i="54095"/>
  <c r="Y57" i="54095"/>
  <c r="X57" i="54095"/>
  <c r="W57" i="54095"/>
  <c r="V57" i="54095"/>
  <c r="Y56" i="54095"/>
  <c r="X56" i="54095"/>
  <c r="W56" i="54095"/>
  <c r="V56" i="54095"/>
  <c r="Y55" i="54095"/>
  <c r="X55" i="54095"/>
  <c r="W55" i="54095"/>
  <c r="V55" i="54095"/>
  <c r="Y54" i="54095"/>
  <c r="X54" i="54095"/>
  <c r="W54" i="54095"/>
  <c r="V54" i="54095"/>
  <c r="Y53" i="54095"/>
  <c r="X53" i="54095"/>
  <c r="W53" i="54095"/>
  <c r="Y72" i="54095"/>
  <c r="X72" i="54095"/>
  <c r="W72" i="54095"/>
  <c r="V72" i="54095"/>
  <c r="Y71" i="54095"/>
  <c r="X71" i="54095"/>
  <c r="W71" i="54095"/>
  <c r="V71" i="54095"/>
  <c r="Y70" i="54095"/>
  <c r="X70" i="54095"/>
  <c r="W70" i="54095"/>
  <c r="V70" i="54095"/>
  <c r="Y69" i="54095"/>
  <c r="X69" i="54095"/>
  <c r="W69" i="54095"/>
  <c r="V69" i="54095"/>
  <c r="Y68" i="54095"/>
  <c r="X68" i="54095"/>
  <c r="W68" i="54095"/>
  <c r="V68" i="54095"/>
  <c r="Y67" i="54095"/>
  <c r="X67" i="54095"/>
  <c r="W67" i="54095"/>
  <c r="V67" i="54095"/>
  <c r="Y66" i="54095"/>
  <c r="X66" i="54095"/>
  <c r="W66" i="54095"/>
  <c r="V66" i="54095"/>
  <c r="Y65" i="54095"/>
  <c r="X65" i="54095"/>
  <c r="W65" i="54095"/>
  <c r="Y64" i="54095"/>
  <c r="X64" i="54095"/>
  <c r="W64" i="54095"/>
  <c r="V64" i="54095"/>
  <c r="I132" i="54089"/>
  <c r="L132" i="54089"/>
  <c r="K132" i="54089"/>
  <c r="J132" i="54089"/>
  <c r="E133" i="54089"/>
  <c r="I133" i="54089" s="1"/>
  <c r="F133" i="54089"/>
  <c r="J133" i="54089" s="1"/>
  <c r="G133" i="54089"/>
  <c r="K133" i="54089" s="1"/>
  <c r="H133" i="54089"/>
  <c r="L133" i="54089" s="1"/>
  <c r="E122" i="54089"/>
  <c r="F122" i="54089"/>
  <c r="G122" i="54089"/>
  <c r="H122" i="54089"/>
  <c r="L121" i="54089"/>
  <c r="K121" i="54089"/>
  <c r="J121" i="54089"/>
  <c r="I121" i="54089"/>
  <c r="S54" i="54086"/>
  <c r="R54" i="54086"/>
  <c r="Q54" i="54086"/>
  <c r="P54" i="54086"/>
  <c r="S53" i="54086"/>
  <c r="R53" i="54086"/>
  <c r="Q53" i="54086"/>
  <c r="P53" i="54086"/>
  <c r="S44" i="54086"/>
  <c r="R44" i="54086"/>
  <c r="Q44" i="54086"/>
  <c r="S45" i="54086"/>
  <c r="R45" i="54086"/>
  <c r="Q45" i="54086"/>
  <c r="P45" i="54086"/>
  <c r="P44" i="54086"/>
  <c r="E111" i="54089"/>
  <c r="E120" i="54089" s="1"/>
  <c r="H111" i="54089"/>
  <c r="H126" i="54089" s="1"/>
  <c r="L126" i="54089" s="1"/>
  <c r="G111" i="54089"/>
  <c r="G125" i="54089" s="1"/>
  <c r="K125" i="54089" s="1"/>
  <c r="F111" i="54089"/>
  <c r="F131" i="54089" s="1"/>
  <c r="J131" i="54089" s="1"/>
  <c r="O55" i="54086"/>
  <c r="N55" i="54086"/>
  <c r="M55" i="54086"/>
  <c r="L55" i="54086"/>
  <c r="P55" i="54086" s="1"/>
  <c r="L46" i="54086"/>
  <c r="P46" i="54086" s="1"/>
  <c r="O46" i="54086"/>
  <c r="S46" i="54086" s="1"/>
  <c r="N46" i="54086"/>
  <c r="R46" i="54086" s="1"/>
  <c r="M46" i="54086"/>
  <c r="Q46" i="54086" s="1"/>
  <c r="O37" i="54086"/>
  <c r="O51" i="54086" s="1"/>
  <c r="S51" i="54086" s="1"/>
  <c r="N37" i="54086"/>
  <c r="N41" i="54086" s="1"/>
  <c r="R41" i="54086" s="1"/>
  <c r="M37" i="54086"/>
  <c r="M40" i="54086" s="1"/>
  <c r="Q40" i="54086" s="1"/>
  <c r="L37" i="54086"/>
  <c r="L41" i="54086" s="1"/>
  <c r="P41" i="54086" s="1"/>
  <c r="M27" i="54086"/>
  <c r="N27" i="54086"/>
  <c r="O27" i="54086"/>
  <c r="P27" i="54086"/>
  <c r="L27" i="54086"/>
  <c r="K22" i="54086"/>
  <c r="O43" i="54086" l="1"/>
  <c r="S43" i="54086" s="1"/>
  <c r="N42" i="54086"/>
  <c r="R42" i="54086" s="1"/>
  <c r="M41" i="54086"/>
  <c r="Q41" i="54086" s="1"/>
  <c r="M50" i="54086"/>
  <c r="Q50" i="54086" s="1"/>
  <c r="N49" i="54086"/>
  <c r="R49" i="54086" s="1"/>
  <c r="L50" i="54086"/>
  <c r="P50" i="54086" s="1"/>
  <c r="E125" i="54089"/>
  <c r="I125" i="54089" s="1"/>
  <c r="G127" i="54089"/>
  <c r="K127" i="54089" s="1"/>
  <c r="G128" i="54089"/>
  <c r="K128" i="54089" s="1"/>
  <c r="G129" i="54089"/>
  <c r="K129" i="54089" s="1"/>
  <c r="G130" i="54089"/>
  <c r="K130" i="54089" s="1"/>
  <c r="G131" i="54089"/>
  <c r="K131" i="54089" s="1"/>
  <c r="H125" i="54089"/>
  <c r="L125" i="54089" s="1"/>
  <c r="L40" i="54086"/>
  <c r="P40" i="54086" s="1"/>
  <c r="N43" i="54086"/>
  <c r="R43" i="54086" s="1"/>
  <c r="M42" i="54086"/>
  <c r="Q42" i="54086" s="1"/>
  <c r="O40" i="54086"/>
  <c r="S40" i="54086" s="1"/>
  <c r="N51" i="54086"/>
  <c r="R51" i="54086" s="1"/>
  <c r="N50" i="54086"/>
  <c r="R50" i="54086" s="1"/>
  <c r="L42" i="54086"/>
  <c r="P42" i="54086" s="1"/>
  <c r="Q55" i="54086"/>
  <c r="E126" i="54089"/>
  <c r="I126" i="54089" s="1"/>
  <c r="H127" i="54089"/>
  <c r="L127" i="54089" s="1"/>
  <c r="H128" i="54089"/>
  <c r="L128" i="54089" s="1"/>
  <c r="H129" i="54089"/>
  <c r="L129" i="54089" s="1"/>
  <c r="H130" i="54089"/>
  <c r="L130" i="54089" s="1"/>
  <c r="H131" i="54089"/>
  <c r="L131" i="54089" s="1"/>
  <c r="F126" i="54089"/>
  <c r="J126" i="54089" s="1"/>
  <c r="L43" i="54086"/>
  <c r="P43" i="54086" s="1"/>
  <c r="M43" i="54086"/>
  <c r="Q43" i="54086" s="1"/>
  <c r="O41" i="54086"/>
  <c r="S41" i="54086" s="1"/>
  <c r="N40" i="54086"/>
  <c r="R40" i="54086" s="1"/>
  <c r="O52" i="54086"/>
  <c r="S52" i="54086" s="1"/>
  <c r="O50" i="54086"/>
  <c r="S50" i="54086" s="1"/>
  <c r="L49" i="54086"/>
  <c r="P49" i="54086" s="1"/>
  <c r="R55" i="54086"/>
  <c r="F115" i="54089"/>
  <c r="E127" i="54089"/>
  <c r="I127" i="54089" s="1"/>
  <c r="E128" i="54089"/>
  <c r="I128" i="54089" s="1"/>
  <c r="E129" i="54089"/>
  <c r="I129" i="54089" s="1"/>
  <c r="E130" i="54089"/>
  <c r="I130" i="54089" s="1"/>
  <c r="E131" i="54089"/>
  <c r="I131" i="54089" s="1"/>
  <c r="F125" i="54089"/>
  <c r="J125" i="54089" s="1"/>
  <c r="G126" i="54089"/>
  <c r="K126" i="54089" s="1"/>
  <c r="O42" i="54086"/>
  <c r="S42" i="54086" s="1"/>
  <c r="L52" i="54086"/>
  <c r="P52" i="54086" s="1"/>
  <c r="M49" i="54086"/>
  <c r="Q49" i="54086" s="1"/>
  <c r="S55" i="54086"/>
  <c r="F127" i="54089"/>
  <c r="J127" i="54089" s="1"/>
  <c r="F128" i="54089"/>
  <c r="J128" i="54089" s="1"/>
  <c r="F129" i="54089"/>
  <c r="J129" i="54089" s="1"/>
  <c r="F130" i="54089"/>
  <c r="J130" i="54089" s="1"/>
  <c r="F114" i="54089"/>
  <c r="L122" i="54089"/>
  <c r="G114" i="54089"/>
  <c r="I122" i="54089"/>
  <c r="E115" i="54089"/>
  <c r="F119" i="54089"/>
  <c r="E116" i="54089"/>
  <c r="I116" i="54089" s="1"/>
  <c r="E118" i="54089"/>
  <c r="H114" i="54089"/>
  <c r="H117" i="54089"/>
  <c r="K122" i="54089"/>
  <c r="E117" i="54089"/>
  <c r="I120" i="54089"/>
  <c r="J114" i="54089"/>
  <c r="F116" i="54089"/>
  <c r="F117" i="54089"/>
  <c r="G118" i="54089"/>
  <c r="G119" i="54089"/>
  <c r="G120" i="54089"/>
  <c r="F118" i="54089"/>
  <c r="F120" i="54089"/>
  <c r="G115" i="54089"/>
  <c r="G116" i="54089"/>
  <c r="G117" i="54089"/>
  <c r="H118" i="54089"/>
  <c r="H119" i="54089"/>
  <c r="H120" i="54089"/>
  <c r="J122" i="54089"/>
  <c r="L114" i="54089"/>
  <c r="E114" i="54089"/>
  <c r="H115" i="54089"/>
  <c r="H116" i="54089"/>
  <c r="E119" i="54089"/>
  <c r="M52" i="54086"/>
  <c r="Q52" i="54086" s="1"/>
  <c r="O49" i="54086"/>
  <c r="S49" i="54086" s="1"/>
  <c r="M51" i="54086"/>
  <c r="Q51" i="54086" s="1"/>
  <c r="N52" i="54086"/>
  <c r="R52" i="54086" s="1"/>
  <c r="L51" i="54086"/>
  <c r="P51" i="54086" s="1"/>
  <c r="D48" i="54095"/>
  <c r="C48" i="54095"/>
  <c r="C47" i="54095"/>
  <c r="I118" i="54089" l="1"/>
  <c r="K114" i="54089"/>
  <c r="J119" i="54089"/>
  <c r="L117" i="54089"/>
  <c r="I115" i="54089"/>
  <c r="I117" i="54089"/>
  <c r="I119" i="54089"/>
  <c r="L119" i="54089"/>
  <c r="K115" i="54089"/>
  <c r="K119" i="54089"/>
  <c r="J115" i="54089"/>
  <c r="L116" i="54089"/>
  <c r="L118" i="54089"/>
  <c r="J120" i="54089"/>
  <c r="K118" i="54089"/>
  <c r="L115" i="54089"/>
  <c r="K117" i="54089"/>
  <c r="J118" i="54089"/>
  <c r="J117" i="54089"/>
  <c r="I114" i="54089"/>
  <c r="L120" i="54089"/>
  <c r="K116" i="54089"/>
  <c r="K120" i="54089"/>
  <c r="J116" i="54089"/>
  <c r="B87" i="54095"/>
  <c r="D84" i="54095"/>
  <c r="F84" i="54095" s="1"/>
  <c r="C84" i="54095"/>
  <c r="E84" i="54095" s="1"/>
  <c r="D83" i="54095"/>
  <c r="F83" i="54095" s="1"/>
  <c r="C83" i="54095"/>
  <c r="E83" i="54095" s="1"/>
  <c r="D82" i="54095"/>
  <c r="F82" i="54095" s="1"/>
  <c r="C82" i="54095"/>
  <c r="E82" i="54095" s="1"/>
  <c r="D81" i="54095"/>
  <c r="F81" i="54095" s="1"/>
  <c r="C81" i="54095"/>
  <c r="E81" i="54095" s="1"/>
  <c r="D80" i="54095"/>
  <c r="F80" i="54095" s="1"/>
  <c r="C80" i="54095"/>
  <c r="E80" i="54095" s="1"/>
  <c r="D79" i="54095"/>
  <c r="F79" i="54095" s="1"/>
  <c r="C79" i="54095"/>
  <c r="E79" i="54095" s="1"/>
  <c r="D78" i="54095"/>
  <c r="F78" i="54095" s="1"/>
  <c r="C78" i="54095"/>
  <c r="E78" i="54095" s="1"/>
  <c r="D77" i="54095"/>
  <c r="F77" i="54095" s="1"/>
  <c r="C77" i="54095"/>
  <c r="E77" i="54095" s="1"/>
  <c r="D76" i="54095"/>
  <c r="F76" i="54095" s="1"/>
  <c r="C76" i="54095"/>
  <c r="E76" i="54095" s="1"/>
  <c r="D75" i="54095"/>
  <c r="F75" i="54095" s="1"/>
  <c r="C75" i="54095"/>
  <c r="E75" i="54095" s="1"/>
  <c r="D74" i="54095"/>
  <c r="F74" i="54095" s="1"/>
  <c r="C74" i="54095"/>
  <c r="E74" i="54095" s="1"/>
  <c r="B63" i="54095"/>
  <c r="B60" i="54095"/>
  <c r="B36" i="54095"/>
  <c r="D50" i="54095"/>
  <c r="F50" i="54095" s="1"/>
  <c r="D49" i="54095"/>
  <c r="F49" i="54095" s="1"/>
  <c r="C50" i="54095"/>
  <c r="E50" i="54095" s="1"/>
  <c r="E48" i="54095"/>
  <c r="F48" i="54095"/>
  <c r="E47" i="54095"/>
  <c r="D47" i="54095"/>
  <c r="F47" i="54095" s="1"/>
  <c r="D51" i="54095"/>
  <c r="F51" i="54095" s="1"/>
  <c r="D52" i="54095"/>
  <c r="F52" i="54095" s="1"/>
  <c r="D53" i="54095"/>
  <c r="F53" i="54095" s="1"/>
  <c r="D54" i="54095"/>
  <c r="F54" i="54095" s="1"/>
  <c r="D55" i="54095"/>
  <c r="F55" i="54095" s="1"/>
  <c r="D56" i="54095"/>
  <c r="F56" i="54095" s="1"/>
  <c r="D57" i="54095"/>
  <c r="F57" i="54095" s="1"/>
  <c r="C49" i="54095"/>
  <c r="E49" i="54095" s="1"/>
  <c r="C51" i="54095"/>
  <c r="E51" i="54095" s="1"/>
  <c r="C52" i="54095"/>
  <c r="E52" i="54095" s="1"/>
  <c r="C53" i="54095"/>
  <c r="E53" i="54095" s="1"/>
  <c r="C54" i="54095"/>
  <c r="E54" i="54095" s="1"/>
  <c r="C55" i="54095"/>
  <c r="E55" i="54095" s="1"/>
  <c r="C56" i="54095"/>
  <c r="E56" i="54095" s="1"/>
  <c r="C57" i="54095"/>
  <c r="E57" i="54095" s="1"/>
  <c r="L15" i="54091" l="1"/>
  <c r="K17" i="54086"/>
  <c r="K23" i="54086"/>
  <c r="K21" i="54086"/>
  <c r="K20" i="54086"/>
  <c r="K19" i="54086"/>
  <c r="K18" i="54086"/>
  <c r="K16" i="54086"/>
  <c r="K15" i="54086"/>
  <c r="K14" i="54086"/>
  <c r="K13" i="54086"/>
  <c r="N117" i="54064" l="1"/>
  <c r="N119" i="54064"/>
  <c r="N121" i="54064"/>
  <c r="N122" i="54064"/>
  <c r="N123" i="54064"/>
  <c r="N115" i="54064"/>
  <c r="N97" i="54064"/>
  <c r="M113" i="54064"/>
  <c r="M258" i="54064"/>
  <c r="M122" i="54064" l="1"/>
  <c r="N116" i="54064"/>
  <c r="N124" i="54064" l="1"/>
  <c r="N125" i="54064" s="1"/>
  <c r="N111" i="54064"/>
  <c r="N12" i="54064" s="1"/>
  <c r="M97" i="54064"/>
  <c r="M111" i="54064"/>
  <c r="M114" i="54064"/>
  <c r="M115" i="54064"/>
  <c r="M116" i="54064"/>
  <c r="M117" i="54064"/>
  <c r="M118" i="54064"/>
  <c r="M119" i="54064"/>
  <c r="M120" i="54064"/>
  <c r="M121" i="54064"/>
  <c r="M123" i="54064"/>
  <c r="M124" i="54064"/>
  <c r="M127" i="54064"/>
  <c r="M141" i="54064"/>
  <c r="M142" i="54064"/>
  <c r="M158" i="54064"/>
  <c r="N113" i="54064" l="1"/>
  <c r="N99" i="54064"/>
  <c r="N258" i="54064" s="1"/>
  <c r="N71" i="54064"/>
  <c r="M125" i="54064"/>
  <c r="K73" i="54081" l="1"/>
  <c r="Y168" i="54064" l="1"/>
  <c r="Y171" i="54064"/>
  <c r="Y169" i="54064"/>
  <c r="Y172" i="54064" l="1"/>
  <c r="Y261" i="54064"/>
  <c r="Y262" i="54064" s="1"/>
  <c r="Y256" i="54064"/>
  <c r="Y242" i="54064"/>
  <c r="Y228" i="54064"/>
  <c r="Y214" i="54064"/>
  <c r="Y200" i="54064"/>
  <c r="Y186" i="54064"/>
  <c r="Y158" i="54064"/>
  <c r="Y142" i="54064"/>
  <c r="Y141" i="54064"/>
  <c r="Y124" i="54064"/>
  <c r="Y123" i="54064"/>
  <c r="Y122" i="54064"/>
  <c r="Y121" i="54064"/>
  <c r="Y120" i="54064"/>
  <c r="Y119" i="54064"/>
  <c r="Y118" i="54064"/>
  <c r="Y117" i="54064"/>
  <c r="Y116" i="54064"/>
  <c r="Y115" i="54064"/>
  <c r="Y114" i="54064"/>
  <c r="Y111" i="54064"/>
  <c r="Y97" i="54064"/>
  <c r="Y4" i="54064"/>
  <c r="Y85" i="54064" s="1"/>
  <c r="X261" i="54064"/>
  <c r="X262" i="54064" s="1"/>
  <c r="X264" i="54064" s="1"/>
  <c r="X256" i="54064"/>
  <c r="X242" i="54064"/>
  <c r="X228" i="54064"/>
  <c r="X214" i="54064"/>
  <c r="X200" i="54064"/>
  <c r="X186" i="54064"/>
  <c r="X172" i="54064"/>
  <c r="X158" i="54064"/>
  <c r="X143" i="54064"/>
  <c r="X142" i="54064"/>
  <c r="X141" i="54064"/>
  <c r="X125" i="54064"/>
  <c r="X111" i="54064"/>
  <c r="X97" i="54064"/>
  <c r="X12" i="54064"/>
  <c r="X4" i="54064"/>
  <c r="X85" i="54064" s="1"/>
  <c r="Y125" i="54064" l="1"/>
  <c r="AA172" i="54064"/>
  <c r="AA168" i="54064" s="1"/>
  <c r="Y12" i="54064"/>
  <c r="AA170" i="54064"/>
  <c r="AA164" i="54064"/>
  <c r="AA162" i="54064"/>
  <c r="AA169" i="54064"/>
  <c r="AA167" i="54064"/>
  <c r="AA165" i="54064"/>
  <c r="AA161" i="54064"/>
  <c r="Y113" i="54064"/>
  <c r="Y99" i="54064"/>
  <c r="Y258" i="54064" s="1"/>
  <c r="Y127" i="54064"/>
  <c r="Y263" i="54064"/>
  <c r="Y264" i="54064" s="1"/>
  <c r="Y71" i="54064"/>
  <c r="X127" i="54064"/>
  <c r="X113" i="54064"/>
  <c r="X99" i="54064"/>
  <c r="X258" i="54064" s="1"/>
  <c r="X71" i="54064"/>
  <c r="X263" i="54064"/>
  <c r="D24" i="54086"/>
  <c r="AA166" i="54064" l="1"/>
  <c r="AA163" i="54064"/>
  <c r="AA171" i="54064"/>
  <c r="Q259" i="54064"/>
  <c r="C24" i="54092" l="1"/>
  <c r="C23" i="54092"/>
  <c r="C22" i="54092"/>
  <c r="C21" i="54092"/>
  <c r="C20" i="54092"/>
  <c r="C14" i="54092"/>
  <c r="C15" i="54092"/>
  <c r="C16" i="54092"/>
  <c r="C17" i="54092"/>
  <c r="C18" i="54092"/>
  <c r="A31" i="54081" l="1"/>
  <c r="B31" i="54081"/>
  <c r="J31" i="54081" s="1"/>
  <c r="R31" i="54081" s="1"/>
  <c r="A32" i="54081"/>
  <c r="B32" i="54081"/>
  <c r="J32" i="54081" s="1"/>
  <c r="R32" i="54081" s="1"/>
  <c r="A33" i="54081"/>
  <c r="B33" i="54081"/>
  <c r="J33" i="54081" s="1"/>
  <c r="R33" i="54081" s="1"/>
  <c r="A34" i="54081"/>
  <c r="B34" i="54081"/>
  <c r="J34" i="54081" s="1"/>
  <c r="R34" i="54081" s="1"/>
  <c r="A35" i="54081"/>
  <c r="B35" i="54081"/>
  <c r="J35" i="54081" s="1"/>
  <c r="R35" i="54081" s="1"/>
  <c r="A36" i="54081"/>
  <c r="B36" i="54081"/>
  <c r="J36" i="54081" s="1"/>
  <c r="R36" i="54081" s="1"/>
  <c r="A37" i="54081"/>
  <c r="B37" i="54081"/>
  <c r="B30" i="54081"/>
  <c r="J30" i="54081" s="1"/>
  <c r="A30" i="54081"/>
  <c r="J37" i="54081" l="1"/>
  <c r="R37" i="54081" s="1"/>
  <c r="C52" i="54092"/>
  <c r="B47" i="54092"/>
  <c r="C47" i="54092"/>
  <c r="B48" i="54092"/>
  <c r="C48" i="54092"/>
  <c r="B49" i="54092"/>
  <c r="C49" i="54092"/>
  <c r="B50" i="54092"/>
  <c r="C50" i="54092"/>
  <c r="B51" i="54092"/>
  <c r="C51" i="54092"/>
  <c r="B52" i="54092"/>
  <c r="C46" i="54092"/>
  <c r="B46" i="54092"/>
  <c r="O71" i="54054"/>
  <c r="P9" i="54095"/>
  <c r="A1" i="54095"/>
  <c r="C61" i="54054"/>
  <c r="AB11" i="54091"/>
  <c r="AA11" i="54091"/>
  <c r="Y55" i="54091"/>
  <c r="AA33" i="54091"/>
  <c r="T55" i="54091"/>
  <c r="O53" i="54054" l="1"/>
  <c r="O60" i="54068"/>
  <c r="O61" i="54068"/>
  <c r="C60" i="54068"/>
  <c r="C61" i="54068"/>
  <c r="O61" i="54054"/>
  <c r="O60" i="54054"/>
  <c r="C60" i="54054"/>
  <c r="K47" i="54064"/>
  <c r="L47" i="54064"/>
  <c r="B47" i="54064"/>
  <c r="B46" i="54064"/>
  <c r="S55" i="54091"/>
  <c r="R55" i="54091"/>
  <c r="L55" i="54091" s="1"/>
  <c r="L51" i="54091"/>
  <c r="U55" i="54091"/>
  <c r="X55" i="54091"/>
  <c r="B55" i="54091"/>
  <c r="L16" i="54091"/>
  <c r="L48" i="54091"/>
  <c r="N9" i="54096"/>
  <c r="O9" i="54096" s="1"/>
  <c r="P9" i="54096" s="1"/>
  <c r="Q9" i="54096" s="1"/>
  <c r="R9" i="54096" s="1"/>
  <c r="S9" i="54096" s="1"/>
  <c r="T9" i="54096" s="1"/>
  <c r="U9" i="54096" s="1"/>
  <c r="V9" i="54096" s="1"/>
  <c r="W9" i="54096" s="1"/>
  <c r="X9" i="54096" s="1"/>
  <c r="Y9" i="54096" s="1"/>
  <c r="Z9" i="54096" s="1"/>
  <c r="AA9" i="54096" s="1"/>
  <c r="AB9" i="54096" s="1"/>
  <c r="AC9" i="54096" s="1"/>
  <c r="AD9" i="54096" s="1"/>
  <c r="AE9" i="54096" s="1"/>
  <c r="AF9" i="54096" s="1"/>
  <c r="AG9" i="54096" s="1"/>
  <c r="AH9" i="54096" s="1"/>
  <c r="AI9" i="54096" s="1"/>
  <c r="AJ9" i="54096" s="1"/>
  <c r="AK9" i="54096" s="1"/>
  <c r="AL9" i="54096" s="1"/>
  <c r="AM9" i="54096" s="1"/>
  <c r="AN9" i="54096" s="1"/>
  <c r="AO9" i="54096" s="1"/>
  <c r="AP9" i="54096" s="1"/>
  <c r="AQ9" i="54096" s="1"/>
  <c r="AR9" i="54096" s="1"/>
  <c r="AS9" i="54096" s="1"/>
  <c r="AT9" i="54096" s="1"/>
  <c r="AU9" i="54096" s="1"/>
  <c r="AV9" i="54096" s="1"/>
  <c r="AW9" i="54096" s="1"/>
  <c r="AX9" i="54096" s="1"/>
  <c r="AY9" i="54096" s="1"/>
  <c r="AZ9" i="54096" s="1"/>
  <c r="BA9" i="54096" s="1"/>
  <c r="BB9" i="54096" s="1"/>
  <c r="BC9" i="54096" s="1"/>
  <c r="BD9" i="54096" s="1"/>
  <c r="BE9" i="54096" s="1"/>
  <c r="BF9" i="54096" s="1"/>
  <c r="BG9" i="54096" s="1"/>
  <c r="BH9" i="54096" s="1"/>
  <c r="BI9" i="54096" s="1"/>
  <c r="BJ9" i="54096" s="1"/>
  <c r="BK9" i="54096" s="1"/>
  <c r="BL9" i="54096" s="1"/>
  <c r="BM9" i="54096" s="1"/>
  <c r="BN9" i="54096" s="1"/>
  <c r="BO9" i="54096" s="1"/>
  <c r="BP9" i="54096" s="1"/>
  <c r="BQ9" i="54096" s="1"/>
  <c r="BR9" i="54096" s="1"/>
  <c r="BS9" i="54096" s="1"/>
  <c r="BT9" i="54096" s="1"/>
  <c r="BU9" i="54096" s="1"/>
  <c r="BV9" i="54096" s="1"/>
  <c r="BW9" i="54096" s="1"/>
  <c r="BX9" i="54096" s="1"/>
  <c r="BY9" i="54096" s="1"/>
  <c r="BZ9" i="54096" s="1"/>
  <c r="CA9" i="54096" s="1"/>
  <c r="CB9" i="54096" s="1"/>
  <c r="CC9" i="54096" s="1"/>
  <c r="CD9" i="54096" s="1"/>
  <c r="CE9" i="54096" s="1"/>
  <c r="CF9" i="54096" s="1"/>
  <c r="CG9" i="54096" s="1"/>
  <c r="CH9" i="54096" s="1"/>
  <c r="CI9" i="54096" s="1"/>
  <c r="CJ9" i="54096" s="1"/>
  <c r="CK9" i="54096" s="1"/>
  <c r="CL9" i="54096" s="1"/>
  <c r="CM9" i="54096" s="1"/>
  <c r="CN9" i="54096" s="1"/>
  <c r="CO9" i="54096" s="1"/>
  <c r="CP9" i="54096" s="1"/>
  <c r="CQ9" i="54096" s="1"/>
  <c r="CR9" i="54096" s="1"/>
  <c r="CS9" i="54096" s="1"/>
  <c r="CT9" i="54096" s="1"/>
  <c r="CU9" i="54096" s="1"/>
  <c r="CV9" i="54096" s="1"/>
  <c r="CW9" i="54096" s="1"/>
  <c r="CX9" i="54096" s="1"/>
  <c r="CY9" i="54096" s="1"/>
  <c r="CZ9" i="54096" s="1"/>
  <c r="DA9" i="54096" s="1"/>
  <c r="DB9" i="54096" s="1"/>
  <c r="DC9" i="54096" s="1"/>
  <c r="DD9" i="54096" s="1"/>
  <c r="DE9" i="54096" s="1"/>
  <c r="DF9" i="54096" s="1"/>
  <c r="DG9" i="54096" s="1"/>
  <c r="DH9" i="54096" s="1"/>
  <c r="DI9" i="54096" s="1"/>
  <c r="DJ9" i="54096" s="1"/>
  <c r="DK9" i="54096" s="1"/>
  <c r="DL9" i="54096" s="1"/>
  <c r="DM9" i="54096" s="1"/>
  <c r="DN9" i="54096" s="1"/>
  <c r="DO9" i="54096" s="1"/>
  <c r="DP9" i="54096" s="1"/>
  <c r="DQ9" i="54096" s="1"/>
  <c r="DR9" i="54096" s="1"/>
  <c r="DS9" i="54096" s="1"/>
  <c r="DT9" i="54096" s="1"/>
  <c r="DU9" i="54096" s="1"/>
  <c r="DV9" i="54096" s="1"/>
  <c r="DW9" i="54096" s="1"/>
  <c r="DX9" i="54096" s="1"/>
  <c r="DY9" i="54096" s="1"/>
  <c r="DZ9" i="54096" s="1"/>
  <c r="EA9" i="54096" s="1"/>
  <c r="EB9" i="54096" s="1"/>
  <c r="EC9" i="54096" s="1"/>
  <c r="ED9" i="54096" s="1"/>
  <c r="EE9" i="54096" s="1"/>
  <c r="EF9" i="54096" s="1"/>
  <c r="EG9" i="54096" s="1"/>
  <c r="EH9" i="54096" s="1"/>
  <c r="EI9" i="54096" s="1"/>
  <c r="EJ9" i="54096" s="1"/>
  <c r="EK9" i="54096" s="1"/>
  <c r="EL9" i="54096" s="1"/>
  <c r="EM9" i="54096" s="1"/>
  <c r="EN9" i="54096" s="1"/>
  <c r="EO9" i="54096" s="1"/>
  <c r="EP9" i="54096" s="1"/>
  <c r="EQ9" i="54096" s="1"/>
  <c r="ER9" i="54096" s="1"/>
  <c r="ES9" i="54096" s="1"/>
  <c r="ET9" i="54096" s="1"/>
  <c r="EU9" i="54096" s="1"/>
  <c r="EV9" i="54096" s="1"/>
  <c r="EW9" i="54096" s="1"/>
  <c r="EX9" i="54096" s="1"/>
  <c r="EY9" i="54096" s="1"/>
  <c r="EZ9" i="54096" s="1"/>
  <c r="FA9" i="54096" s="1"/>
  <c r="FB9" i="54096" s="1"/>
  <c r="FC9" i="54096" s="1"/>
  <c r="FD9" i="54096" s="1"/>
  <c r="FE9" i="54096" s="1"/>
  <c r="FF9" i="54096" s="1"/>
  <c r="FG9" i="54096" s="1"/>
  <c r="FH9" i="54096" s="1"/>
  <c r="FI9" i="54096" s="1"/>
  <c r="FJ9" i="54096" s="1"/>
  <c r="FK9" i="54096" s="1"/>
  <c r="FL9" i="54096" s="1"/>
  <c r="FM9" i="54096" s="1"/>
  <c r="FN9" i="54096" s="1"/>
  <c r="FO9" i="54096" s="1"/>
  <c r="FP9" i="54096" s="1"/>
  <c r="FQ9" i="54096" s="1"/>
  <c r="FR9" i="54096" s="1"/>
  <c r="FS9" i="54096" s="1"/>
  <c r="FT9" i="54096" s="1"/>
  <c r="FU9" i="54096" s="1"/>
  <c r="FV9" i="54096" s="1"/>
  <c r="FW9" i="54096" s="1"/>
  <c r="FX9" i="54096" s="1"/>
  <c r="FY9" i="54096" s="1"/>
  <c r="FZ9" i="54096" s="1"/>
  <c r="GA9" i="54096" s="1"/>
  <c r="GB9" i="54096" s="1"/>
  <c r="GC9" i="54096" s="1"/>
  <c r="GD9" i="54096" s="1"/>
  <c r="GE9" i="54096" s="1"/>
  <c r="GF9" i="54096" s="1"/>
  <c r="GG9" i="54096" s="1"/>
  <c r="GH9" i="54096" s="1"/>
  <c r="GI9" i="54096" s="1"/>
  <c r="GJ9" i="54096" s="1"/>
  <c r="GK9" i="54096" s="1"/>
  <c r="GL9" i="54096" s="1"/>
  <c r="GM9" i="54096" s="1"/>
  <c r="GN9" i="54096" s="1"/>
  <c r="GO9" i="54096" s="1"/>
  <c r="GP9" i="54096" s="1"/>
  <c r="GQ9" i="54096" s="1"/>
  <c r="GR9" i="54096" s="1"/>
  <c r="GS9" i="54096" s="1"/>
  <c r="GT9" i="54096" s="1"/>
  <c r="GU9" i="54096" s="1"/>
  <c r="GV9" i="54096" s="1"/>
  <c r="GW9" i="54096" s="1"/>
  <c r="GX9" i="54096" s="1"/>
  <c r="GY9" i="54096" s="1"/>
  <c r="GZ9" i="54096" s="1"/>
  <c r="HA9" i="54096" s="1"/>
  <c r="HB9" i="54096" s="1"/>
  <c r="HC9" i="54096" s="1"/>
  <c r="HD9" i="54096" s="1"/>
  <c r="HE9" i="54096" s="1"/>
  <c r="HF9" i="54096" s="1"/>
  <c r="HG9" i="54096" s="1"/>
  <c r="HH9" i="54096" s="1"/>
  <c r="HI9" i="54096" s="1"/>
  <c r="HJ9" i="54096" s="1"/>
  <c r="HK9" i="54096" s="1"/>
  <c r="HL9" i="54096" s="1"/>
  <c r="HM9" i="54096" s="1"/>
  <c r="HN9" i="54096" s="1"/>
  <c r="HO9" i="54096" s="1"/>
  <c r="HP9" i="54096" s="1"/>
  <c r="HQ9" i="54096" s="1"/>
  <c r="HR9" i="54096" s="1"/>
  <c r="HS9" i="54096" s="1"/>
  <c r="HT9" i="54096" s="1"/>
  <c r="HU9" i="54096" s="1"/>
  <c r="HV9" i="54096" s="1"/>
  <c r="HW9" i="54096" s="1"/>
  <c r="HX9" i="54096" s="1"/>
  <c r="HY9" i="54096" s="1"/>
  <c r="HZ9" i="54096" s="1"/>
  <c r="IA9" i="54096" s="1"/>
  <c r="IB9" i="54096" s="1"/>
  <c r="IC9" i="54096" s="1"/>
  <c r="ID9" i="54096" s="1"/>
  <c r="IE9" i="54096" s="1"/>
  <c r="IF9" i="54096" s="1"/>
  <c r="IG9" i="54096" s="1"/>
  <c r="IH9" i="54096" s="1"/>
  <c r="II9" i="54096" s="1"/>
  <c r="IJ9" i="54096" s="1"/>
  <c r="IK9" i="54096" s="1"/>
  <c r="IL9" i="54096" s="1"/>
  <c r="IM9" i="54096" s="1"/>
  <c r="IN9" i="54096" s="1"/>
  <c r="IO9" i="54096" s="1"/>
  <c r="IP9" i="54096" s="1"/>
  <c r="IQ9" i="54096" s="1"/>
  <c r="IR9" i="54096" s="1"/>
  <c r="IS9" i="54096" s="1"/>
  <c r="IT9" i="54096" s="1"/>
  <c r="IU9" i="54096" s="1"/>
  <c r="IV9" i="54096" s="1"/>
  <c r="IW9" i="54096" s="1"/>
  <c r="IX9" i="54096" s="1"/>
  <c r="IY9" i="54096" s="1"/>
  <c r="IZ9" i="54096" s="1"/>
  <c r="JA9" i="54096" s="1"/>
  <c r="JB9" i="54096" s="1"/>
  <c r="JC9" i="54096" s="1"/>
  <c r="JD9" i="54096" s="1"/>
  <c r="JE9" i="54096" s="1"/>
  <c r="JF9" i="54096" s="1"/>
  <c r="JG9" i="54096" s="1"/>
  <c r="JH9" i="54096" s="1"/>
  <c r="JI9" i="54096" s="1"/>
  <c r="JJ9" i="54096" s="1"/>
  <c r="JK9" i="54096" s="1"/>
  <c r="JL9" i="54096" s="1"/>
  <c r="JM9" i="54096" s="1"/>
  <c r="JN9" i="54096" s="1"/>
  <c r="JO9" i="54096" s="1"/>
  <c r="JP9" i="54096" s="1"/>
  <c r="JQ9" i="54096" s="1"/>
  <c r="JR9" i="54096" s="1"/>
  <c r="JS9" i="54096" s="1"/>
  <c r="JT9" i="54096" s="1"/>
  <c r="JU9" i="54096" s="1"/>
  <c r="JV9" i="54096" s="1"/>
  <c r="JW9" i="54096" s="1"/>
  <c r="JX9" i="54096" s="1"/>
  <c r="JY9" i="54096" s="1"/>
  <c r="JZ9" i="54096" s="1"/>
  <c r="KA9" i="54096" s="1"/>
  <c r="KB9" i="54096" s="1"/>
  <c r="KC9" i="54096" s="1"/>
  <c r="KD9" i="54096" s="1"/>
  <c r="KE9" i="54096" s="1"/>
  <c r="KF9" i="54096" s="1"/>
  <c r="KG9" i="54096" s="1"/>
  <c r="KH9" i="54096" s="1"/>
  <c r="KI9" i="54096" s="1"/>
  <c r="KJ9" i="54096" s="1"/>
  <c r="KK9" i="54096" s="1"/>
  <c r="KL9" i="54096" s="1"/>
  <c r="KM9" i="54096" s="1"/>
  <c r="KN9" i="54096" s="1"/>
  <c r="KO9" i="54096" s="1"/>
  <c r="KP9" i="54096" s="1"/>
  <c r="KQ9" i="54096" s="1"/>
  <c r="KR9" i="54096" s="1"/>
  <c r="KS9" i="54096" s="1"/>
  <c r="KT9" i="54096" s="1"/>
  <c r="KU9" i="54096" s="1"/>
  <c r="KV9" i="54096" s="1"/>
  <c r="KW9" i="54096" s="1"/>
  <c r="KX9" i="54096" s="1"/>
  <c r="KY9" i="54096" s="1"/>
  <c r="KZ9" i="54096" s="1"/>
  <c r="LA9" i="54096" s="1"/>
  <c r="LB9" i="54096" s="1"/>
  <c r="LC9" i="54096" s="1"/>
  <c r="LD9" i="54096" s="1"/>
  <c r="LE9" i="54096" s="1"/>
  <c r="LF9" i="54096" s="1"/>
  <c r="LG9" i="54096" s="1"/>
  <c r="LH9" i="54096" s="1"/>
  <c r="LI9" i="54096" s="1"/>
  <c r="LJ9" i="54096" s="1"/>
  <c r="LK9" i="54096" s="1"/>
  <c r="LL9" i="54096" s="1"/>
  <c r="LM9" i="54096" s="1"/>
  <c r="LN9" i="54096" s="1"/>
  <c r="LO9" i="54096" s="1"/>
  <c r="LP9" i="54096" s="1"/>
  <c r="LQ9" i="54096" s="1"/>
  <c r="LR9" i="54096" s="1"/>
  <c r="LS9" i="54096" s="1"/>
  <c r="LT9" i="54096" s="1"/>
  <c r="LU9" i="54096" s="1"/>
  <c r="LV9" i="54096" s="1"/>
  <c r="LW9" i="54096" s="1"/>
  <c r="LX9" i="54096" s="1"/>
  <c r="LY9" i="54096" s="1"/>
  <c r="LZ9" i="54096" s="1"/>
  <c r="MA9" i="54096" s="1"/>
  <c r="MB9" i="54096" s="1"/>
  <c r="MC9" i="54096" s="1"/>
  <c r="MD9" i="54096" s="1"/>
  <c r="ME9" i="54096" s="1"/>
  <c r="MF9" i="54096" s="1"/>
  <c r="MG9" i="54096" s="1"/>
  <c r="MH9" i="54096" s="1"/>
  <c r="MI9" i="54096" s="1"/>
  <c r="MJ9" i="54096" s="1"/>
  <c r="MK9" i="54096" s="1"/>
  <c r="ML9" i="54096" s="1"/>
  <c r="MM9" i="54096" s="1"/>
  <c r="MN9" i="54096" s="1"/>
  <c r="MO9" i="54096" s="1"/>
  <c r="MP9" i="54096" s="1"/>
  <c r="MQ9" i="54096" s="1"/>
  <c r="MR9" i="54096" s="1"/>
  <c r="MS9" i="54096" s="1"/>
  <c r="MT9" i="54096" s="1"/>
  <c r="MU9" i="54096" s="1"/>
  <c r="MV9" i="54096" s="1"/>
  <c r="MW9" i="54096" s="1"/>
  <c r="MX9" i="54096" s="1"/>
  <c r="MY9" i="54096" s="1"/>
  <c r="MZ9" i="54096" s="1"/>
  <c r="NA9" i="54096" s="1"/>
  <c r="NB9" i="54096" s="1"/>
  <c r="NC9" i="54096" s="1"/>
  <c r="ND9" i="54096" s="1"/>
  <c r="NE9" i="54096" s="1"/>
  <c r="NF9" i="54096" s="1"/>
  <c r="NG9" i="54096" s="1"/>
  <c r="NH9" i="54096" s="1"/>
  <c r="NI9" i="54096" s="1"/>
  <c r="NJ9" i="54096" s="1"/>
  <c r="NK9" i="54096" s="1"/>
  <c r="NL9" i="54096" s="1"/>
  <c r="NM9" i="54096" s="1"/>
  <c r="NN9" i="54096" s="1"/>
  <c r="NO9" i="54096" s="1"/>
  <c r="NP9" i="54096" s="1"/>
  <c r="NQ9" i="54096" s="1"/>
  <c r="NR9" i="54096" s="1"/>
  <c r="NS9" i="54096" s="1"/>
  <c r="NT9" i="54096" s="1"/>
  <c r="NU9" i="54096" s="1"/>
  <c r="NV9" i="54096" s="1"/>
  <c r="NW9" i="54096" s="1"/>
  <c r="NX9" i="54096" s="1"/>
  <c r="NY9" i="54096" s="1"/>
  <c r="NZ9" i="54096" s="1"/>
  <c r="OA9" i="54096" s="1"/>
  <c r="OB9" i="54096" s="1"/>
  <c r="OC9" i="54096" s="1"/>
  <c r="OD9" i="54096" s="1"/>
  <c r="OE9" i="54096" s="1"/>
  <c r="OF9" i="54096" s="1"/>
  <c r="OG9" i="54096" s="1"/>
  <c r="OH9" i="54096" s="1"/>
  <c r="OI9" i="54096" s="1"/>
  <c r="OJ9" i="54096" s="1"/>
  <c r="OK9" i="54096" s="1"/>
  <c r="OL9" i="54096" s="1"/>
  <c r="OM9" i="54096" s="1"/>
  <c r="ON9" i="54096" s="1"/>
  <c r="OO9" i="54096" s="1"/>
  <c r="OP9" i="54096" s="1"/>
  <c r="OQ9" i="54096" s="1"/>
  <c r="OR9" i="54096" s="1"/>
  <c r="OS9" i="54096" s="1"/>
  <c r="OT9" i="54096" s="1"/>
  <c r="OU9" i="54096" s="1"/>
  <c r="OV9" i="54096" s="1"/>
  <c r="OW9" i="54096" s="1"/>
  <c r="OX9" i="54096" s="1"/>
  <c r="OY9" i="54096" s="1"/>
  <c r="OZ9" i="54096" s="1"/>
  <c r="PA9" i="54096" s="1"/>
  <c r="PB9" i="54096" s="1"/>
  <c r="PC9" i="54096" s="1"/>
  <c r="PD9" i="54096" s="1"/>
  <c r="PE9" i="54096" s="1"/>
  <c r="PF9" i="54096" s="1"/>
  <c r="PG9" i="54096" s="1"/>
  <c r="PH9" i="54096" s="1"/>
  <c r="PI9" i="54096" s="1"/>
  <c r="PJ9" i="54096" s="1"/>
  <c r="PK9" i="54096" s="1"/>
  <c r="PL9" i="54096" s="1"/>
  <c r="PM9" i="54096" s="1"/>
  <c r="PN9" i="54096" s="1"/>
  <c r="PO9" i="54096" s="1"/>
  <c r="PP9" i="54096" s="1"/>
  <c r="PQ9" i="54096" s="1"/>
  <c r="PR9" i="54096" s="1"/>
  <c r="PS9" i="54096" s="1"/>
  <c r="PT9" i="54096" s="1"/>
  <c r="PU9" i="54096" s="1"/>
  <c r="PV9" i="54096" s="1"/>
  <c r="PW9" i="54096" s="1"/>
  <c r="PX9" i="54096" s="1"/>
  <c r="PY9" i="54096" s="1"/>
  <c r="PZ9" i="54096" s="1"/>
  <c r="QA9" i="54096" s="1"/>
  <c r="QB9" i="54096" s="1"/>
  <c r="QC9" i="54096" s="1"/>
  <c r="QD9" i="54096" s="1"/>
  <c r="QE9" i="54096" s="1"/>
  <c r="QF9" i="54096" s="1"/>
  <c r="QG9" i="54096" s="1"/>
  <c r="QH9" i="54096" s="1"/>
  <c r="QI9" i="54096" s="1"/>
  <c r="QJ9" i="54096" s="1"/>
  <c r="QK9" i="54096" s="1"/>
  <c r="QL9" i="54096" s="1"/>
  <c r="QM9" i="54096" s="1"/>
  <c r="QN9" i="54096" s="1"/>
  <c r="QO9" i="54096" s="1"/>
  <c r="QP9" i="54096" s="1"/>
  <c r="QQ9" i="54096" s="1"/>
  <c r="QR9" i="54096" s="1"/>
  <c r="QS9" i="54096" s="1"/>
  <c r="QT9" i="54096" s="1"/>
  <c r="QU9" i="54096" s="1"/>
  <c r="QV9" i="54096" s="1"/>
  <c r="QW9" i="54096" s="1"/>
  <c r="QX9" i="54096" s="1"/>
  <c r="QY9" i="54096" s="1"/>
  <c r="QZ9" i="54096" s="1"/>
  <c r="RA9" i="54096" s="1"/>
  <c r="RB9" i="54096" s="1"/>
  <c r="RC9" i="54096" s="1"/>
  <c r="RD9" i="54096" s="1"/>
  <c r="RE9" i="54096" s="1"/>
  <c r="RF9" i="54096" s="1"/>
  <c r="RG9" i="54096" s="1"/>
  <c r="RH9" i="54096" s="1"/>
  <c r="RI9" i="54096" s="1"/>
  <c r="RJ9" i="54096" s="1"/>
  <c r="RK9" i="54096" s="1"/>
  <c r="RL9" i="54096" s="1"/>
  <c r="RM9" i="54096" s="1"/>
  <c r="RN9" i="54096" s="1"/>
  <c r="RO9" i="54096" s="1"/>
  <c r="RP9" i="54096" s="1"/>
  <c r="RQ9" i="54096" s="1"/>
  <c r="RR9" i="54096" s="1"/>
  <c r="RS9" i="54096" s="1"/>
  <c r="RT9" i="54096" s="1"/>
  <c r="RU9" i="54096" s="1"/>
  <c r="RV9" i="54096" s="1"/>
  <c r="RW9" i="54096" s="1"/>
  <c r="RX9" i="54096" s="1"/>
  <c r="RY9" i="54096" s="1"/>
  <c r="RZ9" i="54096" s="1"/>
  <c r="SA9" i="54096" s="1"/>
  <c r="SB9" i="54096" s="1"/>
  <c r="SC9" i="54096" s="1"/>
  <c r="SD9" i="54096" s="1"/>
  <c r="SE9" i="54096" s="1"/>
  <c r="SF9" i="54096" s="1"/>
  <c r="SG9" i="54096" s="1"/>
  <c r="SH9" i="54096" s="1"/>
  <c r="SI9" i="54096" s="1"/>
  <c r="SJ9" i="54096" s="1"/>
  <c r="SK9" i="54096" s="1"/>
  <c r="SL9" i="54096" s="1"/>
  <c r="SM9" i="54096" s="1"/>
  <c r="SN9" i="54096" s="1"/>
  <c r="SO9" i="54096" s="1"/>
  <c r="SP9" i="54096" s="1"/>
  <c r="SQ9" i="54096" s="1"/>
  <c r="SR9" i="54096" s="1"/>
  <c r="SS9" i="54096" s="1"/>
  <c r="ST9" i="54096" s="1"/>
  <c r="SU9" i="54096" s="1"/>
  <c r="SV9" i="54096" s="1"/>
  <c r="SW9" i="54096" s="1"/>
  <c r="SX9" i="54096" s="1"/>
  <c r="SY9" i="54096" s="1"/>
  <c r="SZ9" i="54096" s="1"/>
  <c r="TA9" i="54096" s="1"/>
  <c r="TB9" i="54096" s="1"/>
  <c r="TC9" i="54096" s="1"/>
  <c r="TD9" i="54096" s="1"/>
  <c r="TE9" i="54096" s="1"/>
  <c r="TF9" i="54096" s="1"/>
  <c r="TG9" i="54096" s="1"/>
  <c r="TH9" i="54096" s="1"/>
  <c r="TI9" i="54096" s="1"/>
  <c r="TJ9" i="54096" s="1"/>
  <c r="TK9" i="54096" s="1"/>
  <c r="TL9" i="54096" s="1"/>
  <c r="TM9" i="54096" s="1"/>
  <c r="TN9" i="54096" s="1"/>
  <c r="TO9" i="54096" s="1"/>
  <c r="TP9" i="54096" s="1"/>
  <c r="TQ9" i="54096" s="1"/>
  <c r="TR9" i="54096" s="1"/>
  <c r="TS9" i="54096" s="1"/>
  <c r="TT9" i="54096" s="1"/>
  <c r="TU9" i="54096" s="1"/>
  <c r="TV9" i="54096" s="1"/>
  <c r="TW9" i="54096" s="1"/>
  <c r="TX9" i="54096" s="1"/>
  <c r="TY9" i="54096" s="1"/>
  <c r="TZ9" i="54096" s="1"/>
  <c r="UA9" i="54096" s="1"/>
  <c r="UB9" i="54096" s="1"/>
  <c r="UC9" i="54096" s="1"/>
  <c r="UD9" i="54096" s="1"/>
  <c r="UE9" i="54096" s="1"/>
  <c r="UF9" i="54096" s="1"/>
  <c r="UG9" i="54096" s="1"/>
  <c r="UH9" i="54096" s="1"/>
  <c r="UI9" i="54096" s="1"/>
  <c r="UJ9" i="54096" s="1"/>
  <c r="UK9" i="54096" s="1"/>
  <c r="UL9" i="54096" s="1"/>
  <c r="UM9" i="54096" s="1"/>
  <c r="UN9" i="54096" s="1"/>
  <c r="UO9" i="54096" s="1"/>
  <c r="UP9" i="54096" s="1"/>
  <c r="UQ9" i="54096" s="1"/>
  <c r="UR9" i="54096" s="1"/>
  <c r="US9" i="54096" s="1"/>
  <c r="UT9" i="54096" s="1"/>
  <c r="UU9" i="54096" s="1"/>
  <c r="UV9" i="54096" s="1"/>
  <c r="UW9" i="54096" s="1"/>
  <c r="UX9" i="54096" s="1"/>
  <c r="UY9" i="54096" s="1"/>
  <c r="UZ9" i="54096" s="1"/>
  <c r="VA9" i="54096" s="1"/>
  <c r="VB9" i="54096" s="1"/>
  <c r="VC9" i="54096" s="1"/>
  <c r="VD9" i="54096" s="1"/>
  <c r="VE9" i="54096" s="1"/>
  <c r="VF9" i="54096" s="1"/>
  <c r="VG9" i="54096" s="1"/>
  <c r="VH9" i="54096" s="1"/>
  <c r="VI9" i="54096" s="1"/>
  <c r="VJ9" i="54096" s="1"/>
  <c r="VK9" i="54096" s="1"/>
  <c r="VL9" i="54096" s="1"/>
  <c r="VM9" i="54096" s="1"/>
  <c r="VN9" i="54096" s="1"/>
  <c r="VO9" i="54096" s="1"/>
  <c r="VP9" i="54096" s="1"/>
  <c r="VQ9" i="54096" s="1"/>
  <c r="VR9" i="54096" s="1"/>
  <c r="VS9" i="54096" s="1"/>
  <c r="VT9" i="54096" s="1"/>
  <c r="VU9" i="54096" s="1"/>
  <c r="VV9" i="54096" s="1"/>
  <c r="VW9" i="54096" s="1"/>
  <c r="VX9" i="54096" s="1"/>
  <c r="VY9" i="54096" s="1"/>
  <c r="VZ9" i="54096" s="1"/>
  <c r="WA9" i="54096" s="1"/>
  <c r="WB9" i="54096" s="1"/>
  <c r="WC9" i="54096" s="1"/>
  <c r="WD9" i="54096" s="1"/>
  <c r="WE9" i="54096" s="1"/>
  <c r="WF9" i="54096" s="1"/>
  <c r="WG9" i="54096" s="1"/>
  <c r="WH9" i="54096" s="1"/>
  <c r="WI9" i="54096" s="1"/>
  <c r="WJ9" i="54096" s="1"/>
  <c r="WK9" i="54096" s="1"/>
  <c r="WL9" i="54096" s="1"/>
  <c r="WM9" i="54096" s="1"/>
  <c r="WN9" i="54096" s="1"/>
  <c r="WO9" i="54096" s="1"/>
  <c r="WP9" i="54096" s="1"/>
  <c r="WQ9" i="54096" s="1"/>
  <c r="WR9" i="54096" s="1"/>
  <c r="WS9" i="54096" s="1"/>
  <c r="WT9" i="54096" s="1"/>
  <c r="WU9" i="54096" s="1"/>
  <c r="WV9" i="54096" s="1"/>
  <c r="WW9" i="54096" s="1"/>
  <c r="WX9" i="54096" s="1"/>
  <c r="WY9" i="54096" s="1"/>
  <c r="WZ9" i="54096" s="1"/>
  <c r="XA9" i="54096" s="1"/>
  <c r="XB9" i="54096" s="1"/>
  <c r="XC9" i="54096" s="1"/>
  <c r="XD9" i="54096" s="1"/>
  <c r="XE9" i="54096" s="1"/>
  <c r="XF9" i="54096" s="1"/>
  <c r="XG9" i="54096" s="1"/>
  <c r="XH9" i="54096" s="1"/>
  <c r="XI9" i="54096" s="1"/>
  <c r="XJ9" i="54096" s="1"/>
  <c r="XK9" i="54096" s="1"/>
  <c r="XL9" i="54096" s="1"/>
  <c r="XM9" i="54096" s="1"/>
  <c r="XN9" i="54096" s="1"/>
  <c r="XO9" i="54096" s="1"/>
  <c r="XP9" i="54096" s="1"/>
  <c r="XQ9" i="54096" s="1"/>
  <c r="XR9" i="54096" s="1"/>
  <c r="XS9" i="54096" s="1"/>
  <c r="XT9" i="54096" s="1"/>
  <c r="XU9" i="54096" s="1"/>
  <c r="XV9" i="54096" s="1"/>
  <c r="XW9" i="54096" s="1"/>
  <c r="XX9" i="54096" s="1"/>
  <c r="XY9" i="54096" s="1"/>
  <c r="XZ9" i="54096" s="1"/>
  <c r="YA9" i="54096" s="1"/>
  <c r="YB9" i="54096" s="1"/>
  <c r="YC9" i="54096" s="1"/>
  <c r="YD9" i="54096" s="1"/>
  <c r="YE9" i="54096" s="1"/>
  <c r="YF9" i="54096" s="1"/>
  <c r="YG9" i="54096" s="1"/>
  <c r="YH9" i="54096" s="1"/>
  <c r="YI9" i="54096" s="1"/>
  <c r="YJ9" i="54096" s="1"/>
  <c r="YK9" i="54096" s="1"/>
  <c r="YL9" i="54096" s="1"/>
  <c r="YM9" i="54096" s="1"/>
  <c r="YN9" i="54096" s="1"/>
  <c r="YO9" i="54096" s="1"/>
  <c r="YP9" i="54096" s="1"/>
  <c r="YQ9" i="54096" s="1"/>
  <c r="YR9" i="54096" s="1"/>
  <c r="YS9" i="54096" s="1"/>
  <c r="YT9" i="54096" s="1"/>
  <c r="YU9" i="54096" s="1"/>
  <c r="YV9" i="54096" s="1"/>
  <c r="YW9" i="54096" s="1"/>
  <c r="YX9" i="54096" s="1"/>
  <c r="YY9" i="54096" s="1"/>
  <c r="YZ9" i="54096" s="1"/>
  <c r="ZA9" i="54096" s="1"/>
  <c r="ZB9" i="54096" s="1"/>
  <c r="ZC9" i="54096" s="1"/>
  <c r="ZD9" i="54096" s="1"/>
  <c r="ZE9" i="54096" s="1"/>
  <c r="ZF9" i="54096" s="1"/>
  <c r="ZG9" i="54096" s="1"/>
  <c r="ZH9" i="54096" s="1"/>
  <c r="ZI9" i="54096" s="1"/>
  <c r="ZJ9" i="54096" s="1"/>
  <c r="ZK9" i="54096" s="1"/>
  <c r="ZL9" i="54096" s="1"/>
  <c r="ZM9" i="54096" s="1"/>
  <c r="ZN9" i="54096" s="1"/>
  <c r="ZO9" i="54096" s="1"/>
  <c r="ZP9" i="54096" s="1"/>
  <c r="ZQ9" i="54096" s="1"/>
  <c r="ZR9" i="54096" s="1"/>
  <c r="ZS9" i="54096" s="1"/>
  <c r="ZT9" i="54096" s="1"/>
  <c r="ZU9" i="54096" s="1"/>
  <c r="ZV9" i="54096" s="1"/>
  <c r="ZW9" i="54096" s="1"/>
  <c r="ZX9" i="54096" s="1"/>
  <c r="ZY9" i="54096" s="1"/>
  <c r="ZZ9" i="54096" s="1"/>
  <c r="Q9" i="54095"/>
  <c r="J9" i="54096"/>
  <c r="A1" i="54096"/>
  <c r="J9" i="54095"/>
  <c r="L49" i="54091"/>
  <c r="C23" i="54054"/>
  <c r="O56" i="54068"/>
  <c r="O57" i="54068"/>
  <c r="O58" i="54068"/>
  <c r="O59" i="54068"/>
  <c r="C56" i="54068"/>
  <c r="A36" i="54090" s="1"/>
  <c r="C57" i="54068"/>
  <c r="A37" i="54090" s="1"/>
  <c r="C58" i="54068"/>
  <c r="A38" i="54090" s="1"/>
  <c r="C59" i="54068"/>
  <c r="A40" i="54090" s="1"/>
  <c r="O55" i="54054"/>
  <c r="O56" i="54054"/>
  <c r="O57" i="54054"/>
  <c r="O58" i="54054"/>
  <c r="O59" i="54054"/>
  <c r="C55" i="54054"/>
  <c r="C56" i="54054"/>
  <c r="A36" i="54089" s="1"/>
  <c r="C57" i="54054"/>
  <c r="A37" i="54089" s="1"/>
  <c r="C58" i="54054"/>
  <c r="A38" i="54089" s="1"/>
  <c r="C59" i="54054"/>
  <c r="A40" i="54089" s="1"/>
  <c r="O54" i="54054"/>
  <c r="L54" i="54091"/>
  <c r="L53" i="54091"/>
  <c r="L43" i="54091"/>
  <c r="B45" i="54064"/>
  <c r="B44" i="54064"/>
  <c r="B43" i="54064"/>
  <c r="B42" i="54064"/>
  <c r="B54" i="54091"/>
  <c r="B53" i="54091"/>
  <c r="B52" i="54091"/>
  <c r="B51" i="54091"/>
  <c r="C46" i="54068"/>
  <c r="A28" i="54087" s="1"/>
  <c r="R9" i="54095" l="1"/>
  <c r="S9" i="54095" s="1"/>
  <c r="T9" i="54095" s="1"/>
  <c r="U9" i="54095" s="1"/>
  <c r="V9" i="54095" s="1"/>
  <c r="W9" i="54095" s="1"/>
  <c r="X9" i="54095" s="1"/>
  <c r="Y9" i="54095" s="1"/>
  <c r="Z9" i="54095" s="1"/>
  <c r="AA9" i="54095" s="1"/>
  <c r="AB9" i="54095" s="1"/>
  <c r="AC9" i="54095" s="1"/>
  <c r="AD9" i="54095" s="1"/>
  <c r="AE9" i="54095" s="1"/>
  <c r="AF9" i="54095" s="1"/>
  <c r="AG9" i="54095" s="1"/>
  <c r="AH9" i="54095" s="1"/>
  <c r="AI9" i="54095" s="1"/>
  <c r="AJ9" i="54095" s="1"/>
  <c r="AK9" i="54095" s="1"/>
  <c r="AL9" i="54095" s="1"/>
  <c r="AM9" i="54095" s="1"/>
  <c r="AN9" i="54095" s="1"/>
  <c r="AO9" i="54095" s="1"/>
  <c r="AP9" i="54095" s="1"/>
  <c r="AQ9" i="54095" s="1"/>
  <c r="AR9" i="54095" s="1"/>
  <c r="AS9" i="54095" s="1"/>
  <c r="AT9" i="54095" s="1"/>
  <c r="AU9" i="54095" s="1"/>
  <c r="AV9" i="54095" s="1"/>
  <c r="AW9" i="54095" s="1"/>
  <c r="AX9" i="54095" s="1"/>
  <c r="AY9" i="54095" s="1"/>
  <c r="AZ9" i="54095" s="1"/>
  <c r="BA9" i="54095" s="1"/>
  <c r="BB9" i="54095" s="1"/>
  <c r="BC9" i="54095" s="1"/>
  <c r="BD9" i="54095" s="1"/>
  <c r="BE9" i="54095" s="1"/>
  <c r="BF9" i="54095" s="1"/>
  <c r="BG9" i="54095" s="1"/>
  <c r="BH9" i="54095" s="1"/>
  <c r="BI9" i="54095" s="1"/>
  <c r="BJ9" i="54095" s="1"/>
  <c r="BK9" i="54095" s="1"/>
  <c r="BL9" i="54095" s="1"/>
  <c r="BM9" i="54095" s="1"/>
  <c r="BN9" i="54095" s="1"/>
  <c r="BO9" i="54095" s="1"/>
  <c r="BP9" i="54095" s="1"/>
  <c r="BQ9" i="54095" s="1"/>
  <c r="BR9" i="54095" s="1"/>
  <c r="BS9" i="54095" s="1"/>
  <c r="BT9" i="54095" s="1"/>
  <c r="BU9" i="54095" s="1"/>
  <c r="BV9" i="54095" s="1"/>
  <c r="BW9" i="54095" s="1"/>
  <c r="BX9" i="54095" s="1"/>
  <c r="BY9" i="54095" s="1"/>
  <c r="BZ9" i="54095" s="1"/>
  <c r="CA9" i="54095" s="1"/>
  <c r="CB9" i="54095" s="1"/>
  <c r="CC9" i="54095" s="1"/>
  <c r="CD9" i="54095" s="1"/>
  <c r="CE9" i="54095" s="1"/>
  <c r="CF9" i="54095" s="1"/>
  <c r="CG9" i="54095" s="1"/>
  <c r="CH9" i="54095" s="1"/>
  <c r="CI9" i="54095" s="1"/>
  <c r="CJ9" i="54095" s="1"/>
  <c r="CK9" i="54095" s="1"/>
  <c r="CL9" i="54095" s="1"/>
  <c r="CM9" i="54095" s="1"/>
  <c r="CN9" i="54095" s="1"/>
  <c r="CO9" i="54095" s="1"/>
  <c r="CP9" i="54095" s="1"/>
  <c r="CQ9" i="54095" s="1"/>
  <c r="CR9" i="54095" s="1"/>
  <c r="CS9" i="54095" s="1"/>
  <c r="CT9" i="54095" s="1"/>
  <c r="CU9" i="54095" s="1"/>
  <c r="CV9" i="54095" s="1"/>
  <c r="CW9" i="54095" s="1"/>
  <c r="CX9" i="54095" s="1"/>
  <c r="CY9" i="54095" s="1"/>
  <c r="CZ9" i="54095" s="1"/>
  <c r="DA9" i="54095" s="1"/>
  <c r="DB9" i="54095" s="1"/>
  <c r="DC9" i="54095" s="1"/>
  <c r="DD9" i="54095" s="1"/>
  <c r="DE9" i="54095" s="1"/>
  <c r="DF9" i="54095" s="1"/>
  <c r="DG9" i="54095" s="1"/>
  <c r="DH9" i="54095" s="1"/>
  <c r="DI9" i="54095" s="1"/>
  <c r="DJ9" i="54095" s="1"/>
  <c r="DK9" i="54095" s="1"/>
  <c r="DL9" i="54095" s="1"/>
  <c r="DM9" i="54095" s="1"/>
  <c r="DN9" i="54095" s="1"/>
  <c r="DO9" i="54095" s="1"/>
  <c r="DP9" i="54095" s="1"/>
  <c r="DQ9" i="54095" s="1"/>
  <c r="DR9" i="54095" s="1"/>
  <c r="DS9" i="54095" s="1"/>
  <c r="DT9" i="54095" s="1"/>
  <c r="DU9" i="54095" s="1"/>
  <c r="DV9" i="54095" s="1"/>
  <c r="DW9" i="54095" s="1"/>
  <c r="DX9" i="54095" s="1"/>
  <c r="DY9" i="54095" s="1"/>
  <c r="DZ9" i="54095" s="1"/>
  <c r="EA9" i="54095" s="1"/>
  <c r="EB9" i="54095" s="1"/>
  <c r="EC9" i="54095" s="1"/>
  <c r="ED9" i="54095" s="1"/>
  <c r="EE9" i="54095" s="1"/>
  <c r="EF9" i="54095" s="1"/>
  <c r="EG9" i="54095" s="1"/>
  <c r="EH9" i="54095" s="1"/>
  <c r="EI9" i="54095" s="1"/>
  <c r="EJ9" i="54095" s="1"/>
  <c r="EK9" i="54095" s="1"/>
  <c r="EL9" i="54095" s="1"/>
  <c r="EM9" i="54095" s="1"/>
  <c r="EN9" i="54095" s="1"/>
  <c r="EO9" i="54095" s="1"/>
  <c r="EP9" i="54095" s="1"/>
  <c r="EQ9" i="54095" s="1"/>
  <c r="ER9" i="54095" s="1"/>
  <c r="ES9" i="54095" s="1"/>
  <c r="ET9" i="54095" s="1"/>
  <c r="EU9" i="54095" s="1"/>
  <c r="EV9" i="54095" s="1"/>
  <c r="EW9" i="54095" s="1"/>
  <c r="EX9" i="54095" s="1"/>
  <c r="EY9" i="54095" s="1"/>
  <c r="EZ9" i="54095" s="1"/>
  <c r="FA9" i="54095" s="1"/>
  <c r="FB9" i="54095" s="1"/>
  <c r="FC9" i="54095" s="1"/>
  <c r="FD9" i="54095" s="1"/>
  <c r="FE9" i="54095" s="1"/>
  <c r="FF9" i="54095" s="1"/>
  <c r="FG9" i="54095" s="1"/>
  <c r="FH9" i="54095" s="1"/>
  <c r="FI9" i="54095" s="1"/>
  <c r="FJ9" i="54095" s="1"/>
  <c r="FK9" i="54095" s="1"/>
  <c r="FL9" i="54095" s="1"/>
  <c r="FM9" i="54095" s="1"/>
  <c r="FN9" i="54095" s="1"/>
  <c r="FO9" i="54095" s="1"/>
  <c r="FP9" i="54095" s="1"/>
  <c r="FQ9" i="54095" s="1"/>
  <c r="FR9" i="54095" s="1"/>
  <c r="FS9" i="54095" s="1"/>
  <c r="FT9" i="54095" s="1"/>
  <c r="FU9" i="54095" s="1"/>
  <c r="FV9" i="54095" s="1"/>
  <c r="FW9" i="54095" s="1"/>
  <c r="FX9" i="54095" s="1"/>
  <c r="FY9" i="54095" s="1"/>
  <c r="FZ9" i="54095" s="1"/>
  <c r="GA9" i="54095" s="1"/>
  <c r="GB9" i="54095" s="1"/>
  <c r="GC9" i="54095" s="1"/>
  <c r="GD9" i="54095" s="1"/>
  <c r="GE9" i="54095" s="1"/>
  <c r="GF9" i="54095" s="1"/>
  <c r="GG9" i="54095" s="1"/>
  <c r="GH9" i="54095" s="1"/>
  <c r="GI9" i="54095" s="1"/>
  <c r="GJ9" i="54095" s="1"/>
  <c r="GK9" i="54095" s="1"/>
  <c r="GL9" i="54095" s="1"/>
  <c r="GM9" i="54095" s="1"/>
  <c r="GN9" i="54095" s="1"/>
  <c r="GO9" i="54095" s="1"/>
  <c r="GP9" i="54095" s="1"/>
  <c r="GQ9" i="54095" s="1"/>
  <c r="GR9" i="54095" s="1"/>
  <c r="GS9" i="54095" s="1"/>
  <c r="GT9" i="54095" s="1"/>
  <c r="GU9" i="54095" s="1"/>
  <c r="GV9" i="54095" s="1"/>
  <c r="GW9" i="54095" s="1"/>
  <c r="GX9" i="54095" s="1"/>
  <c r="GY9" i="54095" s="1"/>
  <c r="GZ9" i="54095" s="1"/>
  <c r="HA9" i="54095" s="1"/>
  <c r="HB9" i="54095" s="1"/>
  <c r="HC9" i="54095" s="1"/>
  <c r="HD9" i="54095" s="1"/>
  <c r="HE9" i="54095" s="1"/>
  <c r="HF9" i="54095" s="1"/>
  <c r="HG9" i="54095" s="1"/>
  <c r="HH9" i="54095" s="1"/>
  <c r="HI9" i="54095" s="1"/>
  <c r="HJ9" i="54095" s="1"/>
  <c r="HK9" i="54095" s="1"/>
  <c r="HL9" i="54095" s="1"/>
  <c r="HM9" i="54095" s="1"/>
  <c r="HN9" i="54095" s="1"/>
  <c r="HO9" i="54095" s="1"/>
  <c r="HP9" i="54095" s="1"/>
  <c r="HQ9" i="54095" s="1"/>
  <c r="HR9" i="54095" s="1"/>
  <c r="HS9" i="54095" s="1"/>
  <c r="HT9" i="54095" s="1"/>
  <c r="HU9" i="54095" s="1"/>
  <c r="HV9" i="54095" s="1"/>
  <c r="HW9" i="54095" s="1"/>
  <c r="HX9" i="54095" s="1"/>
  <c r="HY9" i="54095" s="1"/>
  <c r="HZ9" i="54095" s="1"/>
  <c r="IA9" i="54095" s="1"/>
  <c r="IB9" i="54095" s="1"/>
  <c r="IC9" i="54095" s="1"/>
  <c r="ID9" i="54095" s="1"/>
  <c r="IE9" i="54095" s="1"/>
  <c r="IF9" i="54095" s="1"/>
  <c r="IG9" i="54095" s="1"/>
  <c r="IH9" i="54095" s="1"/>
  <c r="II9" i="54095" s="1"/>
  <c r="IJ9" i="54095" s="1"/>
  <c r="IK9" i="54095" s="1"/>
  <c r="IL9" i="54095" s="1"/>
  <c r="IM9" i="54095" s="1"/>
  <c r="IN9" i="54095" s="1"/>
  <c r="IO9" i="54095" s="1"/>
  <c r="IP9" i="54095" s="1"/>
  <c r="IQ9" i="54095" s="1"/>
  <c r="IR9" i="54095" s="1"/>
  <c r="IS9" i="54095" s="1"/>
  <c r="IT9" i="54095" s="1"/>
  <c r="IU9" i="54095" s="1"/>
  <c r="IV9" i="54095" s="1"/>
  <c r="IW9" i="54095" s="1"/>
  <c r="IX9" i="54095" s="1"/>
  <c r="IY9" i="54095" s="1"/>
  <c r="IZ9" i="54095" s="1"/>
  <c r="JA9" i="54095" s="1"/>
  <c r="JB9" i="54095" s="1"/>
  <c r="JC9" i="54095" s="1"/>
  <c r="JD9" i="54095" s="1"/>
  <c r="JE9" i="54095" s="1"/>
  <c r="JF9" i="54095" s="1"/>
  <c r="JG9" i="54095" s="1"/>
  <c r="JH9" i="54095" s="1"/>
  <c r="JI9" i="54095" s="1"/>
  <c r="JJ9" i="54095" s="1"/>
  <c r="JK9" i="54095" s="1"/>
  <c r="JL9" i="54095" s="1"/>
  <c r="JM9" i="54095" s="1"/>
  <c r="JN9" i="54095" s="1"/>
  <c r="JO9" i="54095" s="1"/>
  <c r="JP9" i="54095" s="1"/>
  <c r="JQ9" i="54095" s="1"/>
  <c r="JR9" i="54095" s="1"/>
  <c r="JS9" i="54095" s="1"/>
  <c r="JT9" i="54095" s="1"/>
  <c r="JU9" i="54095" s="1"/>
  <c r="JV9" i="54095" s="1"/>
  <c r="JW9" i="54095" s="1"/>
  <c r="JX9" i="54095" s="1"/>
  <c r="JY9" i="54095" s="1"/>
  <c r="JZ9" i="54095" s="1"/>
  <c r="KA9" i="54095" s="1"/>
  <c r="KB9" i="54095" s="1"/>
  <c r="KC9" i="54095" s="1"/>
  <c r="KD9" i="54095" s="1"/>
  <c r="KE9" i="54095" s="1"/>
  <c r="KF9" i="54095" s="1"/>
  <c r="KG9" i="54095" s="1"/>
  <c r="KH9" i="54095" s="1"/>
  <c r="KI9" i="54095" s="1"/>
  <c r="KJ9" i="54095" s="1"/>
  <c r="KK9" i="54095" s="1"/>
  <c r="KL9" i="54095" s="1"/>
  <c r="KM9" i="54095" s="1"/>
  <c r="KN9" i="54095" s="1"/>
  <c r="KO9" i="54095" s="1"/>
  <c r="KP9" i="54095" s="1"/>
  <c r="KQ9" i="54095" s="1"/>
  <c r="KR9" i="54095" s="1"/>
  <c r="KS9" i="54095" s="1"/>
  <c r="KT9" i="54095" s="1"/>
  <c r="KU9" i="54095" s="1"/>
  <c r="KV9" i="54095" s="1"/>
  <c r="KW9" i="54095" s="1"/>
  <c r="KX9" i="54095" s="1"/>
  <c r="KY9" i="54095" s="1"/>
  <c r="KZ9" i="54095" s="1"/>
  <c r="LA9" i="54095" s="1"/>
  <c r="LB9" i="54095" s="1"/>
  <c r="LC9" i="54095" s="1"/>
  <c r="LD9" i="54095" s="1"/>
  <c r="LE9" i="54095" s="1"/>
  <c r="LF9" i="54095" s="1"/>
  <c r="LG9" i="54095" s="1"/>
  <c r="LH9" i="54095" s="1"/>
  <c r="LI9" i="54095" s="1"/>
  <c r="LJ9" i="54095" s="1"/>
  <c r="LK9" i="54095" s="1"/>
  <c r="LL9" i="54095" s="1"/>
  <c r="LM9" i="54095" s="1"/>
  <c r="LN9" i="54095" s="1"/>
  <c r="LO9" i="54095" s="1"/>
  <c r="LP9" i="54095" s="1"/>
  <c r="LQ9" i="54095" s="1"/>
  <c r="LR9" i="54095" s="1"/>
  <c r="LS9" i="54095" s="1"/>
  <c r="LT9" i="54095" s="1"/>
  <c r="LU9" i="54095" s="1"/>
  <c r="LV9" i="54095" s="1"/>
  <c r="LW9" i="54095" s="1"/>
  <c r="LX9" i="54095" s="1"/>
  <c r="LY9" i="54095" s="1"/>
  <c r="LZ9" i="54095" s="1"/>
  <c r="MA9" i="54095" s="1"/>
  <c r="MB9" i="54095" s="1"/>
  <c r="MC9" i="54095" s="1"/>
  <c r="MD9" i="54095" s="1"/>
  <c r="ME9" i="54095" s="1"/>
  <c r="MF9" i="54095" s="1"/>
  <c r="MG9" i="54095" s="1"/>
  <c r="MH9" i="54095" s="1"/>
  <c r="MI9" i="54095" s="1"/>
  <c r="MJ9" i="54095" s="1"/>
  <c r="MK9" i="54095" s="1"/>
  <c r="ML9" i="54095" s="1"/>
  <c r="MM9" i="54095" s="1"/>
  <c r="MN9" i="54095" s="1"/>
  <c r="MO9" i="54095" s="1"/>
  <c r="MP9" i="54095" s="1"/>
  <c r="MQ9" i="54095" s="1"/>
  <c r="MR9" i="54095" s="1"/>
  <c r="MS9" i="54095" s="1"/>
  <c r="MT9" i="54095" s="1"/>
  <c r="MU9" i="54095" s="1"/>
  <c r="MV9" i="54095" s="1"/>
  <c r="MW9" i="54095" s="1"/>
  <c r="MX9" i="54095" s="1"/>
  <c r="MY9" i="54095" s="1"/>
  <c r="MZ9" i="54095" s="1"/>
  <c r="NA9" i="54095" s="1"/>
  <c r="NB9" i="54095" s="1"/>
  <c r="NC9" i="54095" s="1"/>
  <c r="ND9" i="54095" s="1"/>
  <c r="NE9" i="54095" s="1"/>
  <c r="NF9" i="54095" s="1"/>
  <c r="NG9" i="54095" s="1"/>
  <c r="NH9" i="54095" s="1"/>
  <c r="NI9" i="54095" s="1"/>
  <c r="NJ9" i="54095" s="1"/>
  <c r="NK9" i="54095" s="1"/>
  <c r="NL9" i="54095" s="1"/>
  <c r="NM9" i="54095" s="1"/>
  <c r="NN9" i="54095" s="1"/>
  <c r="NO9" i="54095" s="1"/>
  <c r="NP9" i="54095" s="1"/>
  <c r="NQ9" i="54095" s="1"/>
  <c r="NR9" i="54095" s="1"/>
  <c r="NS9" i="54095" s="1"/>
  <c r="NT9" i="54095" s="1"/>
  <c r="NU9" i="54095" s="1"/>
  <c r="NV9" i="54095" s="1"/>
  <c r="NW9" i="54095" s="1"/>
  <c r="NX9" i="54095" s="1"/>
  <c r="NY9" i="54095" s="1"/>
  <c r="NZ9" i="54095" s="1"/>
  <c r="OA9" i="54095" s="1"/>
  <c r="OB9" i="54095" s="1"/>
  <c r="OC9" i="54095" s="1"/>
  <c r="OD9" i="54095" s="1"/>
  <c r="OE9" i="54095" s="1"/>
  <c r="OF9" i="54095" s="1"/>
  <c r="OG9" i="54095" s="1"/>
  <c r="OH9" i="54095" s="1"/>
  <c r="OI9" i="54095" s="1"/>
  <c r="OJ9" i="54095" s="1"/>
  <c r="OK9" i="54095" s="1"/>
  <c r="OL9" i="54095" s="1"/>
  <c r="OM9" i="54095" s="1"/>
  <c r="ON9" i="54095" s="1"/>
  <c r="OO9" i="54095" s="1"/>
  <c r="OP9" i="54095" s="1"/>
  <c r="OQ9" i="54095" s="1"/>
  <c r="OR9" i="54095" s="1"/>
  <c r="OS9" i="54095" s="1"/>
  <c r="OT9" i="54095" s="1"/>
  <c r="OU9" i="54095" s="1"/>
  <c r="OV9" i="54095" s="1"/>
  <c r="OW9" i="54095" s="1"/>
  <c r="OX9" i="54095" s="1"/>
  <c r="OY9" i="54095" s="1"/>
  <c r="OZ9" i="54095" s="1"/>
  <c r="PA9" i="54095" s="1"/>
  <c r="PB9" i="54095" s="1"/>
  <c r="PC9" i="54095" s="1"/>
  <c r="PD9" i="54095" s="1"/>
  <c r="PE9" i="54095" s="1"/>
  <c r="PF9" i="54095" s="1"/>
  <c r="PG9" i="54095" s="1"/>
  <c r="PH9" i="54095" s="1"/>
  <c r="PI9" i="54095" s="1"/>
  <c r="PJ9" i="54095" s="1"/>
  <c r="PK9" i="54095" s="1"/>
  <c r="PL9" i="54095" s="1"/>
  <c r="PM9" i="54095" s="1"/>
  <c r="PN9" i="54095" s="1"/>
  <c r="PO9" i="54095" s="1"/>
  <c r="PP9" i="54095" s="1"/>
  <c r="PQ9" i="54095" s="1"/>
  <c r="PR9" i="54095" s="1"/>
  <c r="PS9" i="54095" s="1"/>
  <c r="PT9" i="54095" s="1"/>
  <c r="PU9" i="54095" s="1"/>
  <c r="PV9" i="54095" s="1"/>
  <c r="PW9" i="54095" s="1"/>
  <c r="PX9" i="54095" s="1"/>
  <c r="PY9" i="54095" s="1"/>
  <c r="PZ9" i="54095" s="1"/>
  <c r="QA9" i="54095" s="1"/>
  <c r="QB9" i="54095" s="1"/>
  <c r="QC9" i="54095" s="1"/>
  <c r="QD9" i="54095" s="1"/>
  <c r="QE9" i="54095" s="1"/>
  <c r="QF9" i="54095" s="1"/>
  <c r="QG9" i="54095" s="1"/>
  <c r="QH9" i="54095" s="1"/>
  <c r="QI9" i="54095" s="1"/>
  <c r="QJ9" i="54095" s="1"/>
  <c r="QK9" i="54095" s="1"/>
  <c r="QL9" i="54095" s="1"/>
  <c r="QM9" i="54095" s="1"/>
  <c r="QN9" i="54095" s="1"/>
  <c r="QO9" i="54095" s="1"/>
  <c r="QP9" i="54095" s="1"/>
  <c r="QQ9" i="54095" s="1"/>
  <c r="QR9" i="54095" s="1"/>
  <c r="QS9" i="54095" s="1"/>
  <c r="QT9" i="54095" s="1"/>
  <c r="QU9" i="54095" s="1"/>
  <c r="QV9" i="54095" s="1"/>
  <c r="QW9" i="54095" s="1"/>
  <c r="QX9" i="54095" s="1"/>
  <c r="QY9" i="54095" s="1"/>
  <c r="QZ9" i="54095" s="1"/>
  <c r="RA9" i="54095" s="1"/>
  <c r="RB9" i="54095" s="1"/>
  <c r="RC9" i="54095" s="1"/>
  <c r="RD9" i="54095" s="1"/>
  <c r="RE9" i="54095" s="1"/>
  <c r="RF9" i="54095" s="1"/>
  <c r="RG9" i="54095" s="1"/>
  <c r="RH9" i="54095" s="1"/>
  <c r="RI9" i="54095" s="1"/>
  <c r="RJ9" i="54095" s="1"/>
  <c r="RK9" i="54095" s="1"/>
  <c r="RL9" i="54095" s="1"/>
  <c r="RM9" i="54095" s="1"/>
  <c r="RN9" i="54095" s="1"/>
  <c r="RO9" i="54095" s="1"/>
  <c r="RP9" i="54095" s="1"/>
  <c r="RQ9" i="54095" s="1"/>
  <c r="RR9" i="54095" s="1"/>
  <c r="RS9" i="54095" s="1"/>
  <c r="RT9" i="54095" s="1"/>
  <c r="RU9" i="54095" s="1"/>
  <c r="RV9" i="54095" s="1"/>
  <c r="RW9" i="54095" s="1"/>
  <c r="RX9" i="54095" s="1"/>
  <c r="RY9" i="54095" s="1"/>
  <c r="RZ9" i="54095" s="1"/>
  <c r="SA9" i="54095" s="1"/>
  <c r="SB9" i="54095" s="1"/>
  <c r="SC9" i="54095" s="1"/>
  <c r="SD9" i="54095" s="1"/>
  <c r="SE9" i="54095" s="1"/>
  <c r="SF9" i="54095" s="1"/>
  <c r="SG9" i="54095" s="1"/>
  <c r="SH9" i="54095" s="1"/>
  <c r="SI9" i="54095" s="1"/>
  <c r="SJ9" i="54095" s="1"/>
  <c r="SK9" i="54095" s="1"/>
  <c r="SL9" i="54095" s="1"/>
  <c r="SM9" i="54095" s="1"/>
  <c r="SN9" i="54095" s="1"/>
  <c r="SO9" i="54095" s="1"/>
  <c r="SP9" i="54095" s="1"/>
  <c r="SQ9" i="54095" s="1"/>
  <c r="SR9" i="54095" s="1"/>
  <c r="SS9" i="54095" s="1"/>
  <c r="ST9" i="54095" s="1"/>
  <c r="SU9" i="54095" s="1"/>
  <c r="SV9" i="54095" s="1"/>
  <c r="SW9" i="54095" s="1"/>
  <c r="SX9" i="54095" s="1"/>
  <c r="SY9" i="54095" s="1"/>
  <c r="SZ9" i="54095" s="1"/>
  <c r="TA9" i="54095" s="1"/>
  <c r="TB9" i="54095" s="1"/>
  <c r="TC9" i="54095" s="1"/>
  <c r="TD9" i="54095" s="1"/>
  <c r="TE9" i="54095" s="1"/>
  <c r="TF9" i="54095" s="1"/>
  <c r="TG9" i="54095" s="1"/>
  <c r="TH9" i="54095" s="1"/>
  <c r="TI9" i="54095" s="1"/>
  <c r="TJ9" i="54095" s="1"/>
  <c r="TK9" i="54095" s="1"/>
  <c r="TL9" i="54095" s="1"/>
  <c r="TM9" i="54095" s="1"/>
  <c r="TN9" i="54095" s="1"/>
  <c r="TO9" i="54095" s="1"/>
  <c r="TP9" i="54095" s="1"/>
  <c r="TQ9" i="54095" s="1"/>
  <c r="TR9" i="54095" s="1"/>
  <c r="TS9" i="54095" s="1"/>
  <c r="TT9" i="54095" s="1"/>
  <c r="TU9" i="54095" s="1"/>
  <c r="TV9" i="54095" s="1"/>
  <c r="TW9" i="54095" s="1"/>
  <c r="TX9" i="54095" s="1"/>
  <c r="TY9" i="54095" s="1"/>
  <c r="TZ9" i="54095" s="1"/>
  <c r="UA9" i="54095" s="1"/>
  <c r="UB9" i="54095" s="1"/>
  <c r="UC9" i="54095" s="1"/>
  <c r="UD9" i="54095" s="1"/>
  <c r="UE9" i="54095" s="1"/>
  <c r="UF9" i="54095" s="1"/>
  <c r="UG9" i="54095" s="1"/>
  <c r="UH9" i="54095" s="1"/>
  <c r="UI9" i="54095" s="1"/>
  <c r="UJ9" i="54095" s="1"/>
  <c r="UK9" i="54095" s="1"/>
  <c r="UL9" i="54095" s="1"/>
  <c r="UM9" i="54095" s="1"/>
  <c r="UN9" i="54095" s="1"/>
  <c r="UO9" i="54095" s="1"/>
  <c r="UP9" i="54095" s="1"/>
  <c r="UQ9" i="54095" s="1"/>
  <c r="UR9" i="54095" s="1"/>
  <c r="US9" i="54095" s="1"/>
  <c r="UT9" i="54095" s="1"/>
  <c r="UU9" i="54095" s="1"/>
  <c r="UV9" i="54095" s="1"/>
  <c r="UW9" i="54095" s="1"/>
  <c r="UX9" i="54095" s="1"/>
  <c r="UY9" i="54095" s="1"/>
  <c r="UZ9" i="54095" s="1"/>
  <c r="VA9" i="54095" s="1"/>
  <c r="VB9" i="54095" s="1"/>
  <c r="VC9" i="54095" s="1"/>
  <c r="VD9" i="54095" s="1"/>
  <c r="VE9" i="54095" s="1"/>
  <c r="VF9" i="54095" s="1"/>
  <c r="VG9" i="54095" s="1"/>
  <c r="VH9" i="54095" s="1"/>
  <c r="VI9" i="54095" s="1"/>
  <c r="VJ9" i="54095" s="1"/>
  <c r="VK9" i="54095" s="1"/>
  <c r="VL9" i="54095" s="1"/>
  <c r="VM9" i="54095" s="1"/>
  <c r="VN9" i="54095" s="1"/>
  <c r="VO9" i="54095" s="1"/>
  <c r="VP9" i="54095" s="1"/>
  <c r="VQ9" i="54095" s="1"/>
  <c r="VR9" i="54095" s="1"/>
  <c r="VS9" i="54095" s="1"/>
  <c r="VT9" i="54095" s="1"/>
  <c r="VU9" i="54095" s="1"/>
  <c r="VV9" i="54095" s="1"/>
  <c r="VW9" i="54095" s="1"/>
  <c r="VX9" i="54095" s="1"/>
  <c r="VY9" i="54095" s="1"/>
  <c r="VZ9" i="54095" s="1"/>
  <c r="WA9" i="54095" s="1"/>
  <c r="WB9" i="54095" s="1"/>
  <c r="WC9" i="54095" s="1"/>
  <c r="WD9" i="54095" s="1"/>
  <c r="WE9" i="54095" s="1"/>
  <c r="WF9" i="54095" s="1"/>
  <c r="WG9" i="54095" s="1"/>
  <c r="WH9" i="54095" s="1"/>
  <c r="WI9" i="54095" s="1"/>
  <c r="WJ9" i="54095" s="1"/>
  <c r="WK9" i="54095" s="1"/>
  <c r="WL9" i="54095" s="1"/>
  <c r="WM9" i="54095" s="1"/>
  <c r="WN9" i="54095" s="1"/>
  <c r="WO9" i="54095" s="1"/>
  <c r="WP9" i="54095" s="1"/>
  <c r="WQ9" i="54095" s="1"/>
  <c r="WR9" i="54095" s="1"/>
  <c r="WS9" i="54095" s="1"/>
  <c r="WT9" i="54095" s="1"/>
  <c r="WU9" i="54095" s="1"/>
  <c r="WV9" i="54095" s="1"/>
  <c r="WW9" i="54095" s="1"/>
  <c r="WX9" i="54095" s="1"/>
  <c r="WY9" i="54095" s="1"/>
  <c r="WZ9" i="54095" s="1"/>
  <c r="XA9" i="54095" s="1"/>
  <c r="XB9" i="54095" s="1"/>
  <c r="XC9" i="54095" s="1"/>
  <c r="XD9" i="54095" s="1"/>
  <c r="XE9" i="54095" s="1"/>
  <c r="XF9" i="54095" s="1"/>
  <c r="XG9" i="54095" s="1"/>
  <c r="XH9" i="54095" s="1"/>
  <c r="XI9" i="54095" s="1"/>
  <c r="XJ9" i="54095" s="1"/>
  <c r="XK9" i="54095" s="1"/>
  <c r="XL9" i="54095" s="1"/>
  <c r="XM9" i="54095" s="1"/>
  <c r="XN9" i="54095" s="1"/>
  <c r="XO9" i="54095" s="1"/>
  <c r="XP9" i="54095" s="1"/>
  <c r="XQ9" i="54095" s="1"/>
  <c r="XR9" i="54095" s="1"/>
  <c r="XS9" i="54095" s="1"/>
  <c r="XT9" i="54095" s="1"/>
  <c r="XU9" i="54095" s="1"/>
  <c r="XV9" i="54095" s="1"/>
  <c r="XW9" i="54095" s="1"/>
  <c r="XX9" i="54095" s="1"/>
  <c r="XY9" i="54095" s="1"/>
  <c r="XZ9" i="54095" s="1"/>
  <c r="YA9" i="54095" s="1"/>
  <c r="YB9" i="54095" s="1"/>
  <c r="YC9" i="54095" s="1"/>
  <c r="YD9" i="54095" s="1"/>
  <c r="YE9" i="54095" s="1"/>
  <c r="YF9" i="54095" s="1"/>
  <c r="YG9" i="54095" s="1"/>
  <c r="YH9" i="54095" s="1"/>
  <c r="YI9" i="54095" s="1"/>
  <c r="YJ9" i="54095" s="1"/>
  <c r="YK9" i="54095" s="1"/>
  <c r="YL9" i="54095" s="1"/>
  <c r="YM9" i="54095" s="1"/>
  <c r="YN9" i="54095" s="1"/>
  <c r="YO9" i="54095" s="1"/>
  <c r="YP9" i="54095" s="1"/>
  <c r="YQ9" i="54095" s="1"/>
  <c r="YR9" i="54095" s="1"/>
  <c r="YS9" i="54095" s="1"/>
  <c r="YT9" i="54095" s="1"/>
  <c r="YU9" i="54095" s="1"/>
  <c r="YV9" i="54095" s="1"/>
  <c r="YW9" i="54095" s="1"/>
  <c r="YX9" i="54095" s="1"/>
  <c r="YY9" i="54095" s="1"/>
  <c r="YZ9" i="54095" s="1"/>
  <c r="ZA9" i="54095" s="1"/>
  <c r="ZB9" i="54095" s="1"/>
  <c r="ZC9" i="54095" s="1"/>
  <c r="ZD9" i="54095" s="1"/>
  <c r="ZE9" i="54095" s="1"/>
  <c r="ZF9" i="54095" s="1"/>
  <c r="ZG9" i="54095" s="1"/>
  <c r="ZH9" i="54095" s="1"/>
  <c r="ZI9" i="54095" s="1"/>
  <c r="ZJ9" i="54095" s="1"/>
  <c r="ZK9" i="54095" s="1"/>
  <c r="ZL9" i="54095" s="1"/>
  <c r="ZM9" i="54095" s="1"/>
  <c r="ZN9" i="54095" s="1"/>
  <c r="ZO9" i="54095" s="1"/>
  <c r="ZP9" i="54095" s="1"/>
  <c r="ZQ9" i="54095" s="1"/>
  <c r="ZR9" i="54095" s="1"/>
  <c r="ZS9" i="54095" s="1"/>
  <c r="ZT9" i="54095" s="1"/>
  <c r="ZU9" i="54095" s="1"/>
  <c r="ZV9" i="54095" s="1"/>
  <c r="ZW9" i="54095" s="1"/>
  <c r="ZX9" i="54095" s="1"/>
  <c r="ZY9" i="54095" s="1"/>
  <c r="ZZ9" i="54095" s="1"/>
  <c r="AAA9" i="54095" s="1"/>
  <c r="AAB9" i="54095" s="1"/>
  <c r="B10" i="54091" l="1"/>
  <c r="B5" i="54081"/>
  <c r="J5" i="54081" s="1"/>
  <c r="R5" i="54081" s="1"/>
  <c r="A5" i="54081"/>
  <c r="B6" i="54081"/>
  <c r="J6" i="54081" s="1"/>
  <c r="R6" i="54081" s="1"/>
  <c r="A6" i="54081"/>
  <c r="B7" i="54081"/>
  <c r="J7" i="54081" s="1"/>
  <c r="R7" i="54081" s="1"/>
  <c r="A7" i="54081"/>
  <c r="B8" i="54081"/>
  <c r="J8" i="54081" s="1"/>
  <c r="R8" i="54081" s="1"/>
  <c r="A8" i="54081"/>
  <c r="A12" i="54081"/>
  <c r="B12" i="54081"/>
  <c r="J12" i="54081" s="1"/>
  <c r="R12" i="54081" s="1"/>
  <c r="A10" i="54081"/>
  <c r="B10" i="54081"/>
  <c r="J10" i="54081" s="1"/>
  <c r="R10" i="54081" s="1"/>
  <c r="A18" i="54081"/>
  <c r="B18" i="54081"/>
  <c r="J18" i="54081" s="1"/>
  <c r="R18" i="54081" s="1"/>
  <c r="A15" i="54081"/>
  <c r="B15" i="54081"/>
  <c r="J15" i="54081" s="1"/>
  <c r="R15" i="54081" s="1"/>
  <c r="B19" i="54081"/>
  <c r="J19" i="54081" s="1"/>
  <c r="R19" i="54081" s="1"/>
  <c r="A19" i="54081"/>
  <c r="B26" i="54081"/>
  <c r="J26" i="54081" s="1"/>
  <c r="R26" i="54081" s="1"/>
  <c r="A26" i="54081"/>
  <c r="B25" i="54081"/>
  <c r="J25" i="54081" s="1"/>
  <c r="R25" i="54081" s="1"/>
  <c r="A25" i="54081"/>
  <c r="B24" i="54081"/>
  <c r="J24" i="54081" s="1"/>
  <c r="R24" i="54081" s="1"/>
  <c r="A24" i="54081"/>
  <c r="A29" i="54081"/>
  <c r="A28" i="54081"/>
  <c r="A27" i="54081"/>
  <c r="A23" i="54081"/>
  <c r="A13" i="54081"/>
  <c r="A20" i="54081"/>
  <c r="A21" i="54081"/>
  <c r="A9" i="54081"/>
  <c r="A14" i="54081"/>
  <c r="A17" i="54081"/>
  <c r="A11" i="54081"/>
  <c r="A22" i="54081"/>
  <c r="A16" i="54081"/>
  <c r="A4" i="54081"/>
  <c r="C55" i="54068"/>
  <c r="O55" i="54068"/>
  <c r="L50" i="54091"/>
  <c r="B50" i="54091"/>
  <c r="B41" i="54064"/>
  <c r="F517" i="54092"/>
  <c r="AB33" i="54091" l="1"/>
  <c r="E2" i="54091"/>
  <c r="E55" i="54091" s="1"/>
  <c r="F55" i="54091" s="1"/>
  <c r="C2" i="54091"/>
  <c r="C55" i="54091" s="1"/>
  <c r="D55" i="54091" s="1"/>
  <c r="E1" i="54091"/>
  <c r="E10" i="54091" s="1"/>
  <c r="F10" i="54091" s="1"/>
  <c r="C1" i="54091"/>
  <c r="C10" i="54091" s="1"/>
  <c r="D10" i="54091" s="1"/>
  <c r="N10" i="54091"/>
  <c r="O10" i="54091"/>
  <c r="N55" i="54091"/>
  <c r="O55" i="54091"/>
  <c r="K46" i="54064" l="1"/>
  <c r="I46" i="54064" s="1"/>
  <c r="L46" i="54064"/>
  <c r="J46" i="54064" s="1"/>
  <c r="C54" i="54091"/>
  <c r="D54" i="54091" s="1"/>
  <c r="C52" i="54091"/>
  <c r="D52" i="54091" s="1"/>
  <c r="C51" i="54091"/>
  <c r="D51" i="54091" s="1"/>
  <c r="C53" i="54091"/>
  <c r="D53" i="54091" s="1"/>
  <c r="E51" i="54091"/>
  <c r="F51" i="54091" s="1"/>
  <c r="E54" i="54091"/>
  <c r="F54" i="54091" s="1"/>
  <c r="E52" i="54091"/>
  <c r="F52" i="54091" s="1"/>
  <c r="E53" i="54091"/>
  <c r="F53" i="54091" s="1"/>
  <c r="E33" i="54091"/>
  <c r="E37" i="54091"/>
  <c r="E41" i="54091"/>
  <c r="E45" i="54091"/>
  <c r="E49" i="54091"/>
  <c r="E40" i="54091"/>
  <c r="E34" i="54091"/>
  <c r="E38" i="54091"/>
  <c r="E42" i="54091"/>
  <c r="E46" i="54091"/>
  <c r="E50" i="54091"/>
  <c r="F50" i="54091" s="1"/>
  <c r="E44" i="54091"/>
  <c r="E35" i="54091"/>
  <c r="E39" i="54091"/>
  <c r="E43" i="54091"/>
  <c r="E47" i="54091"/>
  <c r="E32" i="54091"/>
  <c r="E36" i="54091"/>
  <c r="E48" i="54091"/>
  <c r="C35" i="54091"/>
  <c r="C39" i="54091"/>
  <c r="C43" i="54091"/>
  <c r="C47" i="54091"/>
  <c r="C34" i="54091"/>
  <c r="C50" i="54091"/>
  <c r="D50" i="54091" s="1"/>
  <c r="C36" i="54091"/>
  <c r="C40" i="54091"/>
  <c r="C44" i="54091"/>
  <c r="C48" i="54091"/>
  <c r="C32" i="54091"/>
  <c r="C42" i="54091"/>
  <c r="C46" i="54091"/>
  <c r="C33" i="54091"/>
  <c r="C37" i="54091"/>
  <c r="C41" i="54091"/>
  <c r="C45" i="54091"/>
  <c r="C49" i="54091"/>
  <c r="C38" i="54091"/>
  <c r="U33" i="54091"/>
  <c r="T33" i="54091"/>
  <c r="S33" i="54091"/>
  <c r="R33" i="54091"/>
  <c r="B8" i="54091"/>
  <c r="B9" i="54091"/>
  <c r="B11" i="54091"/>
  <c r="B12" i="54091"/>
  <c r="B13" i="54091"/>
  <c r="B14" i="54091"/>
  <c r="B15" i="54091"/>
  <c r="B16" i="54091"/>
  <c r="B17" i="54091"/>
  <c r="B18" i="54091"/>
  <c r="B19" i="54091"/>
  <c r="B20" i="54091"/>
  <c r="B21" i="54091"/>
  <c r="B22" i="54091"/>
  <c r="B23" i="54091"/>
  <c r="B24" i="54091"/>
  <c r="B25" i="54091"/>
  <c r="B26" i="54091"/>
  <c r="B27" i="54091"/>
  <c r="B28" i="54091"/>
  <c r="B29" i="54091"/>
  <c r="B30" i="54091"/>
  <c r="B31" i="54091"/>
  <c r="B32" i="54091"/>
  <c r="B33" i="54091"/>
  <c r="B34" i="54091"/>
  <c r="N53" i="54091"/>
  <c r="O51" i="54091"/>
  <c r="N51" i="54091"/>
  <c r="O54" i="54091"/>
  <c r="O52" i="54091"/>
  <c r="O50" i="54091"/>
  <c r="N52" i="54091"/>
  <c r="O53" i="54091"/>
  <c r="N50" i="54091"/>
  <c r="N54" i="54091"/>
  <c r="N36" i="54081" l="1"/>
  <c r="W36" i="54081" s="1"/>
  <c r="F36" i="54081"/>
  <c r="V36" i="54081" s="1"/>
  <c r="L60" i="54068"/>
  <c r="E51" i="54092"/>
  <c r="L60" i="54054"/>
  <c r="D51" i="54092"/>
  <c r="K45" i="54064"/>
  <c r="L45" i="54064"/>
  <c r="K44" i="54064"/>
  <c r="L43" i="54064"/>
  <c r="L44" i="54064"/>
  <c r="L42" i="54064"/>
  <c r="J42" i="54064" s="1"/>
  <c r="K42" i="54064"/>
  <c r="K43" i="54064"/>
  <c r="I1" i="54064"/>
  <c r="F3" i="54081" s="1"/>
  <c r="C8" i="54060"/>
  <c r="J1" i="54064"/>
  <c r="N3" i="54081" s="1"/>
  <c r="G8" i="54060"/>
  <c r="L41" i="54064"/>
  <c r="J41" i="54064" s="1"/>
  <c r="K41" i="54064"/>
  <c r="I41" i="54064" s="1"/>
  <c r="X36" i="54081" l="1"/>
  <c r="N32" i="54081"/>
  <c r="W32" i="54081" s="1"/>
  <c r="E5" i="54092"/>
  <c r="F51" i="54092"/>
  <c r="D46" i="54092"/>
  <c r="F31" i="54081"/>
  <c r="V31" i="54081" s="1"/>
  <c r="E46" i="54092"/>
  <c r="N31" i="54081"/>
  <c r="W31" i="54081" s="1"/>
  <c r="L56" i="54068"/>
  <c r="N7" i="54094" s="1"/>
  <c r="E47" i="54092"/>
  <c r="L55" i="54068"/>
  <c r="L55" i="54054"/>
  <c r="D5" i="54092"/>
  <c r="J3" i="54064"/>
  <c r="I3" i="54064"/>
  <c r="L20" i="54091"/>
  <c r="B35" i="54091"/>
  <c r="B36" i="54091"/>
  <c r="B37" i="54091"/>
  <c r="B38" i="54091"/>
  <c r="B39" i="54091"/>
  <c r="B40" i="54091"/>
  <c r="B41" i="54091"/>
  <c r="B42" i="54091"/>
  <c r="B43" i="54091"/>
  <c r="B44" i="54091"/>
  <c r="B45" i="54091"/>
  <c r="B46" i="54091"/>
  <c r="B47" i="54091"/>
  <c r="B48" i="54091"/>
  <c r="B49" i="54091"/>
  <c r="B7" i="54091"/>
  <c r="B6" i="54091"/>
  <c r="L36" i="54090" l="1"/>
  <c r="F46" i="54092"/>
  <c r="X31" i="54081"/>
  <c r="C9" i="54091"/>
  <c r="D9" i="54091" s="1"/>
  <c r="C16" i="54091"/>
  <c r="D16" i="54091" s="1"/>
  <c r="C20" i="54091"/>
  <c r="D20" i="54091" s="1"/>
  <c r="C24" i="54091"/>
  <c r="D24" i="54091" s="1"/>
  <c r="C28" i="54091"/>
  <c r="D28" i="54091" s="1"/>
  <c r="D34" i="54091"/>
  <c r="D33" i="54091"/>
  <c r="C14" i="54091"/>
  <c r="D14" i="54091" s="1"/>
  <c r="C18" i="54091"/>
  <c r="D18" i="54091" s="1"/>
  <c r="C30" i="54091"/>
  <c r="D30" i="54091" s="1"/>
  <c r="D32" i="54091"/>
  <c r="C13" i="54091"/>
  <c r="D13" i="54091" s="1"/>
  <c r="C25" i="54091"/>
  <c r="D25" i="54091" s="1"/>
  <c r="C31" i="54091"/>
  <c r="D31" i="54091" s="1"/>
  <c r="C8" i="54091"/>
  <c r="D8" i="54091" s="1"/>
  <c r="C15" i="54091"/>
  <c r="D15" i="54091" s="1"/>
  <c r="C19" i="54091"/>
  <c r="D19" i="54091" s="1"/>
  <c r="C23" i="54091"/>
  <c r="D23" i="54091" s="1"/>
  <c r="C27" i="54091"/>
  <c r="D27" i="54091" s="1"/>
  <c r="C22" i="54091"/>
  <c r="D22" i="54091" s="1"/>
  <c r="C26" i="54091"/>
  <c r="D26" i="54091" s="1"/>
  <c r="C11" i="54091"/>
  <c r="D11" i="54091" s="1"/>
  <c r="C12" i="54091"/>
  <c r="D12" i="54091" s="1"/>
  <c r="C17" i="54091"/>
  <c r="D17" i="54091" s="1"/>
  <c r="C21" i="54091"/>
  <c r="D21" i="54091" s="1"/>
  <c r="C29" i="54091"/>
  <c r="D29" i="54091" s="1"/>
  <c r="E7" i="54091"/>
  <c r="F7" i="54091" s="1"/>
  <c r="E11" i="54091"/>
  <c r="F11" i="54091" s="1"/>
  <c r="E12" i="54091"/>
  <c r="F12" i="54091" s="1"/>
  <c r="E13" i="54091"/>
  <c r="F13" i="54091" s="1"/>
  <c r="E17" i="54091"/>
  <c r="F17" i="54091" s="1"/>
  <c r="E21" i="54091"/>
  <c r="F21" i="54091" s="1"/>
  <c r="E25" i="54091"/>
  <c r="F25" i="54091" s="1"/>
  <c r="E29" i="54091"/>
  <c r="F29" i="54091" s="1"/>
  <c r="E31" i="54091"/>
  <c r="F31" i="54091" s="1"/>
  <c r="F34" i="54091"/>
  <c r="E8" i="54091"/>
  <c r="F8" i="54091" s="1"/>
  <c r="E15" i="54091"/>
  <c r="F15" i="54091" s="1"/>
  <c r="E19" i="54091"/>
  <c r="F19" i="54091" s="1"/>
  <c r="F33" i="54091"/>
  <c r="E30" i="54091"/>
  <c r="F30" i="54091" s="1"/>
  <c r="E9" i="54091"/>
  <c r="F9" i="54091" s="1"/>
  <c r="E16" i="54091"/>
  <c r="F16" i="54091" s="1"/>
  <c r="E20" i="54091"/>
  <c r="F20" i="54091" s="1"/>
  <c r="E24" i="54091"/>
  <c r="F24" i="54091" s="1"/>
  <c r="E28" i="54091"/>
  <c r="F28" i="54091" s="1"/>
  <c r="E23" i="54091"/>
  <c r="F23" i="54091" s="1"/>
  <c r="E27" i="54091"/>
  <c r="F27" i="54091" s="1"/>
  <c r="E14" i="54091"/>
  <c r="F14" i="54091" s="1"/>
  <c r="E18" i="54091"/>
  <c r="F18" i="54091" s="1"/>
  <c r="E22" i="54091"/>
  <c r="F22" i="54091" s="1"/>
  <c r="E26" i="54091"/>
  <c r="F26" i="54091" s="1"/>
  <c r="F32" i="54091"/>
  <c r="D46" i="54091"/>
  <c r="F43" i="54091"/>
  <c r="D42" i="54091"/>
  <c r="F40" i="54091"/>
  <c r="F39" i="54091"/>
  <c r="F36" i="54091"/>
  <c r="F35" i="54091"/>
  <c r="D48" i="54091"/>
  <c r="D44" i="54091"/>
  <c r="D43" i="54091"/>
  <c r="D41" i="54091"/>
  <c r="D40" i="54091"/>
  <c r="D38" i="54091"/>
  <c r="D36" i="54091"/>
  <c r="D49" i="54091"/>
  <c r="D47" i="54091"/>
  <c r="D45" i="54091"/>
  <c r="D39" i="54091"/>
  <c r="D37" i="54091"/>
  <c r="D35" i="54091"/>
  <c r="F49" i="54091"/>
  <c r="F48" i="54091"/>
  <c r="F47" i="54091"/>
  <c r="F46" i="54091"/>
  <c r="F45" i="54091"/>
  <c r="F44" i="54091"/>
  <c r="F42" i="54091"/>
  <c r="F41" i="54091"/>
  <c r="F38" i="54091"/>
  <c r="F37" i="54091"/>
  <c r="C6" i="54091"/>
  <c r="D6" i="54091" s="1"/>
  <c r="C7" i="54091"/>
  <c r="D7" i="54091" s="1"/>
  <c r="E6" i="54091"/>
  <c r="F6" i="54091" s="1"/>
  <c r="J56" i="54064"/>
  <c r="I56" i="54064"/>
  <c r="D61" i="54092" s="1"/>
  <c r="E8" i="54092"/>
  <c r="E3" i="54092" s="1"/>
  <c r="D8" i="54092"/>
  <c r="B58" i="54092"/>
  <c r="C58" i="54092"/>
  <c r="B59" i="54092"/>
  <c r="C59" i="54092"/>
  <c r="B61" i="54092"/>
  <c r="C61" i="54092"/>
  <c r="B62" i="54092"/>
  <c r="C62" i="54092"/>
  <c r="B9" i="54092"/>
  <c r="C9" i="54092"/>
  <c r="B11" i="54092"/>
  <c r="C11" i="54092"/>
  <c r="B12" i="54092"/>
  <c r="C12" i="54092"/>
  <c r="B14" i="54092"/>
  <c r="B15" i="54092"/>
  <c r="B16" i="54092"/>
  <c r="B17" i="54092"/>
  <c r="B18" i="54092"/>
  <c r="B20" i="54092"/>
  <c r="B21" i="54092"/>
  <c r="B22" i="54092"/>
  <c r="B23" i="54092"/>
  <c r="B24" i="54092"/>
  <c r="B26" i="54092"/>
  <c r="C26" i="54092"/>
  <c r="B27" i="54092"/>
  <c r="C27" i="54092"/>
  <c r="B28" i="54092"/>
  <c r="C28" i="54092"/>
  <c r="B29" i="54092"/>
  <c r="C29" i="54092"/>
  <c r="B31" i="54092"/>
  <c r="C31" i="54092"/>
  <c r="B32" i="54092"/>
  <c r="C32" i="54092"/>
  <c r="B33" i="54092"/>
  <c r="C33" i="54092"/>
  <c r="B34" i="54092"/>
  <c r="C34" i="54092"/>
  <c r="B35" i="54092"/>
  <c r="C35" i="54092"/>
  <c r="B37" i="54092"/>
  <c r="C37" i="54092"/>
  <c r="B38" i="54092"/>
  <c r="C38" i="54092"/>
  <c r="B39" i="54092"/>
  <c r="C39" i="54092"/>
  <c r="B40" i="54092"/>
  <c r="C40" i="54092"/>
  <c r="B41" i="54092"/>
  <c r="C41" i="54092"/>
  <c r="B42" i="54092"/>
  <c r="C42" i="54092"/>
  <c r="B44" i="54092"/>
  <c r="C44" i="54092"/>
  <c r="B45" i="54092"/>
  <c r="C45" i="54092"/>
  <c r="B54" i="54092"/>
  <c r="C54" i="54092"/>
  <c r="B55" i="54092"/>
  <c r="C55" i="54092"/>
  <c r="B57" i="54092"/>
  <c r="C57" i="54092"/>
  <c r="C8" i="54092"/>
  <c r="B8" i="54092"/>
  <c r="N43" i="54091"/>
  <c r="N23" i="54091"/>
  <c r="N21" i="54091"/>
  <c r="N15" i="54091"/>
  <c r="O42" i="54091"/>
  <c r="N17" i="54091"/>
  <c r="O35" i="54091"/>
  <c r="O36" i="54091"/>
  <c r="O48" i="54091"/>
  <c r="O18" i="54091"/>
  <c r="N28" i="54091"/>
  <c r="N46" i="54091"/>
  <c r="O15" i="54091"/>
  <c r="O20" i="54091"/>
  <c r="O29" i="54091"/>
  <c r="N42" i="54091"/>
  <c r="O39" i="54091"/>
  <c r="O16" i="54091"/>
  <c r="N38" i="54091"/>
  <c r="N29" i="54091"/>
  <c r="O38" i="54091"/>
  <c r="N12" i="54091"/>
  <c r="O26" i="54091"/>
  <c r="N34" i="54091"/>
  <c r="O46" i="54091"/>
  <c r="N24" i="54091"/>
  <c r="N20" i="54091"/>
  <c r="N22" i="54091"/>
  <c r="O43" i="54091"/>
  <c r="N32" i="54091"/>
  <c r="N45" i="54091"/>
  <c r="O44" i="54091"/>
  <c r="N36" i="54091"/>
  <c r="N48" i="54091"/>
  <c r="N49" i="54091"/>
  <c r="O32" i="54091"/>
  <c r="O12" i="54091"/>
  <c r="O45" i="54091"/>
  <c r="O14" i="54091"/>
  <c r="N35" i="54091"/>
  <c r="N16" i="54091"/>
  <c r="O49" i="54091"/>
  <c r="O28" i="54091"/>
  <c r="N41" i="54091"/>
  <c r="O23" i="54091"/>
  <c r="O17" i="54091"/>
  <c r="N27" i="54091"/>
  <c r="O27" i="54091"/>
  <c r="O22" i="54091"/>
  <c r="N14" i="54091"/>
  <c r="N18" i="54091"/>
  <c r="N44" i="54091"/>
  <c r="O41" i="54091"/>
  <c r="O34" i="54091"/>
  <c r="N26" i="54091"/>
  <c r="N39" i="54091"/>
  <c r="O24" i="54091"/>
  <c r="O21" i="54091"/>
  <c r="E61" i="54092" l="1"/>
  <c r="L70" i="54068"/>
  <c r="L12" i="54064"/>
  <c r="K12" i="54064"/>
  <c r="K34" i="54064"/>
  <c r="I34" i="54064" s="1"/>
  <c r="L34" i="54064"/>
  <c r="J34" i="54064" s="1"/>
  <c r="I42" i="54064"/>
  <c r="K26" i="54064"/>
  <c r="I26" i="54064" s="1"/>
  <c r="K36" i="54064"/>
  <c r="K21" i="54064"/>
  <c r="I21" i="54064" s="1"/>
  <c r="K22" i="54064"/>
  <c r="K23" i="54064"/>
  <c r="L27" i="54064"/>
  <c r="L40" i="54064"/>
  <c r="J40" i="54064" s="1"/>
  <c r="K40" i="54064"/>
  <c r="I40" i="54064" s="1"/>
  <c r="L39" i="54064"/>
  <c r="K39" i="54064"/>
  <c r="L33" i="54064"/>
  <c r="L32" i="54064"/>
  <c r="J32" i="54064" s="1"/>
  <c r="L35" i="54064"/>
  <c r="L37" i="54064"/>
  <c r="L36" i="54064"/>
  <c r="K33" i="54064"/>
  <c r="K35" i="54064"/>
  <c r="K37" i="54064"/>
  <c r="K32" i="54064"/>
  <c r="I32" i="54064" s="1"/>
  <c r="L26" i="54064"/>
  <c r="J26" i="54064" s="1"/>
  <c r="L28" i="54064"/>
  <c r="J28" i="54064" s="1"/>
  <c r="L29" i="54064"/>
  <c r="L30" i="54064"/>
  <c r="K30" i="54064"/>
  <c r="K29" i="54064"/>
  <c r="K28" i="54064"/>
  <c r="I28" i="54064" s="1"/>
  <c r="K27" i="54064"/>
  <c r="L23" i="54064"/>
  <c r="L22" i="54064"/>
  <c r="L24" i="54064"/>
  <c r="K24" i="54064"/>
  <c r="L21" i="54064"/>
  <c r="J21" i="54064" s="1"/>
  <c r="L19" i="54064"/>
  <c r="L17" i="54064"/>
  <c r="L18" i="54064"/>
  <c r="K19" i="54064"/>
  <c r="K18" i="54064"/>
  <c r="K17" i="54064"/>
  <c r="L16" i="54064"/>
  <c r="K16" i="54064"/>
  <c r="L6" i="54064"/>
  <c r="J6" i="54064" s="1"/>
  <c r="K6" i="54064"/>
  <c r="I6" i="54064" s="1"/>
  <c r="L15" i="54064"/>
  <c r="J15" i="54064" s="1"/>
  <c r="K15" i="54064"/>
  <c r="I15" i="54064" s="1"/>
  <c r="K10" i="54064"/>
  <c r="L10" i="54064"/>
  <c r="L13" i="54064"/>
  <c r="L11" i="54064"/>
  <c r="J11" i="54064" s="1"/>
  <c r="L25" i="54068" s="1"/>
  <c r="K13" i="54064"/>
  <c r="K11" i="54064"/>
  <c r="I11" i="54064" s="1"/>
  <c r="L25" i="54054" s="1"/>
  <c r="L9" i="54064"/>
  <c r="J9" i="54064" s="1"/>
  <c r="K9" i="54064"/>
  <c r="I9" i="54064" s="1"/>
  <c r="F61" i="54092"/>
  <c r="F8" i="54092"/>
  <c r="D3" i="54092"/>
  <c r="F3" i="54092" s="1"/>
  <c r="L28" i="54091"/>
  <c r="L27" i="54091"/>
  <c r="L24" i="54091"/>
  <c r="L23" i="54091"/>
  <c r="L22" i="54091"/>
  <c r="L18" i="54091"/>
  <c r="L29" i="54091"/>
  <c r="L46" i="54091"/>
  <c r="L45" i="54091"/>
  <c r="L42" i="54091"/>
  <c r="L41" i="54091"/>
  <c r="L36" i="54091"/>
  <c r="L34" i="54091"/>
  <c r="L26" i="54091"/>
  <c r="L14" i="54091"/>
  <c r="L12" i="54091"/>
  <c r="O36" i="54054"/>
  <c r="C36" i="54054"/>
  <c r="O51" i="54054"/>
  <c r="O50" i="54054"/>
  <c r="O49" i="54054"/>
  <c r="O47" i="54054"/>
  <c r="O32" i="54054"/>
  <c r="O24" i="54054"/>
  <c r="O38" i="54054"/>
  <c r="O31" i="54054"/>
  <c r="O43" i="54054"/>
  <c r="O64" i="54054"/>
  <c r="O26" i="54054"/>
  <c r="O27" i="54054"/>
  <c r="O33" i="54054"/>
  <c r="O68" i="54054"/>
  <c r="O67" i="54054"/>
  <c r="O66" i="54054"/>
  <c r="O63" i="54054"/>
  <c r="O41" i="54054"/>
  <c r="O44" i="54054"/>
  <c r="O17" i="54054"/>
  <c r="O16" i="54054"/>
  <c r="O15" i="54054"/>
  <c r="O14" i="54054"/>
  <c r="O37" i="54054"/>
  <c r="O30" i="54054"/>
  <c r="O51" i="54068"/>
  <c r="O50" i="54068"/>
  <c r="O49" i="54068"/>
  <c r="O47" i="54068"/>
  <c r="O71" i="54068"/>
  <c r="O32" i="54068"/>
  <c r="O24" i="54068"/>
  <c r="O38" i="54068"/>
  <c r="O31" i="54068"/>
  <c r="O43" i="54068"/>
  <c r="O64" i="54068"/>
  <c r="O26" i="54068"/>
  <c r="O27" i="54068"/>
  <c r="O33" i="54068"/>
  <c r="O68" i="54068"/>
  <c r="O67" i="54068"/>
  <c r="O66" i="54068"/>
  <c r="O63" i="54068"/>
  <c r="O41" i="54068"/>
  <c r="O44" i="54068"/>
  <c r="O17" i="54068"/>
  <c r="O16" i="54068"/>
  <c r="O15" i="54068"/>
  <c r="O14" i="54068"/>
  <c r="O37" i="54068"/>
  <c r="O30" i="54068"/>
  <c r="C53" i="54068"/>
  <c r="A35" i="54090" s="1"/>
  <c r="C54" i="54068"/>
  <c r="C48" i="54068"/>
  <c r="A29" i="54087" s="1"/>
  <c r="C70" i="54068"/>
  <c r="C23" i="54068"/>
  <c r="C35" i="54068"/>
  <c r="C29" i="54068"/>
  <c r="C42" i="54068"/>
  <c r="C25" i="54068"/>
  <c r="C10" i="54068"/>
  <c r="C11" i="54068" s="1"/>
  <c r="C40" i="54068"/>
  <c r="C51" i="54068"/>
  <c r="A33" i="54087" s="1"/>
  <c r="C50" i="54068"/>
  <c r="A31" i="54087" s="1"/>
  <c r="C49" i="54068"/>
  <c r="A30" i="54087" s="1"/>
  <c r="C47" i="54068"/>
  <c r="C71" i="54068"/>
  <c r="C32" i="54068"/>
  <c r="C24" i="54068"/>
  <c r="C38" i="54068"/>
  <c r="C31" i="54068"/>
  <c r="C43" i="54068"/>
  <c r="C64" i="54068"/>
  <c r="C26" i="54068"/>
  <c r="C27" i="54068"/>
  <c r="C33" i="54068"/>
  <c r="C68" i="54068"/>
  <c r="C67" i="54068"/>
  <c r="C66" i="54068"/>
  <c r="C63" i="54068"/>
  <c r="C41" i="54068"/>
  <c r="C44" i="54068"/>
  <c r="C17" i="54068"/>
  <c r="C16" i="54068"/>
  <c r="C15" i="54068"/>
  <c r="C14" i="54068"/>
  <c r="C37" i="54068"/>
  <c r="C30" i="54068"/>
  <c r="C51" i="54054"/>
  <c r="A33" i="54086" s="1"/>
  <c r="C50" i="54054"/>
  <c r="A31" i="54086" s="1"/>
  <c r="C49" i="54054"/>
  <c r="A30" i="54086" s="1"/>
  <c r="C47" i="54054"/>
  <c r="C71" i="54054"/>
  <c r="C32" i="54054"/>
  <c r="C38" i="54054"/>
  <c r="C31" i="54054"/>
  <c r="C43" i="54054"/>
  <c r="C64" i="54054"/>
  <c r="C26" i="54054"/>
  <c r="C27" i="54054"/>
  <c r="C33" i="54054"/>
  <c r="C68" i="54054"/>
  <c r="C67" i="54054"/>
  <c r="C66" i="54054"/>
  <c r="C63" i="54054"/>
  <c r="C41" i="54054"/>
  <c r="C44" i="54054"/>
  <c r="C17" i="54054"/>
  <c r="C16" i="54054"/>
  <c r="C15" i="54054"/>
  <c r="C14" i="54054"/>
  <c r="C37" i="54054"/>
  <c r="C30" i="54054"/>
  <c r="C53" i="54054"/>
  <c r="A35" i="54089" s="1"/>
  <c r="C54" i="54054"/>
  <c r="C48" i="54054"/>
  <c r="A29" i="54086" s="1"/>
  <c r="C46" i="54054"/>
  <c r="A28" i="54086" s="1"/>
  <c r="C70" i="54054"/>
  <c r="C35" i="54054"/>
  <c r="C29" i="54054"/>
  <c r="C42" i="54054"/>
  <c r="C25" i="54054"/>
  <c r="C10" i="54054"/>
  <c r="C11" i="54054" s="1"/>
  <c r="C40" i="54054"/>
  <c r="O53" i="54068"/>
  <c r="O54" i="54068"/>
  <c r="O48" i="54068"/>
  <c r="O46" i="54068"/>
  <c r="O70" i="54068"/>
  <c r="O23" i="54068"/>
  <c r="O35" i="54068"/>
  <c r="O29" i="54068"/>
  <c r="O42" i="54068"/>
  <c r="O25" i="54068"/>
  <c r="O10" i="54068"/>
  <c r="O11" i="54068" s="1"/>
  <c r="O40" i="54068"/>
  <c r="O48" i="54054"/>
  <c r="O46" i="54054"/>
  <c r="O70" i="54054"/>
  <c r="O23" i="54054"/>
  <c r="O35" i="54054"/>
  <c r="O29" i="54054"/>
  <c r="O42" i="54054"/>
  <c r="O25" i="54054"/>
  <c r="O10" i="54054"/>
  <c r="O11" i="54054" s="1"/>
  <c r="O40" i="54054"/>
  <c r="E33" i="54092" l="1"/>
  <c r="L23" i="54054"/>
  <c r="N6" i="54093" s="1"/>
  <c r="E37" i="54092"/>
  <c r="L23" i="54068"/>
  <c r="N10" i="54081"/>
  <c r="W10" i="54081" s="1"/>
  <c r="D37" i="54092"/>
  <c r="E11" i="54092"/>
  <c r="D11" i="54092"/>
  <c r="D33" i="54092"/>
  <c r="F33" i="54092" s="1"/>
  <c r="F32" i="54081"/>
  <c r="V32" i="54081" s="1"/>
  <c r="X32" i="54081" s="1"/>
  <c r="D45" i="54092"/>
  <c r="F30" i="54081"/>
  <c r="V30" i="54081" s="1"/>
  <c r="L56" i="54054"/>
  <c r="L36" i="54089" s="1"/>
  <c r="D47" i="54092"/>
  <c r="F47" i="54092" s="1"/>
  <c r="E45" i="54092"/>
  <c r="N30" i="54081"/>
  <c r="W30" i="54081" s="1"/>
  <c r="I39" i="54064"/>
  <c r="J39" i="54064"/>
  <c r="D14" i="54092"/>
  <c r="F5" i="54081"/>
  <c r="V5" i="54081" s="1"/>
  <c r="E14" i="54092"/>
  <c r="N5" i="54081"/>
  <c r="W5" i="54081" s="1"/>
  <c r="E16" i="54092"/>
  <c r="N7" i="54081"/>
  <c r="W7" i="54081" s="1"/>
  <c r="D16" i="54092"/>
  <c r="F7" i="54081"/>
  <c r="V7" i="54081" s="1"/>
  <c r="D20" i="54092"/>
  <c r="F10" i="54081"/>
  <c r="E20" i="54092"/>
  <c r="D26" i="54092"/>
  <c r="F15" i="54081"/>
  <c r="V15" i="54081" s="1"/>
  <c r="E26" i="54092"/>
  <c r="N15" i="54081"/>
  <c r="W15" i="54081" s="1"/>
  <c r="D31" i="54092"/>
  <c r="F19" i="54081"/>
  <c r="V19" i="54081" s="1"/>
  <c r="E31" i="54092"/>
  <c r="N19" i="54081"/>
  <c r="W19" i="54081" s="1"/>
  <c r="D39" i="54092"/>
  <c r="F25" i="54081"/>
  <c r="V25" i="54081" s="1"/>
  <c r="E39" i="54092"/>
  <c r="N25" i="54081"/>
  <c r="W25" i="54081" s="1"/>
  <c r="B9" i="54064"/>
  <c r="B10" i="54064"/>
  <c r="B11" i="54064"/>
  <c r="B14" i="54064"/>
  <c r="B15" i="54064"/>
  <c r="B16" i="54064"/>
  <c r="B17" i="54064"/>
  <c r="B18" i="54064"/>
  <c r="B19" i="54064"/>
  <c r="B20" i="54064"/>
  <c r="B21" i="54064"/>
  <c r="B22" i="54064"/>
  <c r="B23" i="54064"/>
  <c r="B24" i="54064"/>
  <c r="B25" i="54064"/>
  <c r="B6" i="54064"/>
  <c r="B13" i="54064"/>
  <c r="B7" i="54064"/>
  <c r="B8" i="54064"/>
  <c r="B26" i="54064"/>
  <c r="B27" i="54064"/>
  <c r="B28" i="54064"/>
  <c r="B29" i="54064"/>
  <c r="B30" i="54064"/>
  <c r="B31" i="54064"/>
  <c r="B32" i="54064"/>
  <c r="B33" i="54064"/>
  <c r="B34" i="54064"/>
  <c r="B35" i="54064"/>
  <c r="B36" i="54064"/>
  <c r="B37" i="54064"/>
  <c r="B38" i="54064"/>
  <c r="B39" i="54064"/>
  <c r="B40" i="54064"/>
  <c r="B48" i="54064"/>
  <c r="B49" i="54064"/>
  <c r="B50" i="54064"/>
  <c r="B51" i="54064"/>
  <c r="B52" i="54064"/>
  <c r="B53" i="54064"/>
  <c r="B54" i="54064"/>
  <c r="B55" i="54064"/>
  <c r="B56" i="54064"/>
  <c r="B57" i="54064"/>
  <c r="B58" i="54064"/>
  <c r="B59" i="54064"/>
  <c r="B60" i="54064"/>
  <c r="B61" i="54064"/>
  <c r="B62" i="54064"/>
  <c r="B63" i="54064"/>
  <c r="B64" i="54064"/>
  <c r="B65" i="54064"/>
  <c r="B66" i="54064"/>
  <c r="B67" i="54064"/>
  <c r="B68" i="54064"/>
  <c r="B69" i="54064"/>
  <c r="B70" i="54064"/>
  <c r="B71" i="54064"/>
  <c r="B72" i="54064"/>
  <c r="B73" i="54064"/>
  <c r="B74" i="54064"/>
  <c r="B75" i="54064"/>
  <c r="B76" i="54064"/>
  <c r="B77" i="54064"/>
  <c r="B78" i="54064"/>
  <c r="B79" i="54064"/>
  <c r="B80" i="54064"/>
  <c r="B81" i="54064"/>
  <c r="B82" i="54064"/>
  <c r="B83" i="54064"/>
  <c r="B84" i="54064"/>
  <c r="B85" i="54064"/>
  <c r="B86" i="54064"/>
  <c r="B87" i="54064"/>
  <c r="B88" i="54064"/>
  <c r="B89" i="54064"/>
  <c r="B90" i="54064"/>
  <c r="B91" i="54064"/>
  <c r="B92" i="54064"/>
  <c r="B93" i="54064"/>
  <c r="B94" i="54064"/>
  <c r="B95" i="54064"/>
  <c r="B96" i="54064"/>
  <c r="B97" i="54064"/>
  <c r="B98" i="54064"/>
  <c r="B99" i="54064"/>
  <c r="B100" i="54064"/>
  <c r="B101" i="54064"/>
  <c r="B102" i="54064"/>
  <c r="B103" i="54064"/>
  <c r="B104" i="54064"/>
  <c r="B105" i="54064"/>
  <c r="B106" i="54064"/>
  <c r="B107" i="54064"/>
  <c r="B108" i="54064"/>
  <c r="B109" i="54064"/>
  <c r="B110" i="54064"/>
  <c r="B111" i="54064"/>
  <c r="B112" i="54064"/>
  <c r="B113" i="54064"/>
  <c r="B114" i="54064"/>
  <c r="B115" i="54064"/>
  <c r="B116" i="54064"/>
  <c r="B117" i="54064"/>
  <c r="B118" i="54064"/>
  <c r="B119" i="54064"/>
  <c r="B120" i="54064"/>
  <c r="B121" i="54064"/>
  <c r="B122" i="54064"/>
  <c r="B123" i="54064"/>
  <c r="B124" i="54064"/>
  <c r="B125" i="54064"/>
  <c r="B126" i="54064"/>
  <c r="B127" i="54064"/>
  <c r="B128" i="54064"/>
  <c r="B129" i="54064"/>
  <c r="B130" i="54064"/>
  <c r="B131" i="54064"/>
  <c r="B132" i="54064"/>
  <c r="B133" i="54064"/>
  <c r="B134" i="54064"/>
  <c r="B135" i="54064"/>
  <c r="B136" i="54064"/>
  <c r="B137" i="54064"/>
  <c r="B138" i="54064"/>
  <c r="B139" i="54064"/>
  <c r="B140" i="54064"/>
  <c r="B141" i="54064"/>
  <c r="B142" i="54064"/>
  <c r="B143" i="54064"/>
  <c r="B144" i="54064"/>
  <c r="B145" i="54064"/>
  <c r="B146" i="54064"/>
  <c r="B147" i="54064"/>
  <c r="B148" i="54064"/>
  <c r="B149" i="54064"/>
  <c r="B150" i="54064"/>
  <c r="B151" i="54064"/>
  <c r="B152" i="54064"/>
  <c r="B153" i="54064"/>
  <c r="B154" i="54064"/>
  <c r="B155" i="54064"/>
  <c r="B156" i="54064"/>
  <c r="B157" i="54064"/>
  <c r="B158" i="54064"/>
  <c r="B159" i="54064"/>
  <c r="B160" i="54064"/>
  <c r="B161" i="54064"/>
  <c r="B162" i="54064"/>
  <c r="B163" i="54064"/>
  <c r="B164" i="54064"/>
  <c r="B165" i="54064"/>
  <c r="B166" i="54064"/>
  <c r="B167" i="54064"/>
  <c r="B168" i="54064"/>
  <c r="B169" i="54064"/>
  <c r="B170" i="54064"/>
  <c r="B171" i="54064"/>
  <c r="B172" i="54064"/>
  <c r="B173" i="54064"/>
  <c r="B174" i="54064"/>
  <c r="B175" i="54064"/>
  <c r="B176" i="54064"/>
  <c r="B177" i="54064"/>
  <c r="B178" i="54064"/>
  <c r="B179" i="54064"/>
  <c r="B180" i="54064"/>
  <c r="B181" i="54064"/>
  <c r="B182" i="54064"/>
  <c r="B183" i="54064"/>
  <c r="B184" i="54064"/>
  <c r="B185" i="54064"/>
  <c r="B186" i="54064"/>
  <c r="B187" i="54064"/>
  <c r="B188" i="54064"/>
  <c r="B189" i="54064"/>
  <c r="B190" i="54064"/>
  <c r="B191" i="54064"/>
  <c r="B192" i="54064"/>
  <c r="B193" i="54064"/>
  <c r="B194" i="54064"/>
  <c r="B195" i="54064"/>
  <c r="B196" i="54064"/>
  <c r="B197" i="54064"/>
  <c r="B198" i="54064"/>
  <c r="B199" i="54064"/>
  <c r="B200" i="54064"/>
  <c r="B201" i="54064"/>
  <c r="B202" i="54064"/>
  <c r="B203" i="54064"/>
  <c r="B204" i="54064"/>
  <c r="B205" i="54064"/>
  <c r="B206" i="54064"/>
  <c r="B207" i="54064"/>
  <c r="B208" i="54064"/>
  <c r="B209" i="54064"/>
  <c r="B210" i="54064"/>
  <c r="B211" i="54064"/>
  <c r="B212" i="54064"/>
  <c r="B213" i="54064"/>
  <c r="B214" i="54064"/>
  <c r="B215" i="54064"/>
  <c r="B216" i="54064"/>
  <c r="B217" i="54064"/>
  <c r="B218" i="54064"/>
  <c r="B219" i="54064"/>
  <c r="B220" i="54064"/>
  <c r="B221" i="54064"/>
  <c r="B222" i="54064"/>
  <c r="B223" i="54064"/>
  <c r="B224" i="54064"/>
  <c r="B225" i="54064"/>
  <c r="B226" i="54064"/>
  <c r="B227" i="54064"/>
  <c r="B228" i="54064"/>
  <c r="B229" i="54064"/>
  <c r="B230" i="54064"/>
  <c r="B231" i="54064"/>
  <c r="B232" i="54064"/>
  <c r="B233" i="54064"/>
  <c r="B234" i="54064"/>
  <c r="B235" i="54064"/>
  <c r="B236" i="54064"/>
  <c r="B237" i="54064"/>
  <c r="B238" i="54064"/>
  <c r="B239" i="54064"/>
  <c r="B240" i="54064"/>
  <c r="B241" i="54064"/>
  <c r="B242" i="54064"/>
  <c r="B243" i="54064"/>
  <c r="B244" i="54064"/>
  <c r="B245" i="54064"/>
  <c r="B246" i="54064"/>
  <c r="B247" i="54064"/>
  <c r="B248" i="54064"/>
  <c r="B249" i="54064"/>
  <c r="B250" i="54064"/>
  <c r="B251" i="54064"/>
  <c r="B252" i="54064"/>
  <c r="B253" i="54064"/>
  <c r="B254" i="54064"/>
  <c r="B255" i="54064"/>
  <c r="B256" i="54064"/>
  <c r="B257" i="54064"/>
  <c r="B258" i="54064"/>
  <c r="B259" i="54064"/>
  <c r="B260" i="54064"/>
  <c r="B261" i="54064"/>
  <c r="B262" i="54064"/>
  <c r="B263" i="54064"/>
  <c r="B264" i="54064"/>
  <c r="B12" i="54064"/>
  <c r="F11" i="54092" l="1"/>
  <c r="I6" i="54093"/>
  <c r="F37" i="54092"/>
  <c r="L53" i="54054"/>
  <c r="L35" i="54089" s="1"/>
  <c r="V10" i="54081"/>
  <c r="X10" i="54081" s="1"/>
  <c r="F45" i="54092"/>
  <c r="N7" i="54093"/>
  <c r="X30" i="54081"/>
  <c r="E44" i="54092"/>
  <c r="L53" i="54068"/>
  <c r="N18" i="54093" s="1"/>
  <c r="D44" i="54092"/>
  <c r="X7" i="54081"/>
  <c r="F16" i="54092"/>
  <c r="F14" i="54092"/>
  <c r="X15" i="54081"/>
  <c r="X5" i="54081"/>
  <c r="X19" i="54081"/>
  <c r="F20" i="54092"/>
  <c r="F31" i="54092"/>
  <c r="F26" i="54092"/>
  <c r="F39" i="54092"/>
  <c r="X25" i="54081"/>
  <c r="Q261" i="54064"/>
  <c r="Q262" i="54064" s="1"/>
  <c r="Q263" i="54064" s="1"/>
  <c r="Q264" i="54064" s="1"/>
  <c r="O261" i="54064"/>
  <c r="O262" i="54064" s="1"/>
  <c r="O263" i="54064" s="1"/>
  <c r="O264" i="54064" s="1"/>
  <c r="P261" i="54064"/>
  <c r="P262" i="54064" s="1"/>
  <c r="P263" i="54064" s="1"/>
  <c r="P264" i="54064" s="1"/>
  <c r="R261" i="54064"/>
  <c r="R262" i="54064" s="1"/>
  <c r="R263" i="54064" s="1"/>
  <c r="R264" i="54064" s="1"/>
  <c r="S261" i="54064"/>
  <c r="S262" i="54064" s="1"/>
  <c r="S263" i="54064" s="1"/>
  <c r="S264" i="54064" s="1"/>
  <c r="T261" i="54064"/>
  <c r="T262" i="54064" s="1"/>
  <c r="U261" i="54064"/>
  <c r="U262" i="54064" s="1"/>
  <c r="V261" i="54064"/>
  <c r="V262" i="54064" s="1"/>
  <c r="W261" i="54064"/>
  <c r="W262" i="54064" s="1"/>
  <c r="W263" i="54064" s="1"/>
  <c r="M261" i="54064"/>
  <c r="L35" i="54090" l="1"/>
  <c r="I18" i="54093"/>
  <c r="F27" i="50"/>
  <c r="N7" i="54089"/>
  <c r="F44" i="54092"/>
  <c r="L35" i="54054"/>
  <c r="L35" i="54068"/>
  <c r="T263" i="54064"/>
  <c r="T264" i="54064"/>
  <c r="V264" i="54064"/>
  <c r="V263" i="54064"/>
  <c r="U263" i="54064"/>
  <c r="U264" i="54064"/>
  <c r="W264" i="54064"/>
  <c r="C26" i="54093" l="1"/>
  <c r="C26" i="54094"/>
  <c r="A1" i="54094"/>
  <c r="A1" i="54093"/>
  <c r="N6" i="54094" l="1"/>
  <c r="I6" i="54094"/>
  <c r="I24" i="54094" s="1"/>
  <c r="I24" i="54093"/>
  <c r="D95" i="54092"/>
  <c r="E95" i="54092"/>
  <c r="C1" i="54092"/>
  <c r="E9" i="54084" l="1"/>
  <c r="E8" i="54084" s="1"/>
  <c r="E7" i="54084" s="1"/>
  <c r="E9" i="54085"/>
  <c r="E8" i="54085" s="1"/>
  <c r="E9" i="54066"/>
  <c r="E8" i="54066" s="1"/>
  <c r="E9" i="54056"/>
  <c r="E8" i="54056" s="1"/>
  <c r="E7" i="54056" s="1"/>
  <c r="E6" i="54056" s="1"/>
  <c r="E5" i="54056" s="1"/>
  <c r="E6" i="54084" l="1"/>
  <c r="E7" i="54085"/>
  <c r="E7" i="54066"/>
  <c r="Q127" i="54064"/>
  <c r="Q113" i="54064"/>
  <c r="Q99" i="54064"/>
  <c r="Q258" i="54064" s="1"/>
  <c r="O256" i="54064"/>
  <c r="O242" i="54064"/>
  <c r="O228" i="54064"/>
  <c r="O214" i="54064"/>
  <c r="O200" i="54064"/>
  <c r="O186" i="54064"/>
  <c r="O172" i="54064"/>
  <c r="O158" i="54064"/>
  <c r="O142" i="54064"/>
  <c r="O141" i="54064"/>
  <c r="O124" i="54064"/>
  <c r="O123" i="54064"/>
  <c r="O122" i="54064"/>
  <c r="O121" i="54064"/>
  <c r="O120" i="54064"/>
  <c r="O119" i="54064"/>
  <c r="O118" i="54064"/>
  <c r="O117" i="54064"/>
  <c r="O116" i="54064"/>
  <c r="O115" i="54064"/>
  <c r="O114" i="54064"/>
  <c r="O111" i="54064"/>
  <c r="O97" i="54064"/>
  <c r="O4" i="54064"/>
  <c r="P256" i="54064"/>
  <c r="P242" i="54064"/>
  <c r="P228" i="54064"/>
  <c r="P214" i="54064"/>
  <c r="P200" i="54064"/>
  <c r="P186" i="54064"/>
  <c r="P172" i="54064"/>
  <c r="P158" i="54064"/>
  <c r="P142" i="54064"/>
  <c r="P141" i="54064"/>
  <c r="P124" i="54064"/>
  <c r="P123" i="54064"/>
  <c r="P122" i="54064"/>
  <c r="P121" i="54064"/>
  <c r="P120" i="54064"/>
  <c r="P119" i="54064"/>
  <c r="P118" i="54064"/>
  <c r="P117" i="54064"/>
  <c r="P116" i="54064"/>
  <c r="P115" i="54064"/>
  <c r="P114" i="54064"/>
  <c r="P111" i="54064"/>
  <c r="P97" i="54064"/>
  <c r="P4" i="54064"/>
  <c r="O12" i="54064" l="1"/>
  <c r="P12" i="54064"/>
  <c r="P125" i="54064"/>
  <c r="E5" i="54084"/>
  <c r="E6" i="54085"/>
  <c r="E6" i="54066"/>
  <c r="O125" i="54064"/>
  <c r="O71" i="54064"/>
  <c r="O85" i="54064"/>
  <c r="P71" i="54064"/>
  <c r="P85" i="54064"/>
  <c r="O127" i="54064" l="1"/>
  <c r="O113" i="54064"/>
  <c r="O99" i="54064"/>
  <c r="O258" i="54064" s="1"/>
  <c r="P127" i="54064"/>
  <c r="P99" i="54064"/>
  <c r="P258" i="54064" s="1"/>
  <c r="P113" i="54064"/>
  <c r="E5" i="54085"/>
  <c r="E5" i="54066"/>
  <c r="J69" i="54064"/>
  <c r="S27" i="54090" s="1"/>
  <c r="I69" i="54064"/>
  <c r="S27" i="54089" s="1"/>
  <c r="J68" i="54064"/>
  <c r="S26" i="54090" s="1"/>
  <c r="I68" i="54064"/>
  <c r="S26" i="54089" s="1"/>
  <c r="J67" i="54064"/>
  <c r="S25" i="54090" s="1"/>
  <c r="I67" i="54064"/>
  <c r="S25" i="54089" s="1"/>
  <c r="J66" i="54064"/>
  <c r="S24" i="54090" s="1"/>
  <c r="I66" i="54064"/>
  <c r="S24" i="54089" s="1"/>
  <c r="J65" i="54064"/>
  <c r="S23" i="54090" s="1"/>
  <c r="I65" i="54064"/>
  <c r="S23" i="54089" s="1"/>
  <c r="J64" i="54064"/>
  <c r="S22" i="54090" s="1"/>
  <c r="I64" i="54064"/>
  <c r="S22" i="54089" s="1"/>
  <c r="J63" i="54064"/>
  <c r="S21" i="54090" s="1"/>
  <c r="I63" i="54064"/>
  <c r="S21" i="54089" s="1"/>
  <c r="J62" i="54064"/>
  <c r="S20" i="54090" s="1"/>
  <c r="I62" i="54064"/>
  <c r="S20" i="54089" s="1"/>
  <c r="J61" i="54064"/>
  <c r="S19" i="54090" s="1"/>
  <c r="I61" i="54064"/>
  <c r="S19" i="54089" s="1"/>
  <c r="J60" i="54064"/>
  <c r="S18" i="54090" s="1"/>
  <c r="I60" i="54064"/>
  <c r="S18" i="54089" s="1"/>
  <c r="J59" i="54064"/>
  <c r="S17" i="54090" s="1"/>
  <c r="I59" i="54064"/>
  <c r="S17" i="54089" s="1"/>
  <c r="G60" i="54064" l="1"/>
  <c r="G61" i="54064" s="1"/>
  <c r="G62" i="54064" s="1"/>
  <c r="G63" i="54064" s="1"/>
  <c r="G64" i="54064" s="1"/>
  <c r="G65" i="54064" s="1"/>
  <c r="G66" i="54064" s="1"/>
  <c r="G67" i="54064" s="1"/>
  <c r="G68" i="54064" s="1"/>
  <c r="G69" i="54064" s="1"/>
  <c r="T12" i="54090" l="1"/>
  <c r="U12" i="54090" s="1"/>
  <c r="T11" i="54090"/>
  <c r="U11" i="54090" s="1"/>
  <c r="L54" i="54068"/>
  <c r="N9" i="54090" s="1"/>
  <c r="L54" i="54054"/>
  <c r="N9" i="54089" s="1"/>
  <c r="R30" i="54081"/>
  <c r="T12" i="54089"/>
  <c r="U12" i="54089" s="1"/>
  <c r="T11" i="54089"/>
  <c r="U11" i="54089" s="1"/>
  <c r="B17" i="54081"/>
  <c r="J17" i="54081" s="1"/>
  <c r="R17" i="54081" s="1"/>
  <c r="N23" i="54081"/>
  <c r="W23" i="54081" s="1"/>
  <c r="F23" i="54081"/>
  <c r="V23" i="54081" s="1"/>
  <c r="B23" i="54081"/>
  <c r="J23" i="54081" s="1"/>
  <c r="R23" i="54081" s="1"/>
  <c r="X23" i="54081" l="1"/>
  <c r="M82" i="54081"/>
  <c r="U82" i="54081" s="1"/>
  <c r="M81" i="54081"/>
  <c r="U81" i="54081" s="1"/>
  <c r="M80" i="54081"/>
  <c r="U80" i="54081" s="1"/>
  <c r="P104" i="54081"/>
  <c r="X104" i="54081" s="1"/>
  <c r="P103" i="54081"/>
  <c r="X103" i="54081" s="1"/>
  <c r="P102" i="54081"/>
  <c r="X102" i="54081" s="1"/>
  <c r="O105" i="54081"/>
  <c r="O104" i="54081"/>
  <c r="W104" i="54081" s="1"/>
  <c r="O103" i="54081"/>
  <c r="W103" i="54081" s="1"/>
  <c r="O102" i="54081"/>
  <c r="W102" i="54081" s="1"/>
  <c r="N104" i="54081"/>
  <c r="V104" i="54081" s="1"/>
  <c r="N103" i="54081"/>
  <c r="V103" i="54081" s="1"/>
  <c r="N102" i="54081"/>
  <c r="V102" i="54081" s="1"/>
  <c r="M104" i="54081"/>
  <c r="U104" i="54081" s="1"/>
  <c r="M103" i="54081"/>
  <c r="U103" i="54081" s="1"/>
  <c r="M102" i="54081"/>
  <c r="U102" i="54081" s="1"/>
  <c r="L103" i="54081"/>
  <c r="T103" i="54081" s="1"/>
  <c r="L102" i="54081"/>
  <c r="T102" i="54081" s="1"/>
  <c r="R71" i="54081"/>
  <c r="R70" i="54081"/>
  <c r="R69" i="54081"/>
  <c r="R68" i="54081"/>
  <c r="R67" i="54081"/>
  <c r="R66" i="54081"/>
  <c r="R65" i="54081"/>
  <c r="R64" i="54081"/>
  <c r="R63" i="54081"/>
  <c r="R62" i="54081"/>
  <c r="R61" i="54081"/>
  <c r="T60" i="54081"/>
  <c r="L60" i="54081"/>
  <c r="M60" i="54081"/>
  <c r="U60" i="54081" s="1"/>
  <c r="P43" i="54081"/>
  <c r="X43" i="54081" s="1"/>
  <c r="P42" i="54081"/>
  <c r="X42" i="54081" s="1"/>
  <c r="P41" i="54081"/>
  <c r="X41" i="54081" s="1"/>
  <c r="O43" i="54081"/>
  <c r="W43" i="54081" s="1"/>
  <c r="O42" i="54081"/>
  <c r="W42" i="54081" s="1"/>
  <c r="O41" i="54081"/>
  <c r="W41" i="54081" s="1"/>
  <c r="N42" i="54081"/>
  <c r="V42" i="54081" s="1"/>
  <c r="N41" i="54081"/>
  <c r="V41" i="54081" s="1"/>
  <c r="M44" i="54081"/>
  <c r="U44" i="54081" s="1"/>
  <c r="L44" i="54081"/>
  <c r="T44" i="54081" s="1"/>
  <c r="M43" i="54081"/>
  <c r="U43" i="54081" s="1"/>
  <c r="L43" i="54081"/>
  <c r="T43" i="54081" s="1"/>
  <c r="M42" i="54081"/>
  <c r="U42" i="54081" s="1"/>
  <c r="L42" i="54081"/>
  <c r="T42" i="54081" s="1"/>
  <c r="M41" i="54081"/>
  <c r="U41" i="54081" s="1"/>
  <c r="L41" i="54081"/>
  <c r="T41" i="54081" s="1"/>
  <c r="K43" i="54081"/>
  <c r="S43" i="54081" s="1"/>
  <c r="K42" i="54081"/>
  <c r="S42" i="54081" s="1"/>
  <c r="K41" i="54081"/>
  <c r="S41" i="54081" s="1"/>
  <c r="J43" i="54081"/>
  <c r="R43" i="54081" s="1"/>
  <c r="J42" i="54081"/>
  <c r="R42" i="54081" s="1"/>
  <c r="J41" i="54081"/>
  <c r="R41" i="54081" s="1"/>
  <c r="O3" i="54081"/>
  <c r="G3" i="54081"/>
  <c r="S73" i="54081"/>
  <c r="K74" i="54081"/>
  <c r="S74" i="54081" s="1"/>
  <c r="B80" i="54081"/>
  <c r="C80" i="54081"/>
  <c r="F80" i="54081"/>
  <c r="G80" i="54081"/>
  <c r="H80" i="54081"/>
  <c r="J80" i="54081"/>
  <c r="R80" i="54081" s="1"/>
  <c r="K80" i="54081"/>
  <c r="N80" i="54081"/>
  <c r="O80" i="54081"/>
  <c r="P80" i="54081"/>
  <c r="N20" i="54081"/>
  <c r="W20" i="54081" s="1"/>
  <c r="N4" i="54081"/>
  <c r="W4" i="54081" s="1"/>
  <c r="B29" i="54081"/>
  <c r="J29" i="54081" s="1"/>
  <c r="R29" i="54081" s="1"/>
  <c r="B28" i="54081"/>
  <c r="J28" i="54081" s="1"/>
  <c r="R28" i="54081" s="1"/>
  <c r="B27" i="54081"/>
  <c r="J27" i="54081" s="1"/>
  <c r="R27" i="54081" s="1"/>
  <c r="B13" i="54081"/>
  <c r="J13" i="54081" s="1"/>
  <c r="R13" i="54081" s="1"/>
  <c r="B20" i="54081"/>
  <c r="J20" i="54081" s="1"/>
  <c r="R20" i="54081" s="1"/>
  <c r="B21" i="54081"/>
  <c r="J21" i="54081" s="1"/>
  <c r="R21" i="54081" s="1"/>
  <c r="B9" i="54081"/>
  <c r="J9" i="54081" s="1"/>
  <c r="R9" i="54081" s="1"/>
  <c r="B14" i="54081"/>
  <c r="J14" i="54081" s="1"/>
  <c r="R14" i="54081" s="1"/>
  <c r="B11" i="54081"/>
  <c r="J11" i="54081" s="1"/>
  <c r="R11" i="54081" s="1"/>
  <c r="B22" i="54081"/>
  <c r="J22" i="54081" s="1"/>
  <c r="R22" i="54081" s="1"/>
  <c r="B16" i="54081"/>
  <c r="J16" i="54081" s="1"/>
  <c r="R16" i="54081" s="1"/>
  <c r="B4" i="54081"/>
  <c r="J4" i="54081" s="1"/>
  <c r="R4" i="54081" s="1"/>
  <c r="F20" i="54081"/>
  <c r="V20" i="54081" s="1"/>
  <c r="F4" i="54081"/>
  <c r="V4" i="54081" s="1"/>
  <c r="A14" i="54078"/>
  <c r="A15" i="54078"/>
  <c r="A16" i="54078"/>
  <c r="A17" i="54078"/>
  <c r="A18" i="54078"/>
  <c r="A19" i="54078"/>
  <c r="A20" i="54078"/>
  <c r="A21" i="54078"/>
  <c r="A22" i="54078"/>
  <c r="A23" i="54078"/>
  <c r="A13" i="54078"/>
  <c r="A14" i="54049"/>
  <c r="A15" i="54049"/>
  <c r="A16" i="54049"/>
  <c r="A17" i="54049"/>
  <c r="A18" i="54049"/>
  <c r="A19" i="54049"/>
  <c r="A20" i="54049"/>
  <c r="A21" i="54049"/>
  <c r="A22" i="54049"/>
  <c r="A23" i="54049"/>
  <c r="A13" i="54049"/>
  <c r="N6" i="54068"/>
  <c r="N6" i="54054"/>
  <c r="K30" i="54068"/>
  <c r="B9" i="54072" l="1"/>
  <c r="B9" i="54096"/>
  <c r="X4" i="54081"/>
  <c r="X20" i="54081"/>
  <c r="A6" i="54072"/>
  <c r="B9" i="54071"/>
  <c r="F12" i="54076"/>
  <c r="B11" i="54079" s="1"/>
  <c r="F12" i="54060"/>
  <c r="G12" i="54060" s="1"/>
  <c r="B12" i="54070"/>
  <c r="H12" i="54060" l="1"/>
  <c r="B10" i="54077"/>
  <c r="B10" i="54078"/>
  <c r="K30" i="54054"/>
  <c r="B9" i="54095" s="1"/>
  <c r="Q114" i="54064"/>
  <c r="Q115" i="54064"/>
  <c r="Q116" i="54064"/>
  <c r="Q117" i="54064"/>
  <c r="Q118" i="54064"/>
  <c r="Q119" i="54064"/>
  <c r="Q120" i="54064"/>
  <c r="Q121" i="54064"/>
  <c r="Q122" i="54064"/>
  <c r="Q123" i="54064"/>
  <c r="Q124" i="54064"/>
  <c r="B9" i="54046" l="1"/>
  <c r="A7" i="40"/>
  <c r="F12" i="12"/>
  <c r="B12" i="16"/>
  <c r="A6" i="54046"/>
  <c r="B9" i="13300"/>
  <c r="Q256" i="54064"/>
  <c r="Q242" i="54064"/>
  <c r="Q228" i="54064"/>
  <c r="Q214" i="54064"/>
  <c r="Q200" i="54064"/>
  <c r="Q186" i="54064"/>
  <c r="Q172" i="54064"/>
  <c r="Q158" i="54064"/>
  <c r="Q142" i="54064"/>
  <c r="Q141" i="54064"/>
  <c r="Q125" i="54064"/>
  <c r="Q111" i="54064"/>
  <c r="Q97" i="54064"/>
  <c r="Q4" i="54064"/>
  <c r="E1" i="54064"/>
  <c r="C1" i="54064"/>
  <c r="C46" i="54064" l="1"/>
  <c r="D46" i="54064" s="1"/>
  <c r="C47" i="54064"/>
  <c r="D47" i="54064" s="1"/>
  <c r="E46" i="54064"/>
  <c r="F46" i="54064" s="1"/>
  <c r="E47" i="54064"/>
  <c r="F47" i="54064" s="1"/>
  <c r="C41" i="54064"/>
  <c r="D41" i="54064" s="1"/>
  <c r="C42" i="54064"/>
  <c r="D42" i="54064" s="1"/>
  <c r="C45" i="54064"/>
  <c r="D45" i="54064" s="1"/>
  <c r="C43" i="54064"/>
  <c r="D43" i="54064" s="1"/>
  <c r="C44" i="54064"/>
  <c r="D44" i="54064" s="1"/>
  <c r="E41" i="54064"/>
  <c r="F41" i="54064" s="1"/>
  <c r="E43" i="54064"/>
  <c r="F43" i="54064" s="1"/>
  <c r="E44" i="54064"/>
  <c r="F44" i="54064" s="1"/>
  <c r="E42" i="54064"/>
  <c r="F42" i="54064" s="1"/>
  <c r="E45" i="54064"/>
  <c r="F45" i="54064" s="1"/>
  <c r="E9" i="54064"/>
  <c r="F9" i="54064" s="1"/>
  <c r="E10" i="54064"/>
  <c r="F10" i="54064" s="1"/>
  <c r="E11" i="54064"/>
  <c r="F11" i="54064" s="1"/>
  <c r="E14" i="54064"/>
  <c r="F14" i="54064" s="1"/>
  <c r="E15" i="54064"/>
  <c r="F15" i="54064" s="1"/>
  <c r="E16" i="54064"/>
  <c r="F16" i="54064" s="1"/>
  <c r="E17" i="54064"/>
  <c r="F17" i="54064" s="1"/>
  <c r="E18" i="54064"/>
  <c r="F18" i="54064" s="1"/>
  <c r="E19" i="54064"/>
  <c r="F19" i="54064" s="1"/>
  <c r="E20" i="54064"/>
  <c r="F20" i="54064" s="1"/>
  <c r="E21" i="54064"/>
  <c r="F21" i="54064" s="1"/>
  <c r="E22" i="54064"/>
  <c r="F22" i="54064" s="1"/>
  <c r="E23" i="54064"/>
  <c r="F23" i="54064" s="1"/>
  <c r="E24" i="54064"/>
  <c r="F24" i="54064" s="1"/>
  <c r="E25" i="54064"/>
  <c r="F25" i="54064" s="1"/>
  <c r="E6" i="54064"/>
  <c r="F6" i="54064" s="1"/>
  <c r="E13" i="54064"/>
  <c r="F13" i="54064" s="1"/>
  <c r="E7" i="54064"/>
  <c r="F7" i="54064" s="1"/>
  <c r="E8" i="54064"/>
  <c r="F8" i="54064" s="1"/>
  <c r="E26" i="54064"/>
  <c r="F26" i="54064" s="1"/>
  <c r="E27" i="54064"/>
  <c r="F27" i="54064" s="1"/>
  <c r="E28" i="54064"/>
  <c r="F28" i="54064" s="1"/>
  <c r="E29" i="54064"/>
  <c r="F29" i="54064" s="1"/>
  <c r="E30" i="54064"/>
  <c r="F30" i="54064" s="1"/>
  <c r="E31" i="54064"/>
  <c r="F31" i="54064" s="1"/>
  <c r="E32" i="54064"/>
  <c r="F32" i="54064" s="1"/>
  <c r="E33" i="54064"/>
  <c r="F33" i="54064" s="1"/>
  <c r="E34" i="54064"/>
  <c r="F34" i="54064" s="1"/>
  <c r="E35" i="54064"/>
  <c r="F35" i="54064" s="1"/>
  <c r="E36" i="54064"/>
  <c r="F36" i="54064" s="1"/>
  <c r="E37" i="54064"/>
  <c r="F37" i="54064" s="1"/>
  <c r="E38" i="54064"/>
  <c r="F38" i="54064" s="1"/>
  <c r="E39" i="54064"/>
  <c r="F39" i="54064" s="1"/>
  <c r="E40" i="54064"/>
  <c r="F40" i="54064" s="1"/>
  <c r="E48" i="54064"/>
  <c r="F48" i="54064" s="1"/>
  <c r="E49" i="54064"/>
  <c r="F49" i="54064" s="1"/>
  <c r="E50" i="54064"/>
  <c r="F50" i="54064" s="1"/>
  <c r="E51" i="54064"/>
  <c r="F51" i="54064" s="1"/>
  <c r="E52" i="54064"/>
  <c r="F52" i="54064" s="1"/>
  <c r="E53" i="54064"/>
  <c r="F53" i="54064" s="1"/>
  <c r="E54" i="54064"/>
  <c r="F54" i="54064" s="1"/>
  <c r="E55" i="54064"/>
  <c r="F55" i="54064" s="1"/>
  <c r="E56" i="54064"/>
  <c r="F56" i="54064" s="1"/>
  <c r="E57" i="54064"/>
  <c r="F57" i="54064" s="1"/>
  <c r="E58" i="54064"/>
  <c r="F58" i="54064" s="1"/>
  <c r="E59" i="54064"/>
  <c r="F59" i="54064" s="1"/>
  <c r="E60" i="54064"/>
  <c r="F60" i="54064" s="1"/>
  <c r="E61" i="54064"/>
  <c r="F61" i="54064" s="1"/>
  <c r="E62" i="54064"/>
  <c r="F62" i="54064" s="1"/>
  <c r="E63" i="54064"/>
  <c r="F63" i="54064" s="1"/>
  <c r="E64" i="54064"/>
  <c r="F64" i="54064" s="1"/>
  <c r="E65" i="54064"/>
  <c r="F65" i="54064" s="1"/>
  <c r="E66" i="54064"/>
  <c r="F66" i="54064" s="1"/>
  <c r="E67" i="54064"/>
  <c r="F67" i="54064" s="1"/>
  <c r="E68" i="54064"/>
  <c r="F68" i="54064" s="1"/>
  <c r="E69" i="54064"/>
  <c r="F69" i="54064" s="1"/>
  <c r="E70" i="54064"/>
  <c r="F70" i="54064" s="1"/>
  <c r="E71" i="54064"/>
  <c r="F71" i="54064" s="1"/>
  <c r="E72" i="54064"/>
  <c r="F72" i="54064" s="1"/>
  <c r="E73" i="54064"/>
  <c r="F73" i="54064" s="1"/>
  <c r="E74" i="54064"/>
  <c r="F74" i="54064" s="1"/>
  <c r="E75" i="54064"/>
  <c r="F75" i="54064" s="1"/>
  <c r="E76" i="54064"/>
  <c r="F76" i="54064" s="1"/>
  <c r="E77" i="54064"/>
  <c r="F77" i="54064" s="1"/>
  <c r="E78" i="54064"/>
  <c r="F78" i="54064" s="1"/>
  <c r="E79" i="54064"/>
  <c r="F79" i="54064" s="1"/>
  <c r="E80" i="54064"/>
  <c r="F80" i="54064" s="1"/>
  <c r="E81" i="54064"/>
  <c r="F81" i="54064" s="1"/>
  <c r="E82" i="54064"/>
  <c r="F82" i="54064" s="1"/>
  <c r="E83" i="54064"/>
  <c r="F83" i="54064" s="1"/>
  <c r="E84" i="54064"/>
  <c r="F84" i="54064" s="1"/>
  <c r="E85" i="54064"/>
  <c r="F85" i="54064" s="1"/>
  <c r="E86" i="54064"/>
  <c r="F86" i="54064" s="1"/>
  <c r="E87" i="54064"/>
  <c r="F87" i="54064" s="1"/>
  <c r="E88" i="54064"/>
  <c r="F88" i="54064" s="1"/>
  <c r="E89" i="54064"/>
  <c r="F89" i="54064" s="1"/>
  <c r="E90" i="54064"/>
  <c r="F90" i="54064" s="1"/>
  <c r="E91" i="54064"/>
  <c r="F91" i="54064" s="1"/>
  <c r="E92" i="54064"/>
  <c r="F92" i="54064" s="1"/>
  <c r="E93" i="54064"/>
  <c r="F93" i="54064" s="1"/>
  <c r="E94" i="54064"/>
  <c r="F94" i="54064" s="1"/>
  <c r="E95" i="54064"/>
  <c r="F95" i="54064" s="1"/>
  <c r="E96" i="54064"/>
  <c r="F96" i="54064" s="1"/>
  <c r="E97" i="54064"/>
  <c r="F97" i="54064" s="1"/>
  <c r="E98" i="54064"/>
  <c r="F98" i="54064" s="1"/>
  <c r="E99" i="54064"/>
  <c r="F99" i="54064" s="1"/>
  <c r="E100" i="54064"/>
  <c r="F100" i="54064" s="1"/>
  <c r="E101" i="54064"/>
  <c r="F101" i="54064" s="1"/>
  <c r="E102" i="54064"/>
  <c r="F102" i="54064" s="1"/>
  <c r="E103" i="54064"/>
  <c r="F103" i="54064" s="1"/>
  <c r="E104" i="54064"/>
  <c r="F104" i="54064" s="1"/>
  <c r="E105" i="54064"/>
  <c r="F105" i="54064" s="1"/>
  <c r="E106" i="54064"/>
  <c r="F106" i="54064" s="1"/>
  <c r="E107" i="54064"/>
  <c r="F107" i="54064" s="1"/>
  <c r="E108" i="54064"/>
  <c r="F108" i="54064" s="1"/>
  <c r="E109" i="54064"/>
  <c r="F109" i="54064" s="1"/>
  <c r="E110" i="54064"/>
  <c r="F110" i="54064" s="1"/>
  <c r="E111" i="54064"/>
  <c r="F111" i="54064" s="1"/>
  <c r="E112" i="54064"/>
  <c r="F112" i="54064" s="1"/>
  <c r="E113" i="54064"/>
  <c r="F113" i="54064" s="1"/>
  <c r="E114" i="54064"/>
  <c r="F114" i="54064" s="1"/>
  <c r="E115" i="54064"/>
  <c r="F115" i="54064" s="1"/>
  <c r="E116" i="54064"/>
  <c r="F116" i="54064" s="1"/>
  <c r="E117" i="54064"/>
  <c r="F117" i="54064" s="1"/>
  <c r="E118" i="54064"/>
  <c r="F118" i="54064" s="1"/>
  <c r="E119" i="54064"/>
  <c r="F119" i="54064" s="1"/>
  <c r="E120" i="54064"/>
  <c r="F120" i="54064" s="1"/>
  <c r="E121" i="54064"/>
  <c r="F121" i="54064" s="1"/>
  <c r="E122" i="54064"/>
  <c r="F122" i="54064" s="1"/>
  <c r="E123" i="54064"/>
  <c r="F123" i="54064" s="1"/>
  <c r="E140" i="54064"/>
  <c r="F140" i="54064" s="1"/>
  <c r="E142" i="54064"/>
  <c r="F142" i="54064" s="1"/>
  <c r="E143" i="54064"/>
  <c r="F143" i="54064" s="1"/>
  <c r="E144" i="54064"/>
  <c r="F144" i="54064" s="1"/>
  <c r="E145" i="54064"/>
  <c r="F145" i="54064" s="1"/>
  <c r="E146" i="54064"/>
  <c r="F146" i="54064" s="1"/>
  <c r="E147" i="54064"/>
  <c r="F147" i="54064" s="1"/>
  <c r="E148" i="54064"/>
  <c r="F148" i="54064" s="1"/>
  <c r="E149" i="54064"/>
  <c r="F149" i="54064" s="1"/>
  <c r="E150" i="54064"/>
  <c r="F150" i="54064" s="1"/>
  <c r="E151" i="54064"/>
  <c r="F151" i="54064" s="1"/>
  <c r="E152" i="54064"/>
  <c r="F152" i="54064" s="1"/>
  <c r="E153" i="54064"/>
  <c r="F153" i="54064" s="1"/>
  <c r="E154" i="54064"/>
  <c r="F154" i="54064" s="1"/>
  <c r="E155" i="54064"/>
  <c r="F155" i="54064" s="1"/>
  <c r="E156" i="54064"/>
  <c r="F156" i="54064" s="1"/>
  <c r="E157" i="54064"/>
  <c r="F157" i="54064" s="1"/>
  <c r="E160" i="54064"/>
  <c r="F160" i="54064" s="1"/>
  <c r="E161" i="54064"/>
  <c r="F161" i="54064" s="1"/>
  <c r="E124" i="54064"/>
  <c r="F124" i="54064" s="1"/>
  <c r="E125" i="54064"/>
  <c r="F125" i="54064" s="1"/>
  <c r="E126" i="54064"/>
  <c r="F126" i="54064" s="1"/>
  <c r="E127" i="54064"/>
  <c r="F127" i="54064" s="1"/>
  <c r="E128" i="54064"/>
  <c r="F128" i="54064" s="1"/>
  <c r="E129" i="54064"/>
  <c r="F129" i="54064" s="1"/>
  <c r="E130" i="54064"/>
  <c r="F130" i="54064" s="1"/>
  <c r="E131" i="54064"/>
  <c r="F131" i="54064" s="1"/>
  <c r="E132" i="54064"/>
  <c r="F132" i="54064" s="1"/>
  <c r="E133" i="54064"/>
  <c r="F133" i="54064" s="1"/>
  <c r="E134" i="54064"/>
  <c r="F134" i="54064" s="1"/>
  <c r="E135" i="54064"/>
  <c r="F135" i="54064" s="1"/>
  <c r="E136" i="54064"/>
  <c r="F136" i="54064" s="1"/>
  <c r="E137" i="54064"/>
  <c r="F137" i="54064" s="1"/>
  <c r="E138" i="54064"/>
  <c r="F138" i="54064" s="1"/>
  <c r="E139" i="54064"/>
  <c r="F139" i="54064" s="1"/>
  <c r="E141" i="54064"/>
  <c r="F141" i="54064" s="1"/>
  <c r="E158" i="54064"/>
  <c r="F158" i="54064" s="1"/>
  <c r="E159" i="54064"/>
  <c r="F159" i="54064" s="1"/>
  <c r="E162" i="54064"/>
  <c r="F162" i="54064" s="1"/>
  <c r="E163" i="54064"/>
  <c r="F163" i="54064" s="1"/>
  <c r="E164" i="54064"/>
  <c r="F164" i="54064" s="1"/>
  <c r="E165" i="54064"/>
  <c r="F165" i="54064" s="1"/>
  <c r="E166" i="54064"/>
  <c r="F166" i="54064" s="1"/>
  <c r="E167" i="54064"/>
  <c r="F167" i="54064" s="1"/>
  <c r="E168" i="54064"/>
  <c r="F168" i="54064" s="1"/>
  <c r="E169" i="54064"/>
  <c r="F169" i="54064" s="1"/>
  <c r="E170" i="54064"/>
  <c r="F170" i="54064" s="1"/>
  <c r="E171" i="54064"/>
  <c r="F171" i="54064" s="1"/>
  <c r="E172" i="54064"/>
  <c r="F172" i="54064" s="1"/>
  <c r="E173" i="54064"/>
  <c r="F173" i="54064" s="1"/>
  <c r="E174" i="54064"/>
  <c r="F174" i="54064" s="1"/>
  <c r="E175" i="54064"/>
  <c r="F175" i="54064" s="1"/>
  <c r="E176" i="54064"/>
  <c r="F176" i="54064" s="1"/>
  <c r="E177" i="54064"/>
  <c r="F177" i="54064" s="1"/>
  <c r="E178" i="54064"/>
  <c r="F178" i="54064" s="1"/>
  <c r="E179" i="54064"/>
  <c r="F179" i="54064" s="1"/>
  <c r="E180" i="54064"/>
  <c r="F180" i="54064" s="1"/>
  <c r="E181" i="54064"/>
  <c r="F181" i="54064" s="1"/>
  <c r="E182" i="54064"/>
  <c r="F182" i="54064" s="1"/>
  <c r="E183" i="54064"/>
  <c r="F183" i="54064" s="1"/>
  <c r="E184" i="54064"/>
  <c r="F184" i="54064" s="1"/>
  <c r="E185" i="54064"/>
  <c r="F185" i="54064" s="1"/>
  <c r="E186" i="54064"/>
  <c r="F186" i="54064" s="1"/>
  <c r="E187" i="54064"/>
  <c r="F187" i="54064" s="1"/>
  <c r="E188" i="54064"/>
  <c r="F188" i="54064" s="1"/>
  <c r="E189" i="54064"/>
  <c r="F189" i="54064" s="1"/>
  <c r="E190" i="54064"/>
  <c r="F190" i="54064" s="1"/>
  <c r="E191" i="54064"/>
  <c r="F191" i="54064" s="1"/>
  <c r="E192" i="54064"/>
  <c r="F192" i="54064" s="1"/>
  <c r="E193" i="54064"/>
  <c r="F193" i="54064" s="1"/>
  <c r="E194" i="54064"/>
  <c r="F194" i="54064" s="1"/>
  <c r="E195" i="54064"/>
  <c r="F195" i="54064" s="1"/>
  <c r="E196" i="54064"/>
  <c r="F196" i="54064" s="1"/>
  <c r="E197" i="54064"/>
  <c r="F197" i="54064" s="1"/>
  <c r="E198" i="54064"/>
  <c r="F198" i="54064" s="1"/>
  <c r="E199" i="54064"/>
  <c r="F199" i="54064" s="1"/>
  <c r="E200" i="54064"/>
  <c r="F200" i="54064" s="1"/>
  <c r="E201" i="54064"/>
  <c r="F201" i="54064" s="1"/>
  <c r="E202" i="54064"/>
  <c r="F202" i="54064" s="1"/>
  <c r="E203" i="54064"/>
  <c r="F203" i="54064" s="1"/>
  <c r="E204" i="54064"/>
  <c r="F204" i="54064" s="1"/>
  <c r="E205" i="54064"/>
  <c r="F205" i="54064" s="1"/>
  <c r="E206" i="54064"/>
  <c r="F206" i="54064" s="1"/>
  <c r="E207" i="54064"/>
  <c r="F207" i="54064" s="1"/>
  <c r="E208" i="54064"/>
  <c r="F208" i="54064" s="1"/>
  <c r="E209" i="54064"/>
  <c r="F209" i="54064" s="1"/>
  <c r="E210" i="54064"/>
  <c r="F210" i="54064" s="1"/>
  <c r="E211" i="54064"/>
  <c r="F211" i="54064" s="1"/>
  <c r="E212" i="54064"/>
  <c r="F212" i="54064" s="1"/>
  <c r="E213" i="54064"/>
  <c r="F213" i="54064" s="1"/>
  <c r="E214" i="54064"/>
  <c r="F214" i="54064" s="1"/>
  <c r="E215" i="54064"/>
  <c r="F215" i="54064" s="1"/>
  <c r="E216" i="54064"/>
  <c r="F216" i="54064" s="1"/>
  <c r="E217" i="54064"/>
  <c r="F217" i="54064" s="1"/>
  <c r="E218" i="54064"/>
  <c r="F218" i="54064" s="1"/>
  <c r="E219" i="54064"/>
  <c r="F219" i="54064" s="1"/>
  <c r="E220" i="54064"/>
  <c r="F220" i="54064" s="1"/>
  <c r="E221" i="54064"/>
  <c r="F221" i="54064" s="1"/>
  <c r="E222" i="54064"/>
  <c r="F222" i="54064" s="1"/>
  <c r="E223" i="54064"/>
  <c r="F223" i="54064" s="1"/>
  <c r="E224" i="54064"/>
  <c r="F224" i="54064" s="1"/>
  <c r="E225" i="54064"/>
  <c r="F225" i="54064" s="1"/>
  <c r="E226" i="54064"/>
  <c r="F226" i="54064" s="1"/>
  <c r="E227" i="54064"/>
  <c r="F227" i="54064" s="1"/>
  <c r="E228" i="54064"/>
  <c r="F228" i="54064" s="1"/>
  <c r="E229" i="54064"/>
  <c r="F229" i="54064" s="1"/>
  <c r="E230" i="54064"/>
  <c r="F230" i="54064" s="1"/>
  <c r="E231" i="54064"/>
  <c r="F231" i="54064" s="1"/>
  <c r="E232" i="54064"/>
  <c r="F232" i="54064" s="1"/>
  <c r="E233" i="54064"/>
  <c r="F233" i="54064" s="1"/>
  <c r="E234" i="54064"/>
  <c r="F234" i="54064" s="1"/>
  <c r="E236" i="54064"/>
  <c r="F236" i="54064" s="1"/>
  <c r="E237" i="54064"/>
  <c r="F237" i="54064" s="1"/>
  <c r="E238" i="54064"/>
  <c r="F238" i="54064" s="1"/>
  <c r="E239" i="54064"/>
  <c r="F239" i="54064" s="1"/>
  <c r="E240" i="54064"/>
  <c r="F240" i="54064" s="1"/>
  <c r="E241" i="54064"/>
  <c r="F241" i="54064" s="1"/>
  <c r="E242" i="54064"/>
  <c r="F242" i="54064" s="1"/>
  <c r="E243" i="54064"/>
  <c r="F243" i="54064" s="1"/>
  <c r="E244" i="54064"/>
  <c r="F244" i="54064" s="1"/>
  <c r="E245" i="54064"/>
  <c r="F245" i="54064" s="1"/>
  <c r="E246" i="54064"/>
  <c r="F246" i="54064" s="1"/>
  <c r="E247" i="54064"/>
  <c r="F247" i="54064" s="1"/>
  <c r="E248" i="54064"/>
  <c r="F248" i="54064" s="1"/>
  <c r="E249" i="54064"/>
  <c r="F249" i="54064" s="1"/>
  <c r="E250" i="54064"/>
  <c r="F250" i="54064" s="1"/>
  <c r="E251" i="54064"/>
  <c r="F251" i="54064" s="1"/>
  <c r="E253" i="54064"/>
  <c r="F253" i="54064" s="1"/>
  <c r="E254" i="54064"/>
  <c r="F254" i="54064" s="1"/>
  <c r="E255" i="54064"/>
  <c r="F255" i="54064" s="1"/>
  <c r="E256" i="54064"/>
  <c r="F256" i="54064" s="1"/>
  <c r="E257" i="54064"/>
  <c r="F257" i="54064" s="1"/>
  <c r="E258" i="54064"/>
  <c r="F258" i="54064" s="1"/>
  <c r="E259" i="54064"/>
  <c r="F259" i="54064" s="1"/>
  <c r="E260" i="54064"/>
  <c r="F260" i="54064" s="1"/>
  <c r="E261" i="54064"/>
  <c r="F261" i="54064" s="1"/>
  <c r="E264" i="54064"/>
  <c r="F264" i="54064" s="1"/>
  <c r="E12" i="54064"/>
  <c r="F12" i="54064" s="1"/>
  <c r="E235" i="54064"/>
  <c r="F235" i="54064" s="1"/>
  <c r="E252" i="54064"/>
  <c r="F252" i="54064" s="1"/>
  <c r="E262" i="54064"/>
  <c r="F262" i="54064" s="1"/>
  <c r="E263" i="54064"/>
  <c r="F263" i="54064" s="1"/>
  <c r="C9" i="54064"/>
  <c r="D9" i="54064" s="1"/>
  <c r="C11" i="54064"/>
  <c r="D11" i="54064" s="1"/>
  <c r="C15" i="54064"/>
  <c r="D15" i="54064" s="1"/>
  <c r="C17" i="54064"/>
  <c r="D17" i="54064" s="1"/>
  <c r="C19" i="54064"/>
  <c r="D19" i="54064" s="1"/>
  <c r="C20" i="54064"/>
  <c r="D20" i="54064" s="1"/>
  <c r="C22" i="54064"/>
  <c r="D22" i="54064" s="1"/>
  <c r="C24" i="54064"/>
  <c r="D24" i="54064" s="1"/>
  <c r="C6" i="54064"/>
  <c r="D6" i="54064" s="1"/>
  <c r="C7" i="54064"/>
  <c r="D7" i="54064" s="1"/>
  <c r="C26" i="54064"/>
  <c r="D26" i="54064" s="1"/>
  <c r="C28" i="54064"/>
  <c r="D28" i="54064" s="1"/>
  <c r="C30" i="54064"/>
  <c r="D30" i="54064" s="1"/>
  <c r="C32" i="54064"/>
  <c r="D32" i="54064" s="1"/>
  <c r="C34" i="54064"/>
  <c r="D34" i="54064" s="1"/>
  <c r="C36" i="54064"/>
  <c r="D36" i="54064" s="1"/>
  <c r="C38" i="54064"/>
  <c r="D38" i="54064" s="1"/>
  <c r="C40" i="54064"/>
  <c r="D40" i="54064" s="1"/>
  <c r="C49" i="54064"/>
  <c r="D49" i="54064" s="1"/>
  <c r="C52" i="54064"/>
  <c r="D52" i="54064" s="1"/>
  <c r="C54" i="54064"/>
  <c r="D54" i="54064" s="1"/>
  <c r="C56" i="54064"/>
  <c r="D56" i="54064" s="1"/>
  <c r="C58" i="54064"/>
  <c r="D58" i="54064" s="1"/>
  <c r="C60" i="54064"/>
  <c r="D60" i="54064" s="1"/>
  <c r="C62" i="54064"/>
  <c r="D62" i="54064" s="1"/>
  <c r="C64" i="54064"/>
  <c r="D64" i="54064" s="1"/>
  <c r="C66" i="54064"/>
  <c r="D66" i="54064" s="1"/>
  <c r="C10" i="54064"/>
  <c r="D10" i="54064" s="1"/>
  <c r="C14" i="54064"/>
  <c r="D14" i="54064" s="1"/>
  <c r="C16" i="54064"/>
  <c r="D16" i="54064" s="1"/>
  <c r="C18" i="54064"/>
  <c r="D18" i="54064" s="1"/>
  <c r="C21" i="54064"/>
  <c r="D21" i="54064" s="1"/>
  <c r="C23" i="54064"/>
  <c r="D23" i="54064" s="1"/>
  <c r="C25" i="54064"/>
  <c r="D25" i="54064" s="1"/>
  <c r="C13" i="54064"/>
  <c r="D13" i="54064" s="1"/>
  <c r="C8" i="54064"/>
  <c r="D8" i="54064" s="1"/>
  <c r="C27" i="54064"/>
  <c r="D27" i="54064" s="1"/>
  <c r="C29" i="54064"/>
  <c r="D29" i="54064" s="1"/>
  <c r="C31" i="54064"/>
  <c r="D31" i="54064" s="1"/>
  <c r="C33" i="54064"/>
  <c r="D33" i="54064" s="1"/>
  <c r="C35" i="54064"/>
  <c r="D35" i="54064" s="1"/>
  <c r="C37" i="54064"/>
  <c r="D37" i="54064" s="1"/>
  <c r="C39" i="54064"/>
  <c r="D39" i="54064" s="1"/>
  <c r="C48" i="54064"/>
  <c r="D48" i="54064" s="1"/>
  <c r="C50" i="54064"/>
  <c r="D50" i="54064" s="1"/>
  <c r="C51" i="54064"/>
  <c r="D51" i="54064" s="1"/>
  <c r="C53" i="54064"/>
  <c r="D53" i="54064" s="1"/>
  <c r="C55" i="54064"/>
  <c r="D55" i="54064" s="1"/>
  <c r="C57" i="54064"/>
  <c r="D57" i="54064" s="1"/>
  <c r="C59" i="54064"/>
  <c r="D59" i="54064" s="1"/>
  <c r="C61" i="54064"/>
  <c r="D61" i="54064" s="1"/>
  <c r="C63" i="54064"/>
  <c r="D63" i="54064" s="1"/>
  <c r="C65" i="54064"/>
  <c r="D65" i="54064" s="1"/>
  <c r="C67" i="54064"/>
  <c r="D67" i="54064" s="1"/>
  <c r="C69" i="54064"/>
  <c r="D69" i="54064" s="1"/>
  <c r="C71" i="54064"/>
  <c r="D71" i="54064" s="1"/>
  <c r="C73" i="54064"/>
  <c r="D73" i="54064" s="1"/>
  <c r="C75" i="54064"/>
  <c r="D75" i="54064" s="1"/>
  <c r="C77" i="54064"/>
  <c r="D77" i="54064" s="1"/>
  <c r="C79" i="54064"/>
  <c r="D79" i="54064" s="1"/>
  <c r="C81" i="54064"/>
  <c r="D81" i="54064" s="1"/>
  <c r="C83" i="54064"/>
  <c r="D83" i="54064" s="1"/>
  <c r="C85" i="54064"/>
  <c r="D85" i="54064" s="1"/>
  <c r="C87" i="54064"/>
  <c r="D87" i="54064" s="1"/>
  <c r="C89" i="54064"/>
  <c r="D89" i="54064" s="1"/>
  <c r="C91" i="54064"/>
  <c r="D91" i="54064" s="1"/>
  <c r="C93" i="54064"/>
  <c r="D93" i="54064" s="1"/>
  <c r="C95" i="54064"/>
  <c r="D95" i="54064" s="1"/>
  <c r="C98" i="54064"/>
  <c r="D98" i="54064" s="1"/>
  <c r="C100" i="54064"/>
  <c r="D100" i="54064" s="1"/>
  <c r="C102" i="54064"/>
  <c r="D102" i="54064" s="1"/>
  <c r="C104" i="54064"/>
  <c r="D104" i="54064" s="1"/>
  <c r="C106" i="54064"/>
  <c r="D106" i="54064" s="1"/>
  <c r="C108" i="54064"/>
  <c r="D108" i="54064" s="1"/>
  <c r="C110" i="54064"/>
  <c r="D110" i="54064" s="1"/>
  <c r="C112" i="54064"/>
  <c r="D112" i="54064" s="1"/>
  <c r="C114" i="54064"/>
  <c r="D114" i="54064" s="1"/>
  <c r="C116" i="54064"/>
  <c r="D116" i="54064" s="1"/>
  <c r="C118" i="54064"/>
  <c r="D118" i="54064" s="1"/>
  <c r="C120" i="54064"/>
  <c r="D120" i="54064" s="1"/>
  <c r="C122" i="54064"/>
  <c r="D122" i="54064" s="1"/>
  <c r="C124" i="54064"/>
  <c r="D124" i="54064" s="1"/>
  <c r="C68" i="54064"/>
  <c r="D68" i="54064" s="1"/>
  <c r="C70" i="54064"/>
  <c r="D70" i="54064" s="1"/>
  <c r="C72" i="54064"/>
  <c r="D72" i="54064" s="1"/>
  <c r="C74" i="54064"/>
  <c r="D74" i="54064" s="1"/>
  <c r="C76" i="54064"/>
  <c r="D76" i="54064" s="1"/>
  <c r="C78" i="54064"/>
  <c r="D78" i="54064" s="1"/>
  <c r="C80" i="54064"/>
  <c r="D80" i="54064" s="1"/>
  <c r="C82" i="54064"/>
  <c r="D82" i="54064" s="1"/>
  <c r="C84" i="54064"/>
  <c r="D84" i="54064" s="1"/>
  <c r="C86" i="54064"/>
  <c r="D86" i="54064" s="1"/>
  <c r="C88" i="54064"/>
  <c r="D88" i="54064" s="1"/>
  <c r="C90" i="54064"/>
  <c r="D90" i="54064" s="1"/>
  <c r="C92" i="54064"/>
  <c r="D92" i="54064" s="1"/>
  <c r="C94" i="54064"/>
  <c r="D94" i="54064" s="1"/>
  <c r="C96" i="54064"/>
  <c r="D96" i="54064" s="1"/>
  <c r="C97" i="54064"/>
  <c r="D97" i="54064" s="1"/>
  <c r="C99" i="54064"/>
  <c r="D99" i="54064" s="1"/>
  <c r="C101" i="54064"/>
  <c r="D101" i="54064" s="1"/>
  <c r="C103" i="54064"/>
  <c r="D103" i="54064" s="1"/>
  <c r="C105" i="54064"/>
  <c r="D105" i="54064" s="1"/>
  <c r="C107" i="54064"/>
  <c r="D107" i="54064" s="1"/>
  <c r="C109" i="54064"/>
  <c r="D109" i="54064" s="1"/>
  <c r="C111" i="54064"/>
  <c r="D111" i="54064" s="1"/>
  <c r="C113" i="54064"/>
  <c r="D113" i="54064" s="1"/>
  <c r="C115" i="54064"/>
  <c r="D115" i="54064" s="1"/>
  <c r="C117" i="54064"/>
  <c r="D117" i="54064" s="1"/>
  <c r="C119" i="54064"/>
  <c r="D119" i="54064" s="1"/>
  <c r="C121" i="54064"/>
  <c r="D121" i="54064" s="1"/>
  <c r="C123" i="54064"/>
  <c r="D123" i="54064" s="1"/>
  <c r="C125" i="54064"/>
  <c r="D125" i="54064" s="1"/>
  <c r="C127" i="54064"/>
  <c r="D127" i="54064" s="1"/>
  <c r="C129" i="54064"/>
  <c r="D129" i="54064" s="1"/>
  <c r="C131" i="54064"/>
  <c r="D131" i="54064" s="1"/>
  <c r="C133" i="54064"/>
  <c r="D133" i="54064" s="1"/>
  <c r="C135" i="54064"/>
  <c r="D135" i="54064" s="1"/>
  <c r="C137" i="54064"/>
  <c r="D137" i="54064" s="1"/>
  <c r="C139" i="54064"/>
  <c r="D139" i="54064" s="1"/>
  <c r="C141" i="54064"/>
  <c r="D141" i="54064" s="1"/>
  <c r="C144" i="54064"/>
  <c r="D144" i="54064" s="1"/>
  <c r="C146" i="54064"/>
  <c r="D146" i="54064" s="1"/>
  <c r="C148" i="54064"/>
  <c r="D148" i="54064" s="1"/>
  <c r="C150" i="54064"/>
  <c r="D150" i="54064" s="1"/>
  <c r="C152" i="54064"/>
  <c r="D152" i="54064" s="1"/>
  <c r="C154" i="54064"/>
  <c r="D154" i="54064" s="1"/>
  <c r="C156" i="54064"/>
  <c r="D156" i="54064" s="1"/>
  <c r="C158" i="54064"/>
  <c r="D158" i="54064" s="1"/>
  <c r="C159" i="54064"/>
  <c r="D159" i="54064" s="1"/>
  <c r="C162" i="54064"/>
  <c r="D162" i="54064" s="1"/>
  <c r="C163" i="54064"/>
  <c r="D163" i="54064" s="1"/>
  <c r="C165" i="54064"/>
  <c r="D165" i="54064" s="1"/>
  <c r="C167" i="54064"/>
  <c r="D167" i="54064" s="1"/>
  <c r="C169" i="54064"/>
  <c r="D169" i="54064" s="1"/>
  <c r="C171" i="54064"/>
  <c r="D171" i="54064" s="1"/>
  <c r="C173" i="54064"/>
  <c r="D173" i="54064" s="1"/>
  <c r="C175" i="54064"/>
  <c r="D175" i="54064" s="1"/>
  <c r="C177" i="54064"/>
  <c r="D177" i="54064" s="1"/>
  <c r="C179" i="54064"/>
  <c r="D179" i="54064" s="1"/>
  <c r="C181" i="54064"/>
  <c r="D181" i="54064" s="1"/>
  <c r="C183" i="54064"/>
  <c r="D183" i="54064" s="1"/>
  <c r="C185" i="54064"/>
  <c r="D185" i="54064" s="1"/>
  <c r="C187" i="54064"/>
  <c r="D187" i="54064" s="1"/>
  <c r="C189" i="54064"/>
  <c r="D189" i="54064" s="1"/>
  <c r="C191" i="54064"/>
  <c r="D191" i="54064" s="1"/>
  <c r="C193" i="54064"/>
  <c r="D193" i="54064" s="1"/>
  <c r="C195" i="54064"/>
  <c r="D195" i="54064" s="1"/>
  <c r="C197" i="54064"/>
  <c r="D197" i="54064" s="1"/>
  <c r="C199" i="54064"/>
  <c r="D199" i="54064" s="1"/>
  <c r="C201" i="54064"/>
  <c r="D201" i="54064" s="1"/>
  <c r="C203" i="54064"/>
  <c r="D203" i="54064" s="1"/>
  <c r="C205" i="54064"/>
  <c r="D205" i="54064" s="1"/>
  <c r="C207" i="54064"/>
  <c r="D207" i="54064" s="1"/>
  <c r="C209" i="54064"/>
  <c r="D209" i="54064" s="1"/>
  <c r="C211" i="54064"/>
  <c r="D211" i="54064" s="1"/>
  <c r="C213" i="54064"/>
  <c r="D213" i="54064" s="1"/>
  <c r="C215" i="54064"/>
  <c r="D215" i="54064" s="1"/>
  <c r="C217" i="54064"/>
  <c r="D217" i="54064" s="1"/>
  <c r="C219" i="54064"/>
  <c r="D219" i="54064" s="1"/>
  <c r="C221" i="54064"/>
  <c r="D221" i="54064" s="1"/>
  <c r="C223" i="54064"/>
  <c r="D223" i="54064" s="1"/>
  <c r="C225" i="54064"/>
  <c r="D225" i="54064" s="1"/>
  <c r="C227" i="54064"/>
  <c r="D227" i="54064" s="1"/>
  <c r="C229" i="54064"/>
  <c r="D229" i="54064" s="1"/>
  <c r="C231" i="54064"/>
  <c r="D231" i="54064" s="1"/>
  <c r="C233" i="54064"/>
  <c r="D233" i="54064" s="1"/>
  <c r="C235" i="54064"/>
  <c r="D235" i="54064" s="1"/>
  <c r="C126" i="54064"/>
  <c r="D126" i="54064" s="1"/>
  <c r="C128" i="54064"/>
  <c r="D128" i="54064" s="1"/>
  <c r="C130" i="54064"/>
  <c r="D130" i="54064" s="1"/>
  <c r="C132" i="54064"/>
  <c r="D132" i="54064" s="1"/>
  <c r="C134" i="54064"/>
  <c r="D134" i="54064" s="1"/>
  <c r="C136" i="54064"/>
  <c r="D136" i="54064" s="1"/>
  <c r="C138" i="54064"/>
  <c r="D138" i="54064" s="1"/>
  <c r="C140" i="54064"/>
  <c r="D140" i="54064" s="1"/>
  <c r="C142" i="54064"/>
  <c r="D142" i="54064" s="1"/>
  <c r="C143" i="54064"/>
  <c r="D143" i="54064" s="1"/>
  <c r="C145" i="54064"/>
  <c r="D145" i="54064" s="1"/>
  <c r="C147" i="54064"/>
  <c r="D147" i="54064" s="1"/>
  <c r="C149" i="54064"/>
  <c r="D149" i="54064" s="1"/>
  <c r="C151" i="54064"/>
  <c r="D151" i="54064" s="1"/>
  <c r="C153" i="54064"/>
  <c r="D153" i="54064" s="1"/>
  <c r="C155" i="54064"/>
  <c r="D155" i="54064" s="1"/>
  <c r="C157" i="54064"/>
  <c r="D157" i="54064" s="1"/>
  <c r="C160" i="54064"/>
  <c r="D160" i="54064" s="1"/>
  <c r="C161" i="54064"/>
  <c r="D161" i="54064" s="1"/>
  <c r="C164" i="54064"/>
  <c r="D164" i="54064" s="1"/>
  <c r="C166" i="54064"/>
  <c r="D166" i="54064" s="1"/>
  <c r="C168" i="54064"/>
  <c r="D168" i="54064" s="1"/>
  <c r="C170" i="54064"/>
  <c r="D170" i="54064" s="1"/>
  <c r="C172" i="54064"/>
  <c r="D172" i="54064" s="1"/>
  <c r="C174" i="54064"/>
  <c r="D174" i="54064" s="1"/>
  <c r="C176" i="54064"/>
  <c r="D176" i="54064" s="1"/>
  <c r="C178" i="54064"/>
  <c r="D178" i="54064" s="1"/>
  <c r="C180" i="54064"/>
  <c r="D180" i="54064" s="1"/>
  <c r="C182" i="54064"/>
  <c r="D182" i="54064" s="1"/>
  <c r="C184" i="54064"/>
  <c r="D184" i="54064" s="1"/>
  <c r="C186" i="54064"/>
  <c r="D186" i="54064" s="1"/>
  <c r="C188" i="54064"/>
  <c r="D188" i="54064" s="1"/>
  <c r="C190" i="54064"/>
  <c r="D190" i="54064" s="1"/>
  <c r="C192" i="54064"/>
  <c r="D192" i="54064" s="1"/>
  <c r="C194" i="54064"/>
  <c r="D194" i="54064" s="1"/>
  <c r="C196" i="54064"/>
  <c r="D196" i="54064" s="1"/>
  <c r="C198" i="54064"/>
  <c r="D198" i="54064" s="1"/>
  <c r="C200" i="54064"/>
  <c r="D200" i="54064" s="1"/>
  <c r="C202" i="54064"/>
  <c r="D202" i="54064" s="1"/>
  <c r="C204" i="54064"/>
  <c r="D204" i="54064" s="1"/>
  <c r="C206" i="54064"/>
  <c r="D206" i="54064" s="1"/>
  <c r="C208" i="54064"/>
  <c r="D208" i="54064" s="1"/>
  <c r="C210" i="54064"/>
  <c r="D210" i="54064" s="1"/>
  <c r="C212" i="54064"/>
  <c r="D212" i="54064" s="1"/>
  <c r="C214" i="54064"/>
  <c r="D214" i="54064" s="1"/>
  <c r="C216" i="54064"/>
  <c r="D216" i="54064" s="1"/>
  <c r="C218" i="54064"/>
  <c r="D218" i="54064" s="1"/>
  <c r="C220" i="54064"/>
  <c r="D220" i="54064" s="1"/>
  <c r="C222" i="54064"/>
  <c r="D222" i="54064" s="1"/>
  <c r="C224" i="54064"/>
  <c r="D224" i="54064" s="1"/>
  <c r="C226" i="54064"/>
  <c r="D226" i="54064" s="1"/>
  <c r="C228" i="54064"/>
  <c r="D228" i="54064" s="1"/>
  <c r="C230" i="54064"/>
  <c r="D230" i="54064" s="1"/>
  <c r="C232" i="54064"/>
  <c r="D232" i="54064" s="1"/>
  <c r="C234" i="54064"/>
  <c r="D234" i="54064" s="1"/>
  <c r="C238" i="54064"/>
  <c r="D238" i="54064" s="1"/>
  <c r="C240" i="54064"/>
  <c r="D240" i="54064" s="1"/>
  <c r="C242" i="54064"/>
  <c r="D242" i="54064" s="1"/>
  <c r="C244" i="54064"/>
  <c r="D244" i="54064" s="1"/>
  <c r="C246" i="54064"/>
  <c r="D246" i="54064" s="1"/>
  <c r="C248" i="54064"/>
  <c r="D248" i="54064" s="1"/>
  <c r="C250" i="54064"/>
  <c r="D250" i="54064" s="1"/>
  <c r="C252" i="54064"/>
  <c r="D252" i="54064" s="1"/>
  <c r="C236" i="54064"/>
  <c r="D236" i="54064" s="1"/>
  <c r="C237" i="54064"/>
  <c r="D237" i="54064" s="1"/>
  <c r="C239" i="54064"/>
  <c r="D239" i="54064" s="1"/>
  <c r="C241" i="54064"/>
  <c r="D241" i="54064" s="1"/>
  <c r="C243" i="54064"/>
  <c r="D243" i="54064" s="1"/>
  <c r="C245" i="54064"/>
  <c r="D245" i="54064" s="1"/>
  <c r="C247" i="54064"/>
  <c r="D247" i="54064" s="1"/>
  <c r="C249" i="54064"/>
  <c r="D249" i="54064" s="1"/>
  <c r="C251" i="54064"/>
  <c r="D251" i="54064" s="1"/>
  <c r="C253" i="54064"/>
  <c r="D253" i="54064" s="1"/>
  <c r="C255" i="54064"/>
  <c r="D255" i="54064" s="1"/>
  <c r="C257" i="54064"/>
  <c r="D257" i="54064" s="1"/>
  <c r="C259" i="54064"/>
  <c r="D259" i="54064" s="1"/>
  <c r="C261" i="54064"/>
  <c r="D261" i="54064" s="1"/>
  <c r="C263" i="54064"/>
  <c r="D263" i="54064" s="1"/>
  <c r="C12" i="54064"/>
  <c r="D12" i="54064" s="1"/>
  <c r="C254" i="54064"/>
  <c r="D254" i="54064" s="1"/>
  <c r="C256" i="54064"/>
  <c r="D256" i="54064" s="1"/>
  <c r="C258" i="54064"/>
  <c r="D258" i="54064" s="1"/>
  <c r="C260" i="54064"/>
  <c r="D260" i="54064" s="1"/>
  <c r="C262" i="54064"/>
  <c r="D262" i="54064" s="1"/>
  <c r="C264" i="54064"/>
  <c r="D264" i="54064" s="1"/>
  <c r="Q12" i="54064"/>
  <c r="B10" i="54049"/>
  <c r="B10" i="54048"/>
  <c r="B11" i="54044"/>
  <c r="Q71" i="54064"/>
  <c r="M256" i="54064"/>
  <c r="M242" i="54064"/>
  <c r="M228" i="54064"/>
  <c r="M214" i="54064"/>
  <c r="M200" i="54064"/>
  <c r="M186" i="54064"/>
  <c r="M172" i="54064"/>
  <c r="A1" i="54090"/>
  <c r="A1" i="54089"/>
  <c r="I44" i="54064"/>
  <c r="I24" i="54064"/>
  <c r="J44" i="54064"/>
  <c r="I17" i="54064"/>
  <c r="J10" i="54064"/>
  <c r="I30" i="54064"/>
  <c r="J17" i="54064"/>
  <c r="J43" i="54064"/>
  <c r="J24" i="54064"/>
  <c r="I16" i="54064"/>
  <c r="J16" i="54064"/>
  <c r="J45" i="54064"/>
  <c r="I10" i="54064"/>
  <c r="I45" i="54064"/>
  <c r="J23" i="54064"/>
  <c r="J30" i="54064"/>
  <c r="I43" i="54064"/>
  <c r="E73" i="54081" l="1"/>
  <c r="M73" i="54081"/>
  <c r="E48" i="54092"/>
  <c r="D48" i="54092"/>
  <c r="E50" i="54092"/>
  <c r="F33" i="54081"/>
  <c r="V33" i="54081" s="1"/>
  <c r="N35" i="54081"/>
  <c r="W35" i="54081" s="1"/>
  <c r="N34" i="54081"/>
  <c r="W34" i="54081" s="1"/>
  <c r="F34" i="54081"/>
  <c r="V34" i="54081" s="1"/>
  <c r="N33" i="54081"/>
  <c r="W33" i="54081" s="1"/>
  <c r="F35" i="54081"/>
  <c r="V35" i="54081" s="1"/>
  <c r="E49" i="54092"/>
  <c r="D50" i="54092"/>
  <c r="D49" i="54092"/>
  <c r="L58" i="54054"/>
  <c r="L38" i="54089" s="1"/>
  <c r="L44" i="54054"/>
  <c r="L59" i="54054"/>
  <c r="L40" i="54089" s="1"/>
  <c r="L58" i="54068"/>
  <c r="L38" i="54090" s="1"/>
  <c r="L57" i="54068"/>
  <c r="L37" i="54090" s="1"/>
  <c r="L59" i="54068"/>
  <c r="L40" i="54090" s="1"/>
  <c r="L57" i="54054"/>
  <c r="L37" i="54089" s="1"/>
  <c r="L39" i="54091"/>
  <c r="N6" i="54081"/>
  <c r="W6" i="54081" s="1"/>
  <c r="F6" i="54081"/>
  <c r="V6" i="54081" s="1"/>
  <c r="F12" i="54081"/>
  <c r="V12" i="54081" s="1"/>
  <c r="N12" i="54081"/>
  <c r="W12" i="54081" s="1"/>
  <c r="F18" i="54081"/>
  <c r="V18" i="54081" s="1"/>
  <c r="N18" i="54081"/>
  <c r="W18" i="54081" s="1"/>
  <c r="E28" i="54092"/>
  <c r="E15" i="54092"/>
  <c r="D29" i="54092"/>
  <c r="E22" i="54092"/>
  <c r="D22" i="54092"/>
  <c r="E29" i="54092"/>
  <c r="D15" i="54092"/>
  <c r="L38" i="54068"/>
  <c r="L38" i="54054"/>
  <c r="L31" i="54068"/>
  <c r="J35" i="54064"/>
  <c r="I35" i="54064"/>
  <c r="I23" i="54064"/>
  <c r="X35" i="54081" l="1"/>
  <c r="F49" i="54092"/>
  <c r="X33" i="54081"/>
  <c r="X34" i="54081"/>
  <c r="F48" i="54092"/>
  <c r="F50" i="54092"/>
  <c r="X6" i="54081"/>
  <c r="X18" i="54081"/>
  <c r="X12" i="54081"/>
  <c r="N26" i="54081"/>
  <c r="W26" i="54081" s="1"/>
  <c r="F26" i="54081"/>
  <c r="V26" i="54081" s="1"/>
  <c r="E27" i="54093"/>
  <c r="E27" i="54094"/>
  <c r="F15" i="54092"/>
  <c r="F22" i="54092"/>
  <c r="F29" i="54092"/>
  <c r="D28" i="54092"/>
  <c r="F28" i="54092" s="1"/>
  <c r="E40" i="54092"/>
  <c r="D40" i="54092"/>
  <c r="L31" i="54054"/>
  <c r="I33" i="54064"/>
  <c r="J33" i="54064"/>
  <c r="X26" i="54081" l="1"/>
  <c r="F24" i="54081"/>
  <c r="V24" i="54081" s="1"/>
  <c r="N24" i="54081"/>
  <c r="W24" i="54081" s="1"/>
  <c r="F40" i="54092"/>
  <c r="D38" i="54092"/>
  <c r="E38" i="54092"/>
  <c r="E86" i="54092"/>
  <c r="D86" i="54092"/>
  <c r="L37" i="54068"/>
  <c r="O74" i="54081" s="1"/>
  <c r="N17" i="54081"/>
  <c r="W17" i="54081" s="1"/>
  <c r="F17" i="54081"/>
  <c r="V17" i="54081" s="1"/>
  <c r="L37" i="54054"/>
  <c r="M71" i="54064"/>
  <c r="X24" i="54081" l="1"/>
  <c r="F38" i="54092"/>
  <c r="D30" i="54094"/>
  <c r="C30" i="54094" s="1"/>
  <c r="D30" i="54093"/>
  <c r="C30" i="54093" s="1"/>
  <c r="B36" i="16"/>
  <c r="X17" i="54081"/>
  <c r="B36" i="54070"/>
  <c r="G74" i="54081"/>
  <c r="A1" i="54087"/>
  <c r="A1" i="54086"/>
  <c r="L46" i="54068"/>
  <c r="F28" i="54087" s="1"/>
  <c r="L46" i="54054"/>
  <c r="F28" i="54086" s="1"/>
  <c r="E334" i="54092" l="1"/>
  <c r="D334" i="54092"/>
  <c r="W74" i="54081"/>
  <c r="F11" i="54085"/>
  <c r="F12" i="54085" s="1"/>
  <c r="F13" i="54085" s="1"/>
  <c r="F14" i="54085" s="1"/>
  <c r="F15" i="54085" s="1"/>
  <c r="F16" i="54085" s="1"/>
  <c r="F17" i="54085" s="1"/>
  <c r="F18" i="54085" s="1"/>
  <c r="F19" i="54085" s="1"/>
  <c r="F20" i="54085" s="1"/>
  <c r="F21" i="54085" s="1"/>
  <c r="F22" i="54085" s="1"/>
  <c r="F23" i="54085" s="1"/>
  <c r="F24" i="54085" s="1"/>
  <c r="F25" i="54085" s="1"/>
  <c r="F26" i="54085" s="1"/>
  <c r="F27" i="54085" s="1"/>
  <c r="F28" i="54085" s="1"/>
  <c r="F29" i="54085" s="1"/>
  <c r="F30" i="54085" s="1"/>
  <c r="F31" i="54085" s="1"/>
  <c r="F32" i="54085" s="1"/>
  <c r="F33" i="54085" s="1"/>
  <c r="F34" i="54085" s="1"/>
  <c r="F35" i="54085" s="1"/>
  <c r="F36" i="54085" s="1"/>
  <c r="F37" i="54085" s="1"/>
  <c r="F38" i="54085" s="1"/>
  <c r="F39" i="54085" s="1"/>
  <c r="F40" i="54085" s="1"/>
  <c r="F41" i="54085" s="1"/>
  <c r="F42" i="54085" s="1"/>
  <c r="F43" i="54085" s="1"/>
  <c r="F44" i="54085" s="1"/>
  <c r="F45" i="54085" s="1"/>
  <c r="F46" i="54085" s="1"/>
  <c r="F47" i="54085" s="1"/>
  <c r="F48" i="54085" s="1"/>
  <c r="F49" i="54085" s="1"/>
  <c r="F50" i="54085" s="1"/>
  <c r="F51" i="54085" s="1"/>
  <c r="F52" i="54085" s="1"/>
  <c r="F53" i="54085" s="1"/>
  <c r="F54" i="54085" s="1"/>
  <c r="F55" i="54085" s="1"/>
  <c r="F56" i="54085" s="1"/>
  <c r="F57" i="54085" s="1"/>
  <c r="F58" i="54085" s="1"/>
  <c r="F59" i="54085" s="1"/>
  <c r="F60" i="54085" s="1"/>
  <c r="F61" i="54085" s="1"/>
  <c r="F62" i="54085" s="1"/>
  <c r="F63" i="54085" s="1"/>
  <c r="F64" i="54085" s="1"/>
  <c r="F65" i="54085" s="1"/>
  <c r="F66" i="54085" s="1"/>
  <c r="F67" i="54085" s="1"/>
  <c r="F68" i="54085" s="1"/>
  <c r="F69" i="54085" s="1"/>
  <c r="F70" i="54085" s="1"/>
  <c r="F71" i="54085" s="1"/>
  <c r="F72" i="54085" s="1"/>
  <c r="F73" i="54085" s="1"/>
  <c r="F74" i="54085" s="1"/>
  <c r="F75" i="54085" s="1"/>
  <c r="F76" i="54085" s="1"/>
  <c r="F77" i="54085" s="1"/>
  <c r="F78" i="54085" s="1"/>
  <c r="F79" i="54085" s="1"/>
  <c r="F80" i="54085" s="1"/>
  <c r="F81" i="54085" s="1"/>
  <c r="F82" i="54085" s="1"/>
  <c r="F83" i="54085" s="1"/>
  <c r="F84" i="54085" s="1"/>
  <c r="F85" i="54085" s="1"/>
  <c r="F86" i="54085" s="1"/>
  <c r="F87" i="54085" s="1"/>
  <c r="F88" i="54085" s="1"/>
  <c r="F89" i="54085" s="1"/>
  <c r="F90" i="54085" s="1"/>
  <c r="F91" i="54085" s="1"/>
  <c r="F92" i="54085" s="1"/>
  <c r="F93" i="54085" s="1"/>
  <c r="F94" i="54085" s="1"/>
  <c r="F95" i="54085" s="1"/>
  <c r="F96" i="54085" s="1"/>
  <c r="F97" i="54085" s="1"/>
  <c r="F98" i="54085" s="1"/>
  <c r="F99" i="54085" s="1"/>
  <c r="F100" i="54085" s="1"/>
  <c r="F101" i="54085" s="1"/>
  <c r="F102" i="54085" s="1"/>
  <c r="F103" i="54085" s="1"/>
  <c r="F104" i="54085" s="1"/>
  <c r="F105" i="54085" s="1"/>
  <c r="F106" i="54085" s="1"/>
  <c r="F107" i="54085" s="1"/>
  <c r="F108" i="54085" s="1"/>
  <c r="F109" i="54085" s="1"/>
  <c r="F110" i="54085" s="1"/>
  <c r="F111" i="54085" s="1"/>
  <c r="F112" i="54085" s="1"/>
  <c r="F113" i="54085" s="1"/>
  <c r="F114" i="54085" s="1"/>
  <c r="F115" i="54085" s="1"/>
  <c r="F116" i="54085" s="1"/>
  <c r="F117" i="54085" s="1"/>
  <c r="F118" i="54085" s="1"/>
  <c r="F119" i="54085" s="1"/>
  <c r="F120" i="54085" s="1"/>
  <c r="F121" i="54085" s="1"/>
  <c r="F122" i="54085" s="1"/>
  <c r="F123" i="54085" s="1"/>
  <c r="F124" i="54085" s="1"/>
  <c r="F125" i="54085" s="1"/>
  <c r="F126" i="54085" s="1"/>
  <c r="F127" i="54085" s="1"/>
  <c r="F128" i="54085" s="1"/>
  <c r="F129" i="54085" s="1"/>
  <c r="F130" i="54085" s="1"/>
  <c r="F131" i="54085" s="1"/>
  <c r="F132" i="54085" s="1"/>
  <c r="F133" i="54085" s="1"/>
  <c r="F134" i="54085" s="1"/>
  <c r="F135" i="54085" s="1"/>
  <c r="F136" i="54085" s="1"/>
  <c r="F137" i="54085" s="1"/>
  <c r="F138" i="54085" s="1"/>
  <c r="F139" i="54085" s="1"/>
  <c r="F140" i="54085" s="1"/>
  <c r="F141" i="54085" s="1"/>
  <c r="F142" i="54085" s="1"/>
  <c r="F143" i="54085" s="1"/>
  <c r="F144" i="54085" s="1"/>
  <c r="F145" i="54085" s="1"/>
  <c r="F146" i="54085" s="1"/>
  <c r="F147" i="54085" s="1"/>
  <c r="F148" i="54085" s="1"/>
  <c r="F149" i="54085" s="1"/>
  <c r="F150" i="54085" s="1"/>
  <c r="F151" i="54085" s="1"/>
  <c r="F152" i="54085" s="1"/>
  <c r="F153" i="54085" s="1"/>
  <c r="F154" i="54085" s="1"/>
  <c r="F155" i="54085" s="1"/>
  <c r="F156" i="54085" s="1"/>
  <c r="F157" i="54085" s="1"/>
  <c r="F158" i="54085" s="1"/>
  <c r="F159" i="54085" s="1"/>
  <c r="F160" i="54085" s="1"/>
  <c r="F161" i="54085" s="1"/>
  <c r="F162" i="54085" s="1"/>
  <c r="F163" i="54085" s="1"/>
  <c r="F164" i="54085" s="1"/>
  <c r="F165" i="54085" s="1"/>
  <c r="F166" i="54085" s="1"/>
  <c r="F167" i="54085" s="1"/>
  <c r="F168" i="54085" s="1"/>
  <c r="F169" i="54085" s="1"/>
  <c r="F170" i="54085" s="1"/>
  <c r="F171" i="54085" s="1"/>
  <c r="F172" i="54085" s="1"/>
  <c r="F173" i="54085" s="1"/>
  <c r="F174" i="54085" s="1"/>
  <c r="F175" i="54085" s="1"/>
  <c r="F176" i="54085" s="1"/>
  <c r="F177" i="54085" s="1"/>
  <c r="F178" i="54085" s="1"/>
  <c r="F179" i="54085" s="1"/>
  <c r="F180" i="54085" s="1"/>
  <c r="F181" i="54085" s="1"/>
  <c r="F182" i="54085" s="1"/>
  <c r="F183" i="54085" s="1"/>
  <c r="F184" i="54085" s="1"/>
  <c r="F185" i="54085" s="1"/>
  <c r="F186" i="54085" s="1"/>
  <c r="F187" i="54085" s="1"/>
  <c r="F188" i="54085" s="1"/>
  <c r="F189" i="54085" s="1"/>
  <c r="F190" i="54085" s="1"/>
  <c r="F191" i="54085" s="1"/>
  <c r="F192" i="54085" s="1"/>
  <c r="F193" i="54085" s="1"/>
  <c r="F194" i="54085" s="1"/>
  <c r="F195" i="54085" s="1"/>
  <c r="F196" i="54085" s="1"/>
  <c r="F197" i="54085" s="1"/>
  <c r="F198" i="54085" s="1"/>
  <c r="F199" i="54085" s="1"/>
  <c r="F200" i="54085" s="1"/>
  <c r="F201" i="54085" s="1"/>
  <c r="F202" i="54085" s="1"/>
  <c r="F203" i="54085" s="1"/>
  <c r="F204" i="54085" s="1"/>
  <c r="F205" i="54085" s="1"/>
  <c r="F206" i="54085" s="1"/>
  <c r="F207" i="54085" s="1"/>
  <c r="F208" i="54085" s="1"/>
  <c r="F209" i="54085" s="1"/>
  <c r="F210" i="54085" s="1"/>
  <c r="F211" i="54085" s="1"/>
  <c r="F212" i="54085" s="1"/>
  <c r="F213" i="54085" s="1"/>
  <c r="F214" i="54085" s="1"/>
  <c r="F215" i="54085" s="1"/>
  <c r="F216" i="54085" s="1"/>
  <c r="F217" i="54085" s="1"/>
  <c r="F218" i="54085" s="1"/>
  <c r="F219" i="54085" s="1"/>
  <c r="F11" i="54084"/>
  <c r="F12" i="54084" s="1"/>
  <c r="F13" i="54084" s="1"/>
  <c r="F14" i="54084" s="1"/>
  <c r="F15" i="54084" s="1"/>
  <c r="F16" i="54084" s="1"/>
  <c r="F17" i="54084" s="1"/>
  <c r="F18" i="54084" s="1"/>
  <c r="F19" i="54084" s="1"/>
  <c r="F20" i="54084" s="1"/>
  <c r="F21" i="54084" s="1"/>
  <c r="F22" i="54084" s="1"/>
  <c r="F23" i="54084" s="1"/>
  <c r="F24" i="54084" s="1"/>
  <c r="F25" i="54084" s="1"/>
  <c r="F26" i="54084" s="1"/>
  <c r="F27" i="54084" s="1"/>
  <c r="F28" i="54084" s="1"/>
  <c r="F29" i="54084" s="1"/>
  <c r="F30" i="54084" s="1"/>
  <c r="F31" i="54084" s="1"/>
  <c r="F32" i="54084" s="1"/>
  <c r="F33" i="54084" s="1"/>
  <c r="F34" i="54084" s="1"/>
  <c r="F35" i="54084" s="1"/>
  <c r="F36" i="54084" s="1"/>
  <c r="F37" i="54084" s="1"/>
  <c r="F38" i="54084" s="1"/>
  <c r="F39" i="54084" s="1"/>
  <c r="F40" i="54084" s="1"/>
  <c r="F41" i="54084" s="1"/>
  <c r="F42" i="54084" s="1"/>
  <c r="F43" i="54084" s="1"/>
  <c r="F44" i="54084" s="1"/>
  <c r="F45" i="54084" s="1"/>
  <c r="F46" i="54084" s="1"/>
  <c r="F47" i="54084" s="1"/>
  <c r="F48" i="54084" s="1"/>
  <c r="F49" i="54084" s="1"/>
  <c r="F50" i="54084" s="1"/>
  <c r="F51" i="54084" s="1"/>
  <c r="F52" i="54084" s="1"/>
  <c r="F53" i="54084" s="1"/>
  <c r="F54" i="54084" s="1"/>
  <c r="F55" i="54084" s="1"/>
  <c r="F56" i="54084" s="1"/>
  <c r="F57" i="54084" s="1"/>
  <c r="F58" i="54084" s="1"/>
  <c r="F59" i="54084" s="1"/>
  <c r="F60" i="54084" s="1"/>
  <c r="F61" i="54084" s="1"/>
  <c r="F62" i="54084" s="1"/>
  <c r="F63" i="54084" s="1"/>
  <c r="F64" i="54084" s="1"/>
  <c r="F65" i="54084" s="1"/>
  <c r="F66" i="54084" s="1"/>
  <c r="F67" i="54084" s="1"/>
  <c r="F68" i="54084" s="1"/>
  <c r="F69" i="54084" s="1"/>
  <c r="F70" i="54084" s="1"/>
  <c r="F71" i="54084" s="1"/>
  <c r="F72" i="54084" s="1"/>
  <c r="F73" i="54084" s="1"/>
  <c r="F74" i="54084" s="1"/>
  <c r="F75" i="54084" s="1"/>
  <c r="F76" i="54084" s="1"/>
  <c r="F77" i="54084" s="1"/>
  <c r="F78" i="54084" s="1"/>
  <c r="F79" i="54084" s="1"/>
  <c r="F80" i="54084" s="1"/>
  <c r="F81" i="54084" s="1"/>
  <c r="F82" i="54084" s="1"/>
  <c r="F83" i="54084" s="1"/>
  <c r="F84" i="54084" s="1"/>
  <c r="F85" i="54084" s="1"/>
  <c r="F86" i="54084" s="1"/>
  <c r="F87" i="54084" s="1"/>
  <c r="F88" i="54084" s="1"/>
  <c r="F89" i="54084" s="1"/>
  <c r="F90" i="54084" s="1"/>
  <c r="F91" i="54084" s="1"/>
  <c r="F92" i="54084" s="1"/>
  <c r="F93" i="54084" s="1"/>
  <c r="F94" i="54084" s="1"/>
  <c r="F95" i="54084" s="1"/>
  <c r="F96" i="54084" s="1"/>
  <c r="F97" i="54084" s="1"/>
  <c r="F98" i="54084" s="1"/>
  <c r="F99" i="54084" s="1"/>
  <c r="F100" i="54084" s="1"/>
  <c r="F101" i="54084" s="1"/>
  <c r="F102" i="54084" s="1"/>
  <c r="F103" i="54084" s="1"/>
  <c r="F104" i="54084" s="1"/>
  <c r="F105" i="54084" s="1"/>
  <c r="F106" i="54084" s="1"/>
  <c r="F107" i="54084" s="1"/>
  <c r="F108" i="54084" s="1"/>
  <c r="F109" i="54084" s="1"/>
  <c r="F110" i="54084" s="1"/>
  <c r="F111" i="54084" s="1"/>
  <c r="F112" i="54084" s="1"/>
  <c r="F113" i="54084" s="1"/>
  <c r="F114" i="54084" s="1"/>
  <c r="F115" i="54084" s="1"/>
  <c r="F116" i="54084" s="1"/>
  <c r="F117" i="54084" s="1"/>
  <c r="F118" i="54084" s="1"/>
  <c r="F119" i="54084" s="1"/>
  <c r="F120" i="54084" s="1"/>
  <c r="F121" i="54084" s="1"/>
  <c r="F122" i="54084" s="1"/>
  <c r="F123" i="54084" s="1"/>
  <c r="F124" i="54084" s="1"/>
  <c r="F125" i="54084" s="1"/>
  <c r="F126" i="54084" s="1"/>
  <c r="F127" i="54084" s="1"/>
  <c r="F128" i="54084" s="1"/>
  <c r="F129" i="54084" s="1"/>
  <c r="F130" i="54084" s="1"/>
  <c r="F131" i="54084" s="1"/>
  <c r="F132" i="54084" s="1"/>
  <c r="F133" i="54084" s="1"/>
  <c r="F134" i="54084" s="1"/>
  <c r="F135" i="54084" s="1"/>
  <c r="F136" i="54084" s="1"/>
  <c r="F137" i="54084" s="1"/>
  <c r="F138" i="54084" s="1"/>
  <c r="F139" i="54084" s="1"/>
  <c r="F140" i="54084" s="1"/>
  <c r="F141" i="54084" s="1"/>
  <c r="F142" i="54084" s="1"/>
  <c r="F143" i="54084" s="1"/>
  <c r="F144" i="54084" s="1"/>
  <c r="F145" i="54084" s="1"/>
  <c r="F146" i="54084" s="1"/>
  <c r="F147" i="54084" s="1"/>
  <c r="F148" i="54084" s="1"/>
  <c r="F149" i="54084" s="1"/>
  <c r="F150" i="54084" s="1"/>
  <c r="F151" i="54084" s="1"/>
  <c r="F152" i="54084" s="1"/>
  <c r="F153" i="54084" s="1"/>
  <c r="F154" i="54084" s="1"/>
  <c r="F155" i="54084" s="1"/>
  <c r="F156" i="54084" s="1"/>
  <c r="F157" i="54084" s="1"/>
  <c r="F158" i="54084" s="1"/>
  <c r="F159" i="54084" s="1"/>
  <c r="F160" i="54084" s="1"/>
  <c r="F161" i="54084" s="1"/>
  <c r="F162" i="54084" s="1"/>
  <c r="F163" i="54084" s="1"/>
  <c r="F164" i="54084" s="1"/>
  <c r="F165" i="54084" s="1"/>
  <c r="F166" i="54084" s="1"/>
  <c r="F167" i="54084" s="1"/>
  <c r="F168" i="54084" s="1"/>
  <c r="F169" i="54084" s="1"/>
  <c r="F170" i="54084" s="1"/>
  <c r="F171" i="54084" s="1"/>
  <c r="F172" i="54084" s="1"/>
  <c r="F173" i="54084" s="1"/>
  <c r="F174" i="54084" s="1"/>
  <c r="F175" i="54084" s="1"/>
  <c r="F176" i="54084" s="1"/>
  <c r="F177" i="54084" s="1"/>
  <c r="F178" i="54084" s="1"/>
  <c r="F179" i="54084" s="1"/>
  <c r="F180" i="54084" s="1"/>
  <c r="F181" i="54084" s="1"/>
  <c r="F182" i="54084" s="1"/>
  <c r="F183" i="54084" s="1"/>
  <c r="F184" i="54084" s="1"/>
  <c r="F185" i="54084" s="1"/>
  <c r="F186" i="54084" s="1"/>
  <c r="F187" i="54084" s="1"/>
  <c r="F188" i="54084" s="1"/>
  <c r="F189" i="54084" s="1"/>
  <c r="F190" i="54084" s="1"/>
  <c r="F191" i="54084" s="1"/>
  <c r="F192" i="54084" s="1"/>
  <c r="F193" i="54084" s="1"/>
  <c r="F194" i="54084" s="1"/>
  <c r="F195" i="54084" s="1"/>
  <c r="F196" i="54084" s="1"/>
  <c r="F197" i="54084" s="1"/>
  <c r="F198" i="54084" s="1"/>
  <c r="F199" i="54084" s="1"/>
  <c r="F200" i="54084" s="1"/>
  <c r="F201" i="54084" s="1"/>
  <c r="F202" i="54084" s="1"/>
  <c r="F203" i="54084" s="1"/>
  <c r="F204" i="54084" s="1"/>
  <c r="F205" i="54084" s="1"/>
  <c r="F206" i="54084" s="1"/>
  <c r="F207" i="54084" s="1"/>
  <c r="F208" i="54084" s="1"/>
  <c r="F209" i="54084" s="1"/>
  <c r="F210" i="54084" s="1"/>
  <c r="F211" i="54084" s="1"/>
  <c r="F212" i="54084" s="1"/>
  <c r="F213" i="54084" s="1"/>
  <c r="F214" i="54084" s="1"/>
  <c r="F215" i="54084" s="1"/>
  <c r="F216" i="54084" s="1"/>
  <c r="F217" i="54084" s="1"/>
  <c r="F218" i="54084" s="1"/>
  <c r="F219" i="54084" s="1"/>
  <c r="R23" i="54069" l="1"/>
  <c r="F11" i="54056"/>
  <c r="F12" i="54056" s="1"/>
  <c r="F13" i="54056" s="1"/>
  <c r="F14" i="54056" s="1"/>
  <c r="F15" i="54056" s="1"/>
  <c r="F16" i="54056" s="1"/>
  <c r="F17" i="54056" s="1"/>
  <c r="F18" i="54056" s="1"/>
  <c r="F19" i="54056" s="1"/>
  <c r="F20" i="54056" s="1"/>
  <c r="F21" i="54056" s="1"/>
  <c r="F22" i="54056" s="1"/>
  <c r="F23" i="54056" s="1"/>
  <c r="F24" i="54056" s="1"/>
  <c r="F25" i="54056" s="1"/>
  <c r="F26" i="54056" s="1"/>
  <c r="F27" i="54056" s="1"/>
  <c r="F28" i="54056" s="1"/>
  <c r="F29" i="54056" s="1"/>
  <c r="F30" i="54056" s="1"/>
  <c r="F31" i="54056" s="1"/>
  <c r="F32" i="54056" s="1"/>
  <c r="F33" i="54056" s="1"/>
  <c r="F34" i="54056" s="1"/>
  <c r="F35" i="54056" s="1"/>
  <c r="F36" i="54056" s="1"/>
  <c r="F37" i="54056" s="1"/>
  <c r="F38" i="54056" s="1"/>
  <c r="F39" i="54056" s="1"/>
  <c r="F40" i="54056" s="1"/>
  <c r="F41" i="54056" s="1"/>
  <c r="F42" i="54056" s="1"/>
  <c r="F43" i="54056" s="1"/>
  <c r="F44" i="54056" s="1"/>
  <c r="F45" i="54056" s="1"/>
  <c r="F46" i="54056" s="1"/>
  <c r="F47" i="54056" s="1"/>
  <c r="F48" i="54056" s="1"/>
  <c r="F49" i="54056" s="1"/>
  <c r="F50" i="54056" s="1"/>
  <c r="F51" i="54056" s="1"/>
  <c r="F52" i="54056" s="1"/>
  <c r="F53" i="54056" s="1"/>
  <c r="F54" i="54056" s="1"/>
  <c r="F55" i="54056" s="1"/>
  <c r="F56" i="54056" s="1"/>
  <c r="F57" i="54056" s="1"/>
  <c r="F58" i="54056" s="1"/>
  <c r="F59" i="54056" s="1"/>
  <c r="F60" i="54056" s="1"/>
  <c r="F61" i="54056" s="1"/>
  <c r="F62" i="54056" s="1"/>
  <c r="F63" i="54056" s="1"/>
  <c r="F64" i="54056" s="1"/>
  <c r="F65" i="54056" s="1"/>
  <c r="F66" i="54056" s="1"/>
  <c r="F67" i="54056" s="1"/>
  <c r="F68" i="54056" s="1"/>
  <c r="F69" i="54056" s="1"/>
  <c r="F70" i="54056" s="1"/>
  <c r="F71" i="54056" s="1"/>
  <c r="F72" i="54056" s="1"/>
  <c r="F73" i="54056" s="1"/>
  <c r="F74" i="54056" s="1"/>
  <c r="F75" i="54056" s="1"/>
  <c r="F76" i="54056" s="1"/>
  <c r="F77" i="54056" s="1"/>
  <c r="F78" i="54056" s="1"/>
  <c r="F79" i="54056" s="1"/>
  <c r="F80" i="54056" s="1"/>
  <c r="F81" i="54056" s="1"/>
  <c r="F82" i="54056" s="1"/>
  <c r="F83" i="54056" s="1"/>
  <c r="F84" i="54056" s="1"/>
  <c r="F85" i="54056" s="1"/>
  <c r="F86" i="54056" s="1"/>
  <c r="F87" i="54056" s="1"/>
  <c r="F88" i="54056" s="1"/>
  <c r="F89" i="54056" s="1"/>
  <c r="F90" i="54056" s="1"/>
  <c r="F91" i="54056" s="1"/>
  <c r="F92" i="54056" s="1"/>
  <c r="F93" i="54056" s="1"/>
  <c r="F94" i="54056" s="1"/>
  <c r="F95" i="54056" s="1"/>
  <c r="F96" i="54056" s="1"/>
  <c r="F97" i="54056" s="1"/>
  <c r="F98" i="54056" s="1"/>
  <c r="F99" i="54056" s="1"/>
  <c r="F100" i="54056" s="1"/>
  <c r="F101" i="54056" s="1"/>
  <c r="F102" i="54056" s="1"/>
  <c r="F103" i="54056" s="1"/>
  <c r="F104" i="54056" s="1"/>
  <c r="F105" i="54056" s="1"/>
  <c r="F106" i="54056" s="1"/>
  <c r="F107" i="54056" s="1"/>
  <c r="F108" i="54056" s="1"/>
  <c r="F109" i="54056" s="1"/>
  <c r="F110" i="54056" s="1"/>
  <c r="F111" i="54056" s="1"/>
  <c r="F112" i="54056" s="1"/>
  <c r="F113" i="54056" s="1"/>
  <c r="F114" i="54056" s="1"/>
  <c r="F115" i="54056" s="1"/>
  <c r="F116" i="54056" s="1"/>
  <c r="F117" i="54056" s="1"/>
  <c r="F118" i="54056" s="1"/>
  <c r="F119" i="54056" s="1"/>
  <c r="F120" i="54056" s="1"/>
  <c r="F121" i="54056" s="1"/>
  <c r="F122" i="54056" s="1"/>
  <c r="F123" i="54056" s="1"/>
  <c r="F124" i="54056" s="1"/>
  <c r="F125" i="54056" s="1"/>
  <c r="F126" i="54056" s="1"/>
  <c r="F127" i="54056" s="1"/>
  <c r="F128" i="54056" s="1"/>
  <c r="F129" i="54056" s="1"/>
  <c r="F130" i="54056" s="1"/>
  <c r="F131" i="54056" s="1"/>
  <c r="F132" i="54056" s="1"/>
  <c r="F133" i="54056" s="1"/>
  <c r="F134" i="54056" s="1"/>
  <c r="F135" i="54056" s="1"/>
  <c r="F136" i="54056" s="1"/>
  <c r="F137" i="54056" s="1"/>
  <c r="F138" i="54056" s="1"/>
  <c r="F139" i="54056" s="1"/>
  <c r="F140" i="54056" s="1"/>
  <c r="F141" i="54056" s="1"/>
  <c r="F142" i="54056" s="1"/>
  <c r="F143" i="54056" s="1"/>
  <c r="F144" i="54056" s="1"/>
  <c r="F145" i="54056" s="1"/>
  <c r="F146" i="54056" s="1"/>
  <c r="F147" i="54056" s="1"/>
  <c r="F148" i="54056" s="1"/>
  <c r="F149" i="54056" s="1"/>
  <c r="F150" i="54056" s="1"/>
  <c r="F151" i="54056" s="1"/>
  <c r="F152" i="54056" s="1"/>
  <c r="F153" i="54056" s="1"/>
  <c r="F154" i="54056" s="1"/>
  <c r="F155" i="54056" s="1"/>
  <c r="F156" i="54056" s="1"/>
  <c r="F157" i="54056" s="1"/>
  <c r="F158" i="54056" s="1"/>
  <c r="F159" i="54056" s="1"/>
  <c r="F160" i="54056" s="1"/>
  <c r="F161" i="54056" s="1"/>
  <c r="F162" i="54056" s="1"/>
  <c r="F163" i="54056" s="1"/>
  <c r="F164" i="54056" s="1"/>
  <c r="F165" i="54056" s="1"/>
  <c r="F166" i="54056" s="1"/>
  <c r="F167" i="54056" s="1"/>
  <c r="F168" i="54056" s="1"/>
  <c r="F169" i="54056" s="1"/>
  <c r="F170" i="54056" s="1"/>
  <c r="F171" i="54056" s="1"/>
  <c r="F172" i="54056" s="1"/>
  <c r="F173" i="54056" s="1"/>
  <c r="F174" i="54056" s="1"/>
  <c r="F175" i="54056" s="1"/>
  <c r="F176" i="54056" s="1"/>
  <c r="F177" i="54056" s="1"/>
  <c r="F178" i="54056" s="1"/>
  <c r="F179" i="54056" s="1"/>
  <c r="F180" i="54056" s="1"/>
  <c r="F181" i="54056" s="1"/>
  <c r="F182" i="54056" s="1"/>
  <c r="F183" i="54056" s="1"/>
  <c r="F184" i="54056" s="1"/>
  <c r="F185" i="54056" s="1"/>
  <c r="F186" i="54056" s="1"/>
  <c r="F187" i="54056" s="1"/>
  <c r="F188" i="54056" s="1"/>
  <c r="F189" i="54056" s="1"/>
  <c r="F190" i="54056" s="1"/>
  <c r="F191" i="54056" s="1"/>
  <c r="F192" i="54056" s="1"/>
  <c r="F193" i="54056" s="1"/>
  <c r="F194" i="54056" s="1"/>
  <c r="F195" i="54056" s="1"/>
  <c r="F196" i="54056" s="1"/>
  <c r="F197" i="54056" s="1"/>
  <c r="F198" i="54056" s="1"/>
  <c r="F199" i="54056" s="1"/>
  <c r="F200" i="54056" s="1"/>
  <c r="F201" i="54056" s="1"/>
  <c r="F202" i="54056" s="1"/>
  <c r="F203" i="54056" s="1"/>
  <c r="F204" i="54056" s="1"/>
  <c r="F205" i="54056" s="1"/>
  <c r="F206" i="54056" s="1"/>
  <c r="F207" i="54056" s="1"/>
  <c r="F208" i="54056" s="1"/>
  <c r="F209" i="54056" s="1"/>
  <c r="F210" i="54056" s="1"/>
  <c r="F211" i="54056" s="1"/>
  <c r="F212" i="54056" s="1"/>
  <c r="F213" i="54056" s="1"/>
  <c r="F214" i="54056" s="1"/>
  <c r="F215" i="54056" s="1"/>
  <c r="F216" i="54056" s="1"/>
  <c r="F217" i="54056" s="1"/>
  <c r="F218" i="54056" s="1"/>
  <c r="F219" i="54056" s="1"/>
  <c r="F11" i="54066"/>
  <c r="F12" i="54066" s="1"/>
  <c r="F13" i="54066" s="1"/>
  <c r="F14" i="54066" s="1"/>
  <c r="F15" i="54066" s="1"/>
  <c r="F16" i="54066" s="1"/>
  <c r="F17" i="54066" s="1"/>
  <c r="F18" i="54066" s="1"/>
  <c r="F19" i="54066" s="1"/>
  <c r="F20" i="54066" s="1"/>
  <c r="F21" i="54066" s="1"/>
  <c r="F22" i="54066" s="1"/>
  <c r="F23" i="54066" s="1"/>
  <c r="F24" i="54066" s="1"/>
  <c r="F25" i="54066" s="1"/>
  <c r="F26" i="54066" s="1"/>
  <c r="F27" i="54066" s="1"/>
  <c r="F28" i="54066" s="1"/>
  <c r="F29" i="54066" s="1"/>
  <c r="F30" i="54066" s="1"/>
  <c r="F31" i="54066" s="1"/>
  <c r="F32" i="54066" s="1"/>
  <c r="F33" i="54066" s="1"/>
  <c r="F34" i="54066" s="1"/>
  <c r="F35" i="54066" s="1"/>
  <c r="F36" i="54066" s="1"/>
  <c r="F37" i="54066" s="1"/>
  <c r="F38" i="54066" s="1"/>
  <c r="F39" i="54066" s="1"/>
  <c r="F40" i="54066" s="1"/>
  <c r="F41" i="54066" s="1"/>
  <c r="F42" i="54066" s="1"/>
  <c r="F43" i="54066" s="1"/>
  <c r="F44" i="54066" s="1"/>
  <c r="F45" i="54066" s="1"/>
  <c r="F46" i="54066" s="1"/>
  <c r="F47" i="54066" s="1"/>
  <c r="F48" i="54066" s="1"/>
  <c r="F49" i="54066" s="1"/>
  <c r="F50" i="54066" s="1"/>
  <c r="F51" i="54066" s="1"/>
  <c r="F52" i="54066" s="1"/>
  <c r="F53" i="54066" s="1"/>
  <c r="F54" i="54066" s="1"/>
  <c r="F55" i="54066" s="1"/>
  <c r="F56" i="54066" s="1"/>
  <c r="F57" i="54066" s="1"/>
  <c r="F58" i="54066" s="1"/>
  <c r="F59" i="54066" s="1"/>
  <c r="F60" i="54066" s="1"/>
  <c r="F61" i="54066" s="1"/>
  <c r="F62" i="54066" s="1"/>
  <c r="F63" i="54066" s="1"/>
  <c r="F64" i="54066" s="1"/>
  <c r="F65" i="54066" s="1"/>
  <c r="F66" i="54066" s="1"/>
  <c r="F67" i="54066" s="1"/>
  <c r="F68" i="54066" s="1"/>
  <c r="F69" i="54066" s="1"/>
  <c r="F70" i="54066" s="1"/>
  <c r="F71" i="54066" s="1"/>
  <c r="F72" i="54066" s="1"/>
  <c r="F73" i="54066" s="1"/>
  <c r="F74" i="54066" s="1"/>
  <c r="F75" i="54066" s="1"/>
  <c r="F76" i="54066" s="1"/>
  <c r="F77" i="54066" s="1"/>
  <c r="F78" i="54066" s="1"/>
  <c r="F79" i="54066" s="1"/>
  <c r="F80" i="54066" s="1"/>
  <c r="F81" i="54066" s="1"/>
  <c r="F82" i="54066" s="1"/>
  <c r="F83" i="54066" s="1"/>
  <c r="F84" i="54066" s="1"/>
  <c r="F85" i="54066" s="1"/>
  <c r="F86" i="54066" s="1"/>
  <c r="F87" i="54066" s="1"/>
  <c r="F88" i="54066" s="1"/>
  <c r="F89" i="54066" s="1"/>
  <c r="F90" i="54066" s="1"/>
  <c r="F91" i="54066" s="1"/>
  <c r="F92" i="54066" s="1"/>
  <c r="F93" i="54066" s="1"/>
  <c r="F94" i="54066" s="1"/>
  <c r="F95" i="54066" s="1"/>
  <c r="F96" i="54066" s="1"/>
  <c r="F97" i="54066" s="1"/>
  <c r="F98" i="54066" s="1"/>
  <c r="F99" i="54066" s="1"/>
  <c r="F100" i="54066" s="1"/>
  <c r="F101" i="54066" s="1"/>
  <c r="F102" i="54066" s="1"/>
  <c r="F103" i="54066" s="1"/>
  <c r="F104" i="54066" s="1"/>
  <c r="F105" i="54066" s="1"/>
  <c r="F106" i="54066" s="1"/>
  <c r="F107" i="54066" s="1"/>
  <c r="F108" i="54066" s="1"/>
  <c r="F109" i="54066" s="1"/>
  <c r="F110" i="54066" s="1"/>
  <c r="F111" i="54066" s="1"/>
  <c r="F112" i="54066" s="1"/>
  <c r="F113" i="54066" s="1"/>
  <c r="F114" i="54066" s="1"/>
  <c r="F115" i="54066" s="1"/>
  <c r="F116" i="54066" s="1"/>
  <c r="F117" i="54066" s="1"/>
  <c r="F118" i="54066" s="1"/>
  <c r="F119" i="54066" s="1"/>
  <c r="F120" i="54066" s="1"/>
  <c r="F121" i="54066" s="1"/>
  <c r="F122" i="54066" s="1"/>
  <c r="F123" i="54066" s="1"/>
  <c r="F124" i="54066" s="1"/>
  <c r="F125" i="54066" s="1"/>
  <c r="F126" i="54066" s="1"/>
  <c r="F127" i="54066" s="1"/>
  <c r="F128" i="54066" s="1"/>
  <c r="F129" i="54066" s="1"/>
  <c r="F130" i="54066" s="1"/>
  <c r="F131" i="54066" s="1"/>
  <c r="F132" i="54066" s="1"/>
  <c r="F133" i="54066" s="1"/>
  <c r="F134" i="54066" s="1"/>
  <c r="F135" i="54066" s="1"/>
  <c r="F136" i="54066" s="1"/>
  <c r="F137" i="54066" s="1"/>
  <c r="F138" i="54066" s="1"/>
  <c r="F139" i="54066" s="1"/>
  <c r="F140" i="54066" s="1"/>
  <c r="F141" i="54066" s="1"/>
  <c r="F142" i="54066" s="1"/>
  <c r="F143" i="54066" s="1"/>
  <c r="F144" i="54066" s="1"/>
  <c r="F145" i="54066" s="1"/>
  <c r="F146" i="54066" s="1"/>
  <c r="F147" i="54066" s="1"/>
  <c r="F148" i="54066" s="1"/>
  <c r="F149" i="54066" s="1"/>
  <c r="F150" i="54066" s="1"/>
  <c r="F151" i="54066" s="1"/>
  <c r="F152" i="54066" s="1"/>
  <c r="F153" i="54066" s="1"/>
  <c r="F154" i="54066" s="1"/>
  <c r="F155" i="54066" s="1"/>
  <c r="F156" i="54066" s="1"/>
  <c r="F157" i="54066" s="1"/>
  <c r="F158" i="54066" s="1"/>
  <c r="F159" i="54066" s="1"/>
  <c r="F160" i="54066" s="1"/>
  <c r="F161" i="54066" s="1"/>
  <c r="F162" i="54066" s="1"/>
  <c r="F163" i="54066" s="1"/>
  <c r="F164" i="54066" s="1"/>
  <c r="F165" i="54066" s="1"/>
  <c r="F166" i="54066" s="1"/>
  <c r="F167" i="54066" s="1"/>
  <c r="F168" i="54066" s="1"/>
  <c r="F169" i="54066" s="1"/>
  <c r="F170" i="54066" s="1"/>
  <c r="F171" i="54066" s="1"/>
  <c r="F172" i="54066" s="1"/>
  <c r="F173" i="54066" s="1"/>
  <c r="F174" i="54066" s="1"/>
  <c r="F175" i="54066" s="1"/>
  <c r="F176" i="54066" s="1"/>
  <c r="F177" i="54066" s="1"/>
  <c r="F178" i="54066" s="1"/>
  <c r="F179" i="54066" s="1"/>
  <c r="F180" i="54066" s="1"/>
  <c r="F181" i="54066" s="1"/>
  <c r="F182" i="54066" s="1"/>
  <c r="F183" i="54066" s="1"/>
  <c r="F184" i="54066" s="1"/>
  <c r="F185" i="54066" s="1"/>
  <c r="F186" i="54066" s="1"/>
  <c r="F187" i="54066" s="1"/>
  <c r="F188" i="54066" s="1"/>
  <c r="F189" i="54066" s="1"/>
  <c r="F190" i="54066" s="1"/>
  <c r="F191" i="54066" s="1"/>
  <c r="F192" i="54066" s="1"/>
  <c r="F193" i="54066" s="1"/>
  <c r="F194" i="54066" s="1"/>
  <c r="F195" i="54066" s="1"/>
  <c r="F196" i="54066" s="1"/>
  <c r="F197" i="54066" s="1"/>
  <c r="F198" i="54066" s="1"/>
  <c r="F199" i="54066" s="1"/>
  <c r="F200" i="54066" s="1"/>
  <c r="F201" i="54066" s="1"/>
  <c r="F202" i="54066" s="1"/>
  <c r="F203" i="54066" s="1"/>
  <c r="F204" i="54066" s="1"/>
  <c r="F205" i="54066" s="1"/>
  <c r="F206" i="54066" s="1"/>
  <c r="F207" i="54066" s="1"/>
  <c r="F208" i="54066" s="1"/>
  <c r="F209" i="54066" s="1"/>
  <c r="F210" i="54066" s="1"/>
  <c r="F211" i="54066" s="1"/>
  <c r="F212" i="54066" s="1"/>
  <c r="F213" i="54066" s="1"/>
  <c r="F214" i="54066" s="1"/>
  <c r="F215" i="54066" s="1"/>
  <c r="F216" i="54066" s="1"/>
  <c r="F217" i="54066" s="1"/>
  <c r="F218" i="54066" s="1"/>
  <c r="F219" i="54066" s="1"/>
  <c r="R115" i="54064" l="1"/>
  <c r="R116" i="54064"/>
  <c r="R117" i="54064"/>
  <c r="R118" i="54064"/>
  <c r="R119" i="54064"/>
  <c r="R120" i="54064"/>
  <c r="R121" i="54064"/>
  <c r="R122" i="54064"/>
  <c r="R123" i="54064"/>
  <c r="R124" i="54064"/>
  <c r="R114" i="54064"/>
  <c r="S256" i="54064"/>
  <c r="S242" i="54064"/>
  <c r="S228" i="54064"/>
  <c r="S214" i="54064"/>
  <c r="S200" i="54064"/>
  <c r="S186" i="54064"/>
  <c r="S172" i="54064"/>
  <c r="S158" i="54064"/>
  <c r="S142" i="54064"/>
  <c r="S141" i="54064"/>
  <c r="S125" i="54064"/>
  <c r="S111" i="54064"/>
  <c r="S97" i="54064"/>
  <c r="S4" i="54064"/>
  <c r="S85" i="54064" s="1"/>
  <c r="V4" i="54064"/>
  <c r="L42" i="54068"/>
  <c r="L42" i="54054"/>
  <c r="K81" i="54081"/>
  <c r="C81" i="54081"/>
  <c r="S12" i="54064" l="1"/>
  <c r="S127" i="54064"/>
  <c r="S113" i="54064"/>
  <c r="S99" i="54064"/>
  <c r="S258" i="54064" s="1"/>
  <c r="V71" i="54064"/>
  <c r="V85" i="54064"/>
  <c r="S71" i="54064"/>
  <c r="O81" i="54081"/>
  <c r="P81" i="54081"/>
  <c r="O84" i="54081"/>
  <c r="P84" i="54081"/>
  <c r="N84" i="54081"/>
  <c r="J81" i="54081"/>
  <c r="R81" i="54081" s="1"/>
  <c r="J84" i="54081"/>
  <c r="G81" i="54081"/>
  <c r="H81" i="54081"/>
  <c r="F84" i="54081"/>
  <c r="G84" i="54081"/>
  <c r="H84" i="54081"/>
  <c r="B81" i="54081"/>
  <c r="B84" i="54081"/>
  <c r="B103" i="54081"/>
  <c r="J103" i="54081" s="1"/>
  <c r="R103" i="54081" s="1"/>
  <c r="B102" i="54081"/>
  <c r="J102" i="54081" s="1"/>
  <c r="R102" i="54081" s="1"/>
  <c r="C104" i="54081"/>
  <c r="K104" i="54081" s="1"/>
  <c r="C102" i="54081"/>
  <c r="K102" i="54081" s="1"/>
  <c r="S102" i="54081" s="1"/>
  <c r="V113" i="54064" l="1"/>
  <c r="V127" i="54064"/>
  <c r="V99" i="54064"/>
  <c r="V258" i="54064" s="1"/>
  <c r="A1" i="54081"/>
  <c r="L10" i="54068"/>
  <c r="A41" i="54079"/>
  <c r="A26" i="54079"/>
  <c r="A24" i="54079"/>
  <c r="A23" i="54079"/>
  <c r="A22" i="54079"/>
  <c r="A21" i="54079"/>
  <c r="A20" i="54079"/>
  <c r="A19" i="54079"/>
  <c r="A18" i="54079"/>
  <c r="A17" i="54079"/>
  <c r="A16" i="54079"/>
  <c r="A15" i="54079"/>
  <c r="A14" i="54079"/>
  <c r="B10" i="54079"/>
  <c r="B9" i="54079"/>
  <c r="A9" i="54079"/>
  <c r="A1" i="54078"/>
  <c r="A1" i="54077"/>
  <c r="A40" i="54076"/>
  <c r="A39" i="54079" s="1"/>
  <c r="A39" i="54076"/>
  <c r="A38" i="54079" s="1"/>
  <c r="A38" i="54076"/>
  <c r="A37" i="54079" s="1"/>
  <c r="A37" i="54076"/>
  <c r="A36" i="54079" s="1"/>
  <c r="A36" i="54076"/>
  <c r="A35" i="54079" s="1"/>
  <c r="A35" i="54076"/>
  <c r="A34" i="54079" s="1"/>
  <c r="A34" i="54076"/>
  <c r="A33" i="54079" s="1"/>
  <c r="A33" i="54076"/>
  <c r="A32" i="54079" s="1"/>
  <c r="A32" i="54076"/>
  <c r="A31" i="54079" s="1"/>
  <c r="A31" i="54076"/>
  <c r="A30" i="54079" s="1"/>
  <c r="A30" i="54076"/>
  <c r="A29" i="54079" s="1"/>
  <c r="A1" i="54076"/>
  <c r="A1" i="54079" s="1"/>
  <c r="A1" i="54075"/>
  <c r="A1" i="54074"/>
  <c r="A1" i="54073"/>
  <c r="A1" i="54072"/>
  <c r="J9" i="54071"/>
  <c r="A1" i="54071"/>
  <c r="U27" i="54070"/>
  <c r="S27" i="54070"/>
  <c r="R27" i="54070"/>
  <c r="M27" i="54070"/>
  <c r="M26" i="54070"/>
  <c r="M25" i="54070"/>
  <c r="M24" i="54070"/>
  <c r="M23" i="54070"/>
  <c r="M22" i="54070"/>
  <c r="M21" i="54070"/>
  <c r="M20" i="54070"/>
  <c r="M19" i="54070"/>
  <c r="M18" i="54070"/>
  <c r="M17" i="54070"/>
  <c r="N13" i="54070"/>
  <c r="N12" i="54070"/>
  <c r="Q42" i="54069"/>
  <c r="O42" i="54069"/>
  <c r="R28" i="54069"/>
  <c r="R27" i="54069"/>
  <c r="R25" i="54069"/>
  <c r="L18" i="54069"/>
  <c r="G18" i="54069"/>
  <c r="O9" i="54069"/>
  <c r="J18" i="54064"/>
  <c r="I37" i="54064"/>
  <c r="I29" i="54064"/>
  <c r="J37" i="54064"/>
  <c r="J36" i="54064"/>
  <c r="I18" i="54064"/>
  <c r="J29" i="54064"/>
  <c r="L38" i="54091" l="1"/>
  <c r="E23" i="54092"/>
  <c r="E41" i="54092"/>
  <c r="E42" i="54092"/>
  <c r="D42" i="54092"/>
  <c r="D34" i="54092"/>
  <c r="D23" i="54092"/>
  <c r="E34" i="54092"/>
  <c r="L40" i="54054"/>
  <c r="L40" i="54068"/>
  <c r="L70" i="54054"/>
  <c r="I36" i="54064"/>
  <c r="J87" i="54064"/>
  <c r="K10" i="13300" l="1"/>
  <c r="K10" i="54095"/>
  <c r="K10" i="54071"/>
  <c r="K10" i="54096"/>
  <c r="F23" i="54092"/>
  <c r="F34" i="54092"/>
  <c r="F42" i="54092"/>
  <c r="D41" i="54092"/>
  <c r="F41" i="54092" s="1"/>
  <c r="E69" i="54092"/>
  <c r="D69" i="54092"/>
  <c r="N13" i="54081"/>
  <c r="W13" i="54081" s="1"/>
  <c r="F13" i="54081"/>
  <c r="V13" i="54081" s="1"/>
  <c r="A3" i="54070"/>
  <c r="A3" i="54096" s="1"/>
  <c r="C12" i="54090"/>
  <c r="D12" i="54090" s="1"/>
  <c r="L32" i="54054"/>
  <c r="L32" i="54068"/>
  <c r="D24" i="54094" s="1"/>
  <c r="R42" i="54069"/>
  <c r="C15" i="54070"/>
  <c r="J83" i="54081" s="1"/>
  <c r="N43" i="54081"/>
  <c r="C12" i="54073"/>
  <c r="D12" i="54073" s="1"/>
  <c r="K103" i="54081" s="1"/>
  <c r="S103" i="54081" s="1"/>
  <c r="K13" i="54068"/>
  <c r="E24" i="54094" l="1"/>
  <c r="E24" i="54093"/>
  <c r="D24" i="54093"/>
  <c r="A3" i="54087"/>
  <c r="A3" i="54094"/>
  <c r="C24" i="54093"/>
  <c r="C24" i="54094"/>
  <c r="F69" i="54092"/>
  <c r="X13" i="54081"/>
  <c r="L6" i="54069"/>
  <c r="A9" i="54090"/>
  <c r="E12" i="54090"/>
  <c r="D10" i="54056"/>
  <c r="D9" i="54056" s="1"/>
  <c r="D10" i="54066"/>
  <c r="D9" i="54066" s="1"/>
  <c r="D10" i="54085"/>
  <c r="D9" i="54085" s="1"/>
  <c r="D10" i="54084"/>
  <c r="D9" i="54084" s="1"/>
  <c r="A7" i="54074"/>
  <c r="A7" i="54073" s="1"/>
  <c r="E12" i="54073"/>
  <c r="A9" i="54073"/>
  <c r="A3" i="54075"/>
  <c r="A3" i="54074"/>
  <c r="A3" i="54073"/>
  <c r="A3" i="54071"/>
  <c r="A3" i="54078"/>
  <c r="A3" i="54077"/>
  <c r="A3" i="54076"/>
  <c r="A3" i="54079" s="1"/>
  <c r="A3" i="54072"/>
  <c r="M3" i="54070"/>
  <c r="G13" i="54076"/>
  <c r="O44" i="54081" s="1"/>
  <c r="I13" i="54070"/>
  <c r="C9" i="54096" s="1"/>
  <c r="C14" i="54070"/>
  <c r="J82" i="54081" s="1"/>
  <c r="K14" i="54068"/>
  <c r="K15" i="54068" s="1"/>
  <c r="K16" i="54068" s="1"/>
  <c r="K17" i="54068" s="1"/>
  <c r="K18" i="54068" s="1"/>
  <c r="K19" i="54068" s="1"/>
  <c r="K20" i="54068" s="1"/>
  <c r="K21" i="54068" s="1"/>
  <c r="D8" i="54084" l="1"/>
  <c r="B9" i="54084"/>
  <c r="D8" i="54085"/>
  <c r="B9" i="54085"/>
  <c r="D8" i="54066"/>
  <c r="B9" i="54066"/>
  <c r="B9" i="54056"/>
  <c r="D8" i="54056"/>
  <c r="C10" i="54056"/>
  <c r="N81" i="54081"/>
  <c r="G13" i="54090"/>
  <c r="B11" i="54087"/>
  <c r="C10" i="54085"/>
  <c r="D11" i="54085"/>
  <c r="D11" i="54084"/>
  <c r="C10" i="54084"/>
  <c r="B11" i="54075"/>
  <c r="C9" i="54071"/>
  <c r="E14" i="54070"/>
  <c r="K82" i="54081" s="1"/>
  <c r="D14" i="54070"/>
  <c r="F14" i="54070"/>
  <c r="C9" i="54084" l="1"/>
  <c r="G9" i="54084" s="1"/>
  <c r="C9" i="54085"/>
  <c r="D7" i="54084"/>
  <c r="B8" i="54084"/>
  <c r="D7" i="54085"/>
  <c r="B8" i="54085"/>
  <c r="D7" i="54066"/>
  <c r="B8" i="54066"/>
  <c r="C9" i="54056"/>
  <c r="B8" i="54056"/>
  <c r="D7" i="54056"/>
  <c r="G10" i="54084"/>
  <c r="D12" i="54085"/>
  <c r="B11" i="54085"/>
  <c r="C11" i="54085" s="1"/>
  <c r="D12" i="54084"/>
  <c r="B11" i="54084"/>
  <c r="C11" i="54084" s="1"/>
  <c r="G11" i="54075"/>
  <c r="D11" i="54075"/>
  <c r="C8" i="54084" l="1"/>
  <c r="G8" i="54084" s="1"/>
  <c r="C8" i="54085"/>
  <c r="D6" i="54084"/>
  <c r="B7" i="54084"/>
  <c r="D6" i="54085"/>
  <c r="B7" i="54085"/>
  <c r="D6" i="54066"/>
  <c r="B7" i="54066"/>
  <c r="C8" i="54056"/>
  <c r="D6" i="54056"/>
  <c r="B7" i="54056"/>
  <c r="G11" i="54084"/>
  <c r="D13" i="54084"/>
  <c r="B12" i="54084"/>
  <c r="C12" i="54084" s="1"/>
  <c r="D13" i="54085"/>
  <c r="B12" i="54085"/>
  <c r="C12" i="54085" s="1"/>
  <c r="L10" i="54054"/>
  <c r="B5" i="54064"/>
  <c r="W111" i="54064"/>
  <c r="V111" i="54064"/>
  <c r="U111" i="54064"/>
  <c r="T111" i="54064"/>
  <c r="R111" i="54064"/>
  <c r="L111" i="54064"/>
  <c r="K111" i="54064"/>
  <c r="C7" i="54084" l="1"/>
  <c r="G7" i="54084" s="1"/>
  <c r="C7" i="54085"/>
  <c r="D5" i="54084"/>
  <c r="B5" i="54084" s="1"/>
  <c r="B6" i="54084"/>
  <c r="D5" i="54085"/>
  <c r="B5" i="54085" s="1"/>
  <c r="B6" i="54085"/>
  <c r="C7" i="54056"/>
  <c r="D5" i="54066"/>
  <c r="B5" i="54066" s="1"/>
  <c r="B6" i="54066"/>
  <c r="D5" i="54056"/>
  <c r="B5" i="54056" s="1"/>
  <c r="B6" i="54056"/>
  <c r="D14" i="54085"/>
  <c r="B13" i="54085"/>
  <c r="C13" i="54085" s="1"/>
  <c r="G12" i="54084"/>
  <c r="B13" i="54084"/>
  <c r="C13" i="54084" s="1"/>
  <c r="D14" i="54084"/>
  <c r="C15" i="16"/>
  <c r="B83" i="54081" s="1"/>
  <c r="C6" i="54056" l="1"/>
  <c r="C5" i="54056" s="1"/>
  <c r="C6" i="54084"/>
  <c r="C5" i="54084" s="1"/>
  <c r="G5" i="54084" s="1"/>
  <c r="C6" i="54085"/>
  <c r="C5" i="54085" s="1"/>
  <c r="G13" i="54084"/>
  <c r="D15" i="54085"/>
  <c r="B14" i="54085"/>
  <c r="C14" i="54085" s="1"/>
  <c r="D15" i="54084"/>
  <c r="B14" i="54084"/>
  <c r="C14" i="54084" s="1"/>
  <c r="G101" i="54064"/>
  <c r="G102" i="54064" s="1"/>
  <c r="G103" i="54064" s="1"/>
  <c r="G104" i="54064" s="1"/>
  <c r="G105" i="54064" s="1"/>
  <c r="G106" i="54064" s="1"/>
  <c r="G107" i="54064" s="1"/>
  <c r="G108" i="54064" s="1"/>
  <c r="G109" i="54064" s="1"/>
  <c r="G110" i="54064" s="1"/>
  <c r="G111" i="54064" s="1"/>
  <c r="G6" i="54084" l="1"/>
  <c r="G14" i="54084"/>
  <c r="D16" i="54084"/>
  <c r="B15" i="54084"/>
  <c r="C15" i="54084" s="1"/>
  <c r="G15" i="54084" s="1"/>
  <c r="B15" i="54085"/>
  <c r="C15" i="54085" s="1"/>
  <c r="D16" i="54085"/>
  <c r="G99" i="54064"/>
  <c r="W97" i="54064"/>
  <c r="W12" i="54064" s="1"/>
  <c r="V97" i="54064"/>
  <c r="V12" i="54064" s="1"/>
  <c r="U97" i="54064"/>
  <c r="U12" i="54064" s="1"/>
  <c r="T97" i="54064"/>
  <c r="T12" i="54064" s="1"/>
  <c r="R97" i="54064"/>
  <c r="R12" i="54064" s="1"/>
  <c r="L97" i="54064"/>
  <c r="K97" i="54064"/>
  <c r="J12" i="54064"/>
  <c r="I12" i="54064"/>
  <c r="D17" i="54092" l="1"/>
  <c r="F8" i="54081"/>
  <c r="V8" i="54081" s="1"/>
  <c r="L26" i="54054"/>
  <c r="L26" i="54068"/>
  <c r="E17" i="54092"/>
  <c r="N8" i="54081"/>
  <c r="W8" i="54081" s="1"/>
  <c r="M12" i="54064"/>
  <c r="B16" i="54085"/>
  <c r="C16" i="54085" s="1"/>
  <c r="D17" i="54085"/>
  <c r="B16" i="54084"/>
  <c r="C16" i="54084" s="1"/>
  <c r="G16" i="54084" s="1"/>
  <c r="D17" i="54084"/>
  <c r="G87" i="54064"/>
  <c r="G88" i="54064" s="1"/>
  <c r="G89" i="54064" s="1"/>
  <c r="G90" i="54064" s="1"/>
  <c r="G91" i="54064" s="1"/>
  <c r="G92" i="54064" s="1"/>
  <c r="G93" i="54064" s="1"/>
  <c r="G94" i="54064" s="1"/>
  <c r="G95" i="54064" s="1"/>
  <c r="G96" i="54064" s="1"/>
  <c r="G97" i="54064" s="1"/>
  <c r="X8" i="54081" l="1"/>
  <c r="F17" i="54092"/>
  <c r="D18" i="54085"/>
  <c r="B17" i="54085"/>
  <c r="C17" i="54085" s="1"/>
  <c r="B17" i="54084"/>
  <c r="C17" i="54084" s="1"/>
  <c r="G17" i="54084" s="1"/>
  <c r="D18" i="54084"/>
  <c r="G85" i="54064"/>
  <c r="D19" i="54085" l="1"/>
  <c r="B18" i="54085"/>
  <c r="C18" i="54085" s="1"/>
  <c r="B18" i="54084"/>
  <c r="C18" i="54084" s="1"/>
  <c r="G18" i="54084" s="1"/>
  <c r="D19" i="54084"/>
  <c r="G244" i="54064"/>
  <c r="W256" i="54064"/>
  <c r="V256" i="54064"/>
  <c r="U256" i="54064"/>
  <c r="T256" i="54064"/>
  <c r="R256" i="54064"/>
  <c r="L256" i="54064"/>
  <c r="K256" i="54064"/>
  <c r="B19" i="54085" l="1"/>
  <c r="C19" i="54085" s="1"/>
  <c r="D20" i="54085"/>
  <c r="D20" i="54084"/>
  <c r="B19" i="54084"/>
  <c r="C19" i="54084" s="1"/>
  <c r="G19" i="54084" s="1"/>
  <c r="G246" i="54064"/>
  <c r="G247" i="54064" s="1"/>
  <c r="G248" i="54064" s="1"/>
  <c r="G249" i="54064" s="1"/>
  <c r="G250" i="54064" s="1"/>
  <c r="G251" i="54064" s="1"/>
  <c r="G252" i="54064" s="1"/>
  <c r="G253" i="54064" s="1"/>
  <c r="G254" i="54064" s="1"/>
  <c r="G255" i="54064" s="1"/>
  <c r="G256" i="54064" s="1"/>
  <c r="D21" i="54085" l="1"/>
  <c r="B20" i="54085"/>
  <c r="C20" i="54085" s="1"/>
  <c r="B20" i="54084"/>
  <c r="C20" i="54084" s="1"/>
  <c r="G20" i="54084" s="1"/>
  <c r="D21" i="54084"/>
  <c r="W242" i="54064"/>
  <c r="V242" i="54064"/>
  <c r="U242" i="54064"/>
  <c r="T242" i="54064"/>
  <c r="R242" i="54064"/>
  <c r="L242" i="54064"/>
  <c r="K242" i="54064"/>
  <c r="B21" i="54085" l="1"/>
  <c r="C21" i="54085" s="1"/>
  <c r="D22" i="54085"/>
  <c r="B21" i="54084"/>
  <c r="C21" i="54084" s="1"/>
  <c r="G21" i="54084" s="1"/>
  <c r="D22" i="54084"/>
  <c r="G232" i="54064"/>
  <c r="G233" i="54064" s="1"/>
  <c r="G234" i="54064" s="1"/>
  <c r="G235" i="54064" s="1"/>
  <c r="G236" i="54064" s="1"/>
  <c r="G237" i="54064" s="1"/>
  <c r="G238" i="54064" s="1"/>
  <c r="G239" i="54064" s="1"/>
  <c r="G240" i="54064" s="1"/>
  <c r="G241" i="54064" s="1"/>
  <c r="G242" i="54064" s="1"/>
  <c r="D23" i="54085" l="1"/>
  <c r="B22" i="54085"/>
  <c r="C22" i="54085" s="1"/>
  <c r="B22" i="54084"/>
  <c r="C22" i="54084" s="1"/>
  <c r="G22" i="54084" s="1"/>
  <c r="D23" i="54084"/>
  <c r="G230" i="54064"/>
  <c r="W228" i="54064"/>
  <c r="V228" i="54064"/>
  <c r="U228" i="54064"/>
  <c r="T228" i="54064"/>
  <c r="R228" i="54064"/>
  <c r="L228" i="54064"/>
  <c r="K228" i="54064"/>
  <c r="B23" i="54085" l="1"/>
  <c r="C23" i="54085" s="1"/>
  <c r="D24" i="54085"/>
  <c r="B23" i="54084"/>
  <c r="C23" i="54084" s="1"/>
  <c r="G23" i="54084" s="1"/>
  <c r="D24" i="54084"/>
  <c r="A31" i="12"/>
  <c r="A29" i="54060" s="1"/>
  <c r="A32" i="12"/>
  <c r="A30" i="54060" s="1"/>
  <c r="A33" i="12"/>
  <c r="A31" i="54060" s="1"/>
  <c r="A34" i="12"/>
  <c r="A32" i="54060" s="1"/>
  <c r="A35" i="12"/>
  <c r="A33" i="54060" s="1"/>
  <c r="A36" i="12"/>
  <c r="A34" i="54060" s="1"/>
  <c r="A37" i="12"/>
  <c r="A35" i="54060" s="1"/>
  <c r="A38" i="12"/>
  <c r="A36" i="54060" s="1"/>
  <c r="A39" i="12"/>
  <c r="A37" i="54060" s="1"/>
  <c r="A40" i="12"/>
  <c r="A38" i="54060" s="1"/>
  <c r="A30" i="12"/>
  <c r="L18" i="54045"/>
  <c r="A34" i="54044" l="1"/>
  <c r="A37" i="54044"/>
  <c r="A32" i="54044"/>
  <c r="A36" i="54044"/>
  <c r="A39" i="54044"/>
  <c r="A35" i="54044"/>
  <c r="A38" i="54044"/>
  <c r="A30" i="54044"/>
  <c r="A31" i="54044"/>
  <c r="A33" i="54044"/>
  <c r="B24" i="54085"/>
  <c r="C24" i="54085" s="1"/>
  <c r="D25" i="54085"/>
  <c r="D25" i="54084"/>
  <c r="B24" i="54084"/>
  <c r="C24" i="54084" s="1"/>
  <c r="G24" i="54084" s="1"/>
  <c r="G18" i="54045"/>
  <c r="S27" i="16"/>
  <c r="U27" i="16"/>
  <c r="R27" i="16"/>
  <c r="W214" i="54064"/>
  <c r="V214" i="54064"/>
  <c r="U214" i="54064"/>
  <c r="T214" i="54064"/>
  <c r="R214" i="54064"/>
  <c r="L214" i="54064"/>
  <c r="K214" i="54064"/>
  <c r="W200" i="54064"/>
  <c r="V200" i="54064"/>
  <c r="U200" i="54064"/>
  <c r="T200" i="54064"/>
  <c r="R200" i="54064"/>
  <c r="L200" i="54064"/>
  <c r="K200" i="54064"/>
  <c r="C12" i="54089"/>
  <c r="D12" i="54089" s="1"/>
  <c r="K141" i="54064"/>
  <c r="L141" i="54064"/>
  <c r="R141" i="54064"/>
  <c r="K142" i="54064"/>
  <c r="L142" i="54064"/>
  <c r="R142" i="54064"/>
  <c r="U141" i="54064"/>
  <c r="V141" i="54064"/>
  <c r="W141" i="54064"/>
  <c r="U142" i="54064"/>
  <c r="V142" i="54064"/>
  <c r="W142" i="54064"/>
  <c r="T142" i="54064"/>
  <c r="T141" i="54064"/>
  <c r="K143" i="54064" l="1"/>
  <c r="A9" i="54089"/>
  <c r="E12" i="54089"/>
  <c r="D26" i="54085"/>
  <c r="B25" i="54085"/>
  <c r="C25" i="54085" s="1"/>
  <c r="B25" i="54084"/>
  <c r="C25" i="54084" s="1"/>
  <c r="G25" i="54084" s="1"/>
  <c r="D26" i="54084"/>
  <c r="L143" i="54064"/>
  <c r="A3" i="16"/>
  <c r="F43" i="54081"/>
  <c r="C12" i="40"/>
  <c r="D12" i="40" s="1"/>
  <c r="C103" i="54081" s="1"/>
  <c r="G131" i="54064"/>
  <c r="U172" i="54064"/>
  <c r="W186" i="54064"/>
  <c r="V186" i="54064"/>
  <c r="U186" i="54064"/>
  <c r="T186" i="54064"/>
  <c r="R186" i="54064"/>
  <c r="L186" i="54064"/>
  <c r="K186" i="54064"/>
  <c r="W172" i="54064"/>
  <c r="V172" i="54064"/>
  <c r="T172" i="54064"/>
  <c r="R172" i="54064"/>
  <c r="L172" i="54064"/>
  <c r="K172" i="54064"/>
  <c r="A3" i="54093" l="1"/>
  <c r="A3" i="54095"/>
  <c r="A3" i="54090"/>
  <c r="A3" i="54089"/>
  <c r="A3" i="54086"/>
  <c r="D27" i="54085"/>
  <c r="B26" i="54085"/>
  <c r="C26" i="54085" s="1"/>
  <c r="B26" i="54084"/>
  <c r="C26" i="54084" s="1"/>
  <c r="G26" i="54084" s="1"/>
  <c r="D27" i="54084"/>
  <c r="M3" i="16"/>
  <c r="A7" i="50"/>
  <c r="E12" i="40"/>
  <c r="A9" i="40"/>
  <c r="G218" i="54064"/>
  <c r="G219" i="54064" s="1"/>
  <c r="G220" i="54064" s="1"/>
  <c r="G221" i="54064" s="1"/>
  <c r="G222" i="54064" s="1"/>
  <c r="G223" i="54064" s="1"/>
  <c r="G224" i="54064" s="1"/>
  <c r="G225" i="54064" s="1"/>
  <c r="G226" i="54064" s="1"/>
  <c r="G227" i="54064" s="1"/>
  <c r="G228" i="54064" s="1"/>
  <c r="G216" i="54064"/>
  <c r="G204" i="54064"/>
  <c r="G205" i="54064" s="1"/>
  <c r="G206" i="54064" s="1"/>
  <c r="G207" i="54064" s="1"/>
  <c r="G208" i="54064" s="1"/>
  <c r="G209" i="54064" s="1"/>
  <c r="G210" i="54064" s="1"/>
  <c r="G211" i="54064" s="1"/>
  <c r="G212" i="54064" s="1"/>
  <c r="G213" i="54064" s="1"/>
  <c r="G214" i="54064" s="1"/>
  <c r="G202" i="54064"/>
  <c r="G190" i="54064"/>
  <c r="G191" i="54064" s="1"/>
  <c r="G192" i="54064" s="1"/>
  <c r="G193" i="54064" s="1"/>
  <c r="G194" i="54064" s="1"/>
  <c r="G195" i="54064" s="1"/>
  <c r="G196" i="54064" s="1"/>
  <c r="G197" i="54064" s="1"/>
  <c r="G198" i="54064" s="1"/>
  <c r="G199" i="54064" s="1"/>
  <c r="G200" i="54064" s="1"/>
  <c r="G188" i="54064"/>
  <c r="G176" i="54064"/>
  <c r="G177" i="54064" s="1"/>
  <c r="G178" i="54064" s="1"/>
  <c r="G179" i="54064" s="1"/>
  <c r="G180" i="54064" s="1"/>
  <c r="G181" i="54064" s="1"/>
  <c r="G182" i="54064" s="1"/>
  <c r="G183" i="54064" s="1"/>
  <c r="G184" i="54064" s="1"/>
  <c r="G185" i="54064" s="1"/>
  <c r="G186" i="54064" s="1"/>
  <c r="G174" i="54064"/>
  <c r="G160" i="54064"/>
  <c r="G146" i="54064"/>
  <c r="G113" i="54064"/>
  <c r="G71" i="54064"/>
  <c r="W158" i="54064"/>
  <c r="V158" i="54064"/>
  <c r="U158" i="54064"/>
  <c r="T158" i="54064"/>
  <c r="R158" i="54064"/>
  <c r="L158" i="54064"/>
  <c r="K158" i="54064"/>
  <c r="W143" i="54064"/>
  <c r="V143" i="54064"/>
  <c r="L125" i="54064"/>
  <c r="K125" i="54064"/>
  <c r="R125" i="54064"/>
  <c r="U125" i="54064"/>
  <c r="V125" i="54064"/>
  <c r="W125" i="54064"/>
  <c r="T125" i="54064"/>
  <c r="B27" i="54085" l="1"/>
  <c r="C27" i="54085" s="1"/>
  <c r="D28" i="54085"/>
  <c r="B27" i="54084"/>
  <c r="C27" i="54084" s="1"/>
  <c r="G27" i="54084" s="1"/>
  <c r="D28" i="54084"/>
  <c r="G162" i="54064"/>
  <c r="G163" i="54064" s="1"/>
  <c r="G164" i="54064" s="1"/>
  <c r="G165" i="54064" s="1"/>
  <c r="G166" i="54064" s="1"/>
  <c r="G167" i="54064" s="1"/>
  <c r="G168" i="54064" s="1"/>
  <c r="G169" i="54064" s="1"/>
  <c r="G170" i="54064" s="1"/>
  <c r="G171" i="54064" s="1"/>
  <c r="G172" i="54064" s="1"/>
  <c r="G148" i="54064"/>
  <c r="G149" i="54064" s="1"/>
  <c r="G150" i="54064" s="1"/>
  <c r="G151" i="54064" s="1"/>
  <c r="G152" i="54064" s="1"/>
  <c r="G153" i="54064" s="1"/>
  <c r="G154" i="54064" s="1"/>
  <c r="G155" i="54064" s="1"/>
  <c r="G156" i="54064" s="1"/>
  <c r="G157" i="54064" s="1"/>
  <c r="G158" i="54064" s="1"/>
  <c r="G132" i="54064"/>
  <c r="G133" i="54064" s="1"/>
  <c r="G134" i="54064" s="1"/>
  <c r="G135" i="54064" s="1"/>
  <c r="G136" i="54064" s="1"/>
  <c r="G137" i="54064" s="1"/>
  <c r="G138" i="54064" s="1"/>
  <c r="G139" i="54064" s="1"/>
  <c r="G140" i="54064" s="1"/>
  <c r="G115" i="54064"/>
  <c r="G116" i="54064" s="1"/>
  <c r="G117" i="54064" s="1"/>
  <c r="G118" i="54064" s="1"/>
  <c r="G119" i="54064" s="1"/>
  <c r="G120" i="54064" s="1"/>
  <c r="G121" i="54064" s="1"/>
  <c r="G122" i="54064" s="1"/>
  <c r="G123" i="54064" s="1"/>
  <c r="G124" i="54064" s="1"/>
  <c r="G125" i="54064" s="1"/>
  <c r="D29" i="54085" l="1"/>
  <c r="B28" i="54085"/>
  <c r="C28" i="54085" s="1"/>
  <c r="D29" i="54084"/>
  <c r="B28" i="54084"/>
  <c r="C28" i="54084" s="1"/>
  <c r="G28" i="54084" s="1"/>
  <c r="G73" i="54064"/>
  <c r="G74" i="54064" s="1"/>
  <c r="G75" i="54064" s="1"/>
  <c r="G76" i="54064" s="1"/>
  <c r="G77" i="54064" s="1"/>
  <c r="G78" i="54064" s="1"/>
  <c r="G79" i="54064" s="1"/>
  <c r="G80" i="54064" s="1"/>
  <c r="G81" i="54064" s="1"/>
  <c r="G82" i="54064" s="1"/>
  <c r="G83" i="54064" s="1"/>
  <c r="B29" i="54085" l="1"/>
  <c r="C29" i="54085" s="1"/>
  <c r="D30" i="54085"/>
  <c r="D30" i="54084"/>
  <c r="B29" i="54084"/>
  <c r="C29" i="54084" s="1"/>
  <c r="G29" i="54084" s="1"/>
  <c r="W4" i="54064"/>
  <c r="U4" i="54064"/>
  <c r="T4" i="54064"/>
  <c r="R4" i="54064"/>
  <c r="J4" i="54064"/>
  <c r="E9" i="54092" s="1"/>
  <c r="I4" i="54064"/>
  <c r="D9" i="54092" s="1"/>
  <c r="F9" i="54092" l="1"/>
  <c r="B30" i="54085"/>
  <c r="C30" i="54085" s="1"/>
  <c r="D31" i="54085"/>
  <c r="B30" i="54084"/>
  <c r="C30" i="54084" s="1"/>
  <c r="G30" i="54084" s="1"/>
  <c r="D31" i="54084"/>
  <c r="U71" i="54064"/>
  <c r="U85" i="54064"/>
  <c r="T71" i="54064"/>
  <c r="T85" i="54064"/>
  <c r="R85" i="54064"/>
  <c r="R71" i="54064"/>
  <c r="W85" i="54064"/>
  <c r="W71" i="54064"/>
  <c r="E5" i="54064"/>
  <c r="F5" i="54064" s="1"/>
  <c r="C5" i="54064"/>
  <c r="D5" i="54064" s="1"/>
  <c r="U99" i="54064" l="1"/>
  <c r="U258" i="54064" s="1"/>
  <c r="U113" i="54064"/>
  <c r="U127" i="54064"/>
  <c r="T127" i="54064"/>
  <c r="T99" i="54064"/>
  <c r="T258" i="54064" s="1"/>
  <c r="T113" i="54064"/>
  <c r="W127" i="54064"/>
  <c r="W99" i="54064"/>
  <c r="W258" i="54064" s="1"/>
  <c r="W113" i="54064"/>
  <c r="R113" i="54064"/>
  <c r="R99" i="54064"/>
  <c r="R258" i="54064" s="1"/>
  <c r="R127" i="54064"/>
  <c r="D32" i="54085"/>
  <c r="B31" i="54085"/>
  <c r="C31" i="54085" s="1"/>
  <c r="D32" i="54084"/>
  <c r="B31" i="54084"/>
  <c r="C31" i="54084" s="1"/>
  <c r="G31" i="54084" s="1"/>
  <c r="A29" i="54044"/>
  <c r="B12" i="54060"/>
  <c r="D12" i="54060" s="1"/>
  <c r="A40" i="54060"/>
  <c r="A28" i="54060"/>
  <c r="A26" i="54060"/>
  <c r="A24" i="54060"/>
  <c r="A23" i="54060"/>
  <c r="A22" i="54060"/>
  <c r="A21" i="54060"/>
  <c r="A20" i="54060"/>
  <c r="A19" i="54060"/>
  <c r="A18" i="54060"/>
  <c r="A17" i="54060"/>
  <c r="A16" i="54060"/>
  <c r="A15" i="54060"/>
  <c r="A14" i="54060"/>
  <c r="A10" i="54060"/>
  <c r="J11" i="54060"/>
  <c r="J10" i="54060"/>
  <c r="A19" i="54044"/>
  <c r="K13" i="54054"/>
  <c r="O9" i="54045"/>
  <c r="L6" i="54045"/>
  <c r="A1" i="54048"/>
  <c r="A1" i="54049"/>
  <c r="A9" i="54044"/>
  <c r="B9" i="54044"/>
  <c r="B10" i="54044"/>
  <c r="A14" i="54044"/>
  <c r="A15" i="54044"/>
  <c r="A16" i="54044"/>
  <c r="A17" i="54044"/>
  <c r="A18" i="54044"/>
  <c r="A20" i="54044"/>
  <c r="A21" i="54044"/>
  <c r="A22" i="54044"/>
  <c r="A23" i="54044"/>
  <c r="A24" i="54044"/>
  <c r="A26" i="54044"/>
  <c r="A41" i="54044"/>
  <c r="N12" i="16"/>
  <c r="N13" i="16"/>
  <c r="M17" i="16"/>
  <c r="M18" i="16"/>
  <c r="M19" i="16"/>
  <c r="M20" i="16"/>
  <c r="M21" i="16"/>
  <c r="M22" i="16"/>
  <c r="M23" i="16"/>
  <c r="M24" i="16"/>
  <c r="M25" i="16"/>
  <c r="M26" i="16"/>
  <c r="M27" i="16"/>
  <c r="A1" i="13300"/>
  <c r="J9" i="13300"/>
  <c r="A1" i="40"/>
  <c r="A1" i="50"/>
  <c r="A1" i="54046"/>
  <c r="A1" i="41"/>
  <c r="A1" i="12"/>
  <c r="B32" i="54085" l="1"/>
  <c r="C32" i="54085" s="1"/>
  <c r="D33" i="54085"/>
  <c r="D33" i="54084"/>
  <c r="B32" i="54084"/>
  <c r="C32" i="54084" s="1"/>
  <c r="G32" i="54084" s="1"/>
  <c r="D11" i="54066"/>
  <c r="A3" i="54048"/>
  <c r="A3" i="54046"/>
  <c r="C12" i="54060"/>
  <c r="K14" i="54054"/>
  <c r="K15" i="54054" s="1"/>
  <c r="K16" i="54054" s="1"/>
  <c r="K17" i="54054" s="1"/>
  <c r="K18" i="54054" s="1"/>
  <c r="K19" i="54054" s="1"/>
  <c r="K20" i="54054" s="1"/>
  <c r="K21" i="54054" s="1"/>
  <c r="G13" i="12"/>
  <c r="G44" i="54081" s="1"/>
  <c r="C14" i="16"/>
  <c r="B82" i="54081" s="1"/>
  <c r="I13" i="16"/>
  <c r="A1" i="54044"/>
  <c r="A1" i="54060"/>
  <c r="A3" i="12"/>
  <c r="A3" i="50"/>
  <c r="A3" i="13300"/>
  <c r="A3" i="54049"/>
  <c r="A3" i="41"/>
  <c r="A3" i="40"/>
  <c r="C9" i="54095" l="1"/>
  <c r="B11" i="54086"/>
  <c r="F86" i="54092"/>
  <c r="F81" i="54081"/>
  <c r="G13" i="54089"/>
  <c r="D34" i="54085"/>
  <c r="B33" i="54085"/>
  <c r="C33" i="54085" s="1"/>
  <c r="B33" i="54084"/>
  <c r="C33" i="54084" s="1"/>
  <c r="G33" i="54084" s="1"/>
  <c r="D34" i="54084"/>
  <c r="D11" i="54056"/>
  <c r="C10" i="54066"/>
  <c r="C9" i="54066" s="1"/>
  <c r="B11" i="54066"/>
  <c r="D12" i="54066"/>
  <c r="B11" i="41"/>
  <c r="D11" i="41" s="1"/>
  <c r="C9" i="13300"/>
  <c r="F14" i="16"/>
  <c r="E14" i="16"/>
  <c r="C82" i="54081" s="1"/>
  <c r="D14" i="16"/>
  <c r="A3" i="54060"/>
  <c r="A3" i="54044"/>
  <c r="C8" i="54066" l="1"/>
  <c r="G9" i="54066"/>
  <c r="D35" i="54085"/>
  <c r="B34" i="54085"/>
  <c r="C34" i="54085" s="1"/>
  <c r="B34" i="54084"/>
  <c r="C34" i="54084" s="1"/>
  <c r="G34" i="54084" s="1"/>
  <c r="D35" i="54084"/>
  <c r="G10" i="54066"/>
  <c r="C11" i="54066"/>
  <c r="G11" i="54066" s="1"/>
  <c r="B11" i="54056"/>
  <c r="C11" i="54056" s="1"/>
  <c r="D12" i="54056"/>
  <c r="D13" i="54066"/>
  <c r="B12" i="54066"/>
  <c r="G11" i="41"/>
  <c r="I154" i="54064"/>
  <c r="I180" i="54064"/>
  <c r="I252" i="54064"/>
  <c r="I105" i="54064"/>
  <c r="I255" i="54064"/>
  <c r="I153" i="54064"/>
  <c r="I81" i="54064"/>
  <c r="J101" i="54064"/>
  <c r="J125" i="54064"/>
  <c r="I233" i="54064"/>
  <c r="J108" i="54064"/>
  <c r="I186" i="54064"/>
  <c r="I151" i="54064"/>
  <c r="I117" i="54064"/>
  <c r="J236" i="54064"/>
  <c r="I110" i="54064"/>
  <c r="I78" i="54064"/>
  <c r="J222" i="54064"/>
  <c r="I83" i="54064"/>
  <c r="J246" i="54064"/>
  <c r="J74" i="54064"/>
  <c r="I79" i="54064"/>
  <c r="I137" i="54064"/>
  <c r="J156" i="54064"/>
  <c r="I166" i="54064"/>
  <c r="I203" i="54064"/>
  <c r="J181" i="54064"/>
  <c r="J224" i="54064"/>
  <c r="I256" i="54064"/>
  <c r="I122" i="54064"/>
  <c r="I239" i="54064"/>
  <c r="J53" i="54064"/>
  <c r="I198" i="54064"/>
  <c r="I183" i="54064"/>
  <c r="I206" i="54064"/>
  <c r="J155" i="54064"/>
  <c r="J184" i="54064"/>
  <c r="J248" i="54064"/>
  <c r="I115" i="54064"/>
  <c r="I100" i="54064"/>
  <c r="E58" i="54092" l="1"/>
  <c r="N27" i="54081"/>
  <c r="W27" i="54081" s="1"/>
  <c r="L50" i="54068"/>
  <c r="I224" i="54064"/>
  <c r="I242" i="54064"/>
  <c r="I86" i="54064"/>
  <c r="J27" i="54064"/>
  <c r="J176" i="54064"/>
  <c r="I141" i="54064"/>
  <c r="C17" i="16" l="1"/>
  <c r="F31" i="54087"/>
  <c r="E32" i="54092"/>
  <c r="L43" i="54068"/>
  <c r="N21" i="54081"/>
  <c r="W21" i="54081" s="1"/>
  <c r="I92" i="54064"/>
  <c r="J120" i="54064"/>
  <c r="J251" i="54064"/>
  <c r="J13" i="54064"/>
  <c r="J80" i="54064"/>
  <c r="I72" i="54064"/>
  <c r="I232" i="54064"/>
  <c r="J72" i="54064"/>
  <c r="B17" i="16" l="1"/>
  <c r="I47" i="16" s="1"/>
  <c r="J109" i="54064"/>
  <c r="J144" i="54064"/>
  <c r="I163" i="54064"/>
  <c r="J232" i="54064"/>
  <c r="J83" i="54064"/>
  <c r="I152" i="54064"/>
  <c r="I220" i="54064"/>
  <c r="I104" i="54064"/>
  <c r="I195" i="54064"/>
  <c r="I77" i="54064"/>
  <c r="I196" i="54064"/>
  <c r="J179" i="54064"/>
  <c r="I128" i="54064"/>
  <c r="I53" i="54064"/>
  <c r="E337" i="54092" l="1"/>
  <c r="D58" i="54092"/>
  <c r="F58" i="54092" s="1"/>
  <c r="E18" i="54092"/>
  <c r="F27" i="54081"/>
  <c r="V27" i="54081" s="1"/>
  <c r="X27" i="54081" s="1"/>
  <c r="L50" i="54054"/>
  <c r="F31" i="54086" s="1"/>
  <c r="I200" i="54064"/>
  <c r="J151" i="54064"/>
  <c r="J194" i="54064"/>
  <c r="I162" i="54064"/>
  <c r="I227" i="54064"/>
  <c r="I49" i="54064"/>
  <c r="J235" i="54064"/>
  <c r="I134" i="54064"/>
  <c r="I13" i="54064"/>
  <c r="J164" i="54064"/>
  <c r="I199" i="54064"/>
  <c r="J153" i="54064"/>
  <c r="J75" i="54064"/>
  <c r="I74" i="54064"/>
  <c r="J158" i="54064"/>
  <c r="J237" i="54064"/>
  <c r="J198" i="54064"/>
  <c r="I181" i="54064"/>
  <c r="J89" i="54064"/>
  <c r="J183" i="54064"/>
  <c r="F11" i="54081" l="1"/>
  <c r="D337" i="54092"/>
  <c r="F337" i="54092" s="1"/>
  <c r="D54" i="54092"/>
  <c r="D21" i="54092"/>
  <c r="D18" i="54092"/>
  <c r="F18" i="54092" s="1"/>
  <c r="L48" i="54054"/>
  <c r="F29" i="54086" s="1"/>
  <c r="I7" i="54064"/>
  <c r="J50" i="54064"/>
  <c r="I222" i="54064"/>
  <c r="I156" i="54064"/>
  <c r="J150" i="54064"/>
  <c r="I108" i="54064"/>
  <c r="J221" i="54064"/>
  <c r="J131" i="54064"/>
  <c r="D335" i="54092" l="1"/>
  <c r="E55" i="54092"/>
  <c r="D12" i="54092"/>
  <c r="L47" i="54068"/>
  <c r="C11" i="54087" s="1"/>
  <c r="A26" i="54087" s="1"/>
  <c r="E305" i="54092"/>
  <c r="I245" i="54064"/>
  <c r="J175" i="54064"/>
  <c r="I191" i="54064"/>
  <c r="I234" i="54064"/>
  <c r="I167" i="54064"/>
  <c r="I130" i="54064"/>
  <c r="I185" i="54064"/>
  <c r="I50" i="54064"/>
  <c r="J76" i="54064"/>
  <c r="J106" i="54064"/>
  <c r="I172" i="54064"/>
  <c r="I103" i="54064"/>
  <c r="J245" i="54064"/>
  <c r="J82" i="54064"/>
  <c r="J209" i="54064"/>
  <c r="J227" i="54064"/>
  <c r="I184" i="54064"/>
  <c r="J231" i="54064"/>
  <c r="J119" i="54064"/>
  <c r="J73" i="54064"/>
  <c r="J96" i="54064"/>
  <c r="C27" i="54089" l="1"/>
  <c r="J81" i="54064"/>
  <c r="I73" i="54064"/>
  <c r="J100" i="54064"/>
  <c r="J121" i="54064"/>
  <c r="J182" i="54064"/>
  <c r="J110" i="54064"/>
  <c r="I221" i="54064"/>
  <c r="I93" i="54064"/>
  <c r="J240" i="54064"/>
  <c r="I165" i="54064"/>
  <c r="J233" i="54064"/>
  <c r="J252" i="54064"/>
  <c r="I193" i="54064"/>
  <c r="I129" i="54064"/>
  <c r="I194" i="54064"/>
  <c r="I176" i="54064"/>
  <c r="I217" i="54064"/>
  <c r="U73" i="54081" l="1"/>
  <c r="E21" i="54092"/>
  <c r="F21" i="54092" s="1"/>
  <c r="D55" i="54092"/>
  <c r="F55" i="54092" s="1"/>
  <c r="D305" i="54092"/>
  <c r="F305" i="54092" s="1"/>
  <c r="L47" i="54054"/>
  <c r="C11" i="54086" s="1"/>
  <c r="I132" i="54064"/>
  <c r="I248" i="54064"/>
  <c r="J249" i="54064"/>
  <c r="I87" i="54064"/>
  <c r="I91" i="54064"/>
  <c r="I139" i="54064"/>
  <c r="J95" i="54064"/>
  <c r="J140" i="54064"/>
  <c r="J170" i="54064"/>
  <c r="I96" i="54064"/>
  <c r="I213" i="54064"/>
  <c r="J185" i="54064"/>
  <c r="J52" i="54064"/>
  <c r="I223" i="54064"/>
  <c r="C27" i="16" l="1"/>
  <c r="E57" i="54092"/>
  <c r="C18" i="16"/>
  <c r="A26" i="54086"/>
  <c r="L49" i="54068"/>
  <c r="F30" i="54087" s="1"/>
  <c r="I219" i="54064"/>
  <c r="I119" i="54064"/>
  <c r="I238" i="54064"/>
  <c r="I101" i="54064"/>
  <c r="J214" i="54064"/>
  <c r="J218" i="54064"/>
  <c r="J117" i="54064"/>
  <c r="J143" i="54064"/>
  <c r="J7" i="54064"/>
  <c r="J234" i="54064"/>
  <c r="I116" i="54064"/>
  <c r="J162" i="54064"/>
  <c r="I237" i="54064"/>
  <c r="J133" i="54064"/>
  <c r="I207" i="54064"/>
  <c r="J154" i="54064"/>
  <c r="J192" i="54064"/>
  <c r="J238" i="54064"/>
  <c r="I75" i="54064"/>
  <c r="I235" i="54064"/>
  <c r="J191" i="54064"/>
  <c r="J132" i="54064"/>
  <c r="I97" i="54064"/>
  <c r="J19" i="54064"/>
  <c r="I123" i="54064"/>
  <c r="I149" i="54064"/>
  <c r="J134" i="54064"/>
  <c r="I106" i="54064"/>
  <c r="J115" i="54064"/>
  <c r="J86" i="54064"/>
  <c r="J203" i="54064"/>
  <c r="J226" i="54064"/>
  <c r="J208" i="54064"/>
  <c r="I155" i="54064"/>
  <c r="I107" i="54064"/>
  <c r="I147" i="54064"/>
  <c r="I17" i="16" l="1"/>
  <c r="E336" i="54092"/>
  <c r="E24" i="54092"/>
  <c r="E12" i="54092"/>
  <c r="F12" i="54092" s="1"/>
  <c r="D35" i="54092"/>
  <c r="L33" i="54068"/>
  <c r="C18" i="54070"/>
  <c r="I150" i="54064"/>
  <c r="I114" i="54064"/>
  <c r="J148" i="54064"/>
  <c r="J206" i="54064"/>
  <c r="J247" i="54064"/>
  <c r="J254" i="54064"/>
  <c r="I253" i="54064"/>
  <c r="J211" i="54064"/>
  <c r="J79" i="54064"/>
  <c r="J168" i="54064"/>
  <c r="J166" i="54064"/>
  <c r="I142" i="54064"/>
  <c r="I209" i="54064"/>
  <c r="J193" i="54064"/>
  <c r="J49" i="54064"/>
  <c r="I111" i="54064"/>
  <c r="J195" i="54064"/>
  <c r="J141" i="54064"/>
  <c r="I218" i="54064"/>
  <c r="J219" i="54064"/>
  <c r="J124" i="54064"/>
  <c r="I82" i="54064"/>
  <c r="I168" i="54064"/>
  <c r="I94" i="54064"/>
  <c r="J180" i="54064"/>
  <c r="J196" i="54064"/>
  <c r="I177" i="54064"/>
  <c r="J200" i="54064"/>
  <c r="J210" i="54064"/>
  <c r="J197" i="54064"/>
  <c r="J241" i="54064"/>
  <c r="J91" i="54064"/>
  <c r="J118" i="54064"/>
  <c r="J116" i="54064"/>
  <c r="J92" i="54064"/>
  <c r="I178" i="54064"/>
  <c r="J136" i="54064"/>
  <c r="I171" i="54064"/>
  <c r="I120" i="54064"/>
  <c r="I214" i="54064"/>
  <c r="J253" i="54064"/>
  <c r="B27" i="54089" l="1"/>
  <c r="B27" i="16"/>
  <c r="I225" i="54064"/>
  <c r="I197" i="54064"/>
  <c r="I138" i="54064"/>
  <c r="J190" i="54064"/>
  <c r="I246" i="54064"/>
  <c r="J103" i="54064"/>
  <c r="T27" i="54089" l="1"/>
  <c r="U27" i="54089" s="1"/>
  <c r="D27" i="54089"/>
  <c r="E54" i="54092"/>
  <c r="F54" i="54092" s="1"/>
  <c r="A10" i="54084"/>
  <c r="A10" i="54085"/>
  <c r="C18" i="54069"/>
  <c r="L48" i="54068"/>
  <c r="F29" i="54087" s="1"/>
  <c r="J87" i="54081"/>
  <c r="E346" i="54092"/>
  <c r="G16" i="54076"/>
  <c r="O47" i="54081" s="1"/>
  <c r="I179" i="54064"/>
  <c r="J171" i="54064"/>
  <c r="J54" i="54064"/>
  <c r="J149" i="54064"/>
  <c r="J123" i="54064"/>
  <c r="I102" i="54064"/>
  <c r="F25" i="54087" l="1"/>
  <c r="I13" i="54094" s="1"/>
  <c r="E335" i="54092"/>
  <c r="E59" i="54092"/>
  <c r="A11" i="54085"/>
  <c r="A12" i="54085" s="1"/>
  <c r="A13" i="54085" s="1"/>
  <c r="A14" i="54085" s="1"/>
  <c r="A15" i="54085" s="1"/>
  <c r="A16" i="54085" s="1"/>
  <c r="A17" i="54085" s="1"/>
  <c r="A18" i="54085" s="1"/>
  <c r="A19" i="54085" s="1"/>
  <c r="A20" i="54085" s="1"/>
  <c r="A21" i="54085" s="1"/>
  <c r="A22" i="54085" s="1"/>
  <c r="A23" i="54085" s="1"/>
  <c r="A24" i="54085" s="1"/>
  <c r="A25" i="54085" s="1"/>
  <c r="A26" i="54085" s="1"/>
  <c r="A27" i="54085" s="1"/>
  <c r="A28" i="54085" s="1"/>
  <c r="A29" i="54085" s="1"/>
  <c r="A30" i="54085" s="1"/>
  <c r="A31" i="54085" s="1"/>
  <c r="A32" i="54085" s="1"/>
  <c r="A33" i="54085" s="1"/>
  <c r="A34" i="54085" s="1"/>
  <c r="A35" i="54085" s="1"/>
  <c r="A36" i="54085" s="1"/>
  <c r="A37" i="54085" s="1"/>
  <c r="A38" i="54085" s="1"/>
  <c r="A39" i="54085" s="1"/>
  <c r="A40" i="54085" s="1"/>
  <c r="A41" i="54085" s="1"/>
  <c r="A42" i="54085" s="1"/>
  <c r="A43" i="54085" s="1"/>
  <c r="A44" i="54085" s="1"/>
  <c r="A45" i="54085" s="1"/>
  <c r="A46" i="54085" s="1"/>
  <c r="A47" i="54085" s="1"/>
  <c r="A48" i="54085" s="1"/>
  <c r="A49" i="54085" s="1"/>
  <c r="A50" i="54085" s="1"/>
  <c r="A51" i="54085" s="1"/>
  <c r="A52" i="54085" s="1"/>
  <c r="A53" i="54085" s="1"/>
  <c r="A54" i="54085" s="1"/>
  <c r="A55" i="54085" s="1"/>
  <c r="A56" i="54085" s="1"/>
  <c r="A57" i="54085" s="1"/>
  <c r="A58" i="54085" s="1"/>
  <c r="A59" i="54085" s="1"/>
  <c r="A60" i="54085" s="1"/>
  <c r="A61" i="54085" s="1"/>
  <c r="A62" i="54085" s="1"/>
  <c r="A63" i="54085" s="1"/>
  <c r="A64" i="54085" s="1"/>
  <c r="A65" i="54085" s="1"/>
  <c r="A66" i="54085" s="1"/>
  <c r="A67" i="54085" s="1"/>
  <c r="A68" i="54085" s="1"/>
  <c r="A69" i="54085" s="1"/>
  <c r="A70" i="54085" s="1"/>
  <c r="A71" i="54085" s="1"/>
  <c r="A72" i="54085" s="1"/>
  <c r="A73" i="54085" s="1"/>
  <c r="A74" i="54085" s="1"/>
  <c r="A75" i="54085" s="1"/>
  <c r="A76" i="54085" s="1"/>
  <c r="A77" i="54085" s="1"/>
  <c r="A78" i="54085" s="1"/>
  <c r="A79" i="54085" s="1"/>
  <c r="A80" i="54085" s="1"/>
  <c r="A81" i="54085" s="1"/>
  <c r="A82" i="54085" s="1"/>
  <c r="A83" i="54085" s="1"/>
  <c r="A84" i="54085" s="1"/>
  <c r="A85" i="54085" s="1"/>
  <c r="A86" i="54085" s="1"/>
  <c r="A87" i="54085" s="1"/>
  <c r="A88" i="54085" s="1"/>
  <c r="A89" i="54085" s="1"/>
  <c r="A90" i="54085" s="1"/>
  <c r="A91" i="54085" s="1"/>
  <c r="A92" i="54085" s="1"/>
  <c r="A93" i="54085" s="1"/>
  <c r="A94" i="54085" s="1"/>
  <c r="A95" i="54085" s="1"/>
  <c r="A96" i="54085" s="1"/>
  <c r="A97" i="54085" s="1"/>
  <c r="A98" i="54085" s="1"/>
  <c r="A99" i="54085" s="1"/>
  <c r="A100" i="54085" s="1"/>
  <c r="A101" i="54085" s="1"/>
  <c r="A102" i="54085" s="1"/>
  <c r="A103" i="54085" s="1"/>
  <c r="A104" i="54085" s="1"/>
  <c r="A105" i="54085" s="1"/>
  <c r="A106" i="54085" s="1"/>
  <c r="A107" i="54085" s="1"/>
  <c r="A108" i="54085" s="1"/>
  <c r="A109" i="54085" s="1"/>
  <c r="A110" i="54085" s="1"/>
  <c r="A111" i="54085" s="1"/>
  <c r="A112" i="54085" s="1"/>
  <c r="A113" i="54085" s="1"/>
  <c r="A114" i="54085" s="1"/>
  <c r="A115" i="54085" s="1"/>
  <c r="A116" i="54085" s="1"/>
  <c r="A117" i="54085" s="1"/>
  <c r="A118" i="54085" s="1"/>
  <c r="A119" i="54085" s="1"/>
  <c r="A120" i="54085" s="1"/>
  <c r="A121" i="54085" s="1"/>
  <c r="A122" i="54085" s="1"/>
  <c r="A123" i="54085" s="1"/>
  <c r="A124" i="54085" s="1"/>
  <c r="A125" i="54085" s="1"/>
  <c r="A126" i="54085" s="1"/>
  <c r="A127" i="54085" s="1"/>
  <c r="A128" i="54085" s="1"/>
  <c r="A129" i="54085" s="1"/>
  <c r="A130" i="54085" s="1"/>
  <c r="A131" i="54085" s="1"/>
  <c r="A132" i="54085" s="1"/>
  <c r="A133" i="54085" s="1"/>
  <c r="A134" i="54085" s="1"/>
  <c r="A135" i="54085" s="1"/>
  <c r="A136" i="54085" s="1"/>
  <c r="A137" i="54085" s="1"/>
  <c r="A138" i="54085" s="1"/>
  <c r="A139" i="54085" s="1"/>
  <c r="A140" i="54085" s="1"/>
  <c r="A141" i="54085" s="1"/>
  <c r="A142" i="54085" s="1"/>
  <c r="A143" i="54085" s="1"/>
  <c r="A144" i="54085" s="1"/>
  <c r="A145" i="54085" s="1"/>
  <c r="A146" i="54085" s="1"/>
  <c r="A147" i="54085" s="1"/>
  <c r="A148" i="54085" s="1"/>
  <c r="A149" i="54085" s="1"/>
  <c r="A150" i="54085" s="1"/>
  <c r="A151" i="54085" s="1"/>
  <c r="A152" i="54085" s="1"/>
  <c r="A153" i="54085" s="1"/>
  <c r="A154" i="54085" s="1"/>
  <c r="A155" i="54085" s="1"/>
  <c r="A156" i="54085" s="1"/>
  <c r="A157" i="54085" s="1"/>
  <c r="A158" i="54085" s="1"/>
  <c r="A159" i="54085" s="1"/>
  <c r="A160" i="54085" s="1"/>
  <c r="A161" i="54085" s="1"/>
  <c r="A162" i="54085" s="1"/>
  <c r="A163" i="54085" s="1"/>
  <c r="A164" i="54085" s="1"/>
  <c r="A165" i="54085" s="1"/>
  <c r="A166" i="54085" s="1"/>
  <c r="A167" i="54085" s="1"/>
  <c r="A168" i="54085" s="1"/>
  <c r="A169" i="54085" s="1"/>
  <c r="A170" i="54085" s="1"/>
  <c r="A171" i="54085" s="1"/>
  <c r="A172" i="54085" s="1"/>
  <c r="A173" i="54085" s="1"/>
  <c r="A174" i="54085" s="1"/>
  <c r="A175" i="54085" s="1"/>
  <c r="A176" i="54085" s="1"/>
  <c r="A177" i="54085" s="1"/>
  <c r="A178" i="54085" s="1"/>
  <c r="A179" i="54085" s="1"/>
  <c r="A180" i="54085" s="1"/>
  <c r="A181" i="54085" s="1"/>
  <c r="A182" i="54085" s="1"/>
  <c r="A183" i="54085" s="1"/>
  <c r="A184" i="54085" s="1"/>
  <c r="A185" i="54085" s="1"/>
  <c r="A186" i="54085" s="1"/>
  <c r="A187" i="54085" s="1"/>
  <c r="A188" i="54085" s="1"/>
  <c r="A189" i="54085" s="1"/>
  <c r="A190" i="54085" s="1"/>
  <c r="A191" i="54085" s="1"/>
  <c r="A192" i="54085" s="1"/>
  <c r="A193" i="54085" s="1"/>
  <c r="A194" i="54085" s="1"/>
  <c r="A195" i="54085" s="1"/>
  <c r="A196" i="54085" s="1"/>
  <c r="A197" i="54085" s="1"/>
  <c r="A198" i="54085" s="1"/>
  <c r="A199" i="54085" s="1"/>
  <c r="A200" i="54085" s="1"/>
  <c r="A201" i="54085" s="1"/>
  <c r="A202" i="54085" s="1"/>
  <c r="A203" i="54085" s="1"/>
  <c r="A204" i="54085" s="1"/>
  <c r="A205" i="54085" s="1"/>
  <c r="A206" i="54085" s="1"/>
  <c r="A207" i="54085" s="1"/>
  <c r="A208" i="54085" s="1"/>
  <c r="A209" i="54085" s="1"/>
  <c r="A210" i="54085" s="1"/>
  <c r="A211" i="54085" s="1"/>
  <c r="A212" i="54085" s="1"/>
  <c r="A213" i="54085" s="1"/>
  <c r="A214" i="54085" s="1"/>
  <c r="A215" i="54085" s="1"/>
  <c r="A216" i="54085" s="1"/>
  <c r="A217" i="54085" s="1"/>
  <c r="A218" i="54085" s="1"/>
  <c r="A219" i="54085" s="1"/>
  <c r="A9" i="54085"/>
  <c r="A8" i="54085" s="1"/>
  <c r="A7" i="54085" s="1"/>
  <c r="A6" i="54085" s="1"/>
  <c r="A5" i="54085" s="1"/>
  <c r="E18" i="54069" s="1"/>
  <c r="L51" i="54068"/>
  <c r="F33" i="54087" s="1"/>
  <c r="N28" i="54081"/>
  <c r="W28" i="54081" s="1"/>
  <c r="I140" i="54064"/>
  <c r="J152" i="54064"/>
  <c r="J172" i="54064"/>
  <c r="I88" i="54064"/>
  <c r="I133" i="54064"/>
  <c r="J255" i="54064"/>
  <c r="I80" i="54064"/>
  <c r="J250" i="54064"/>
  <c r="J207" i="54064"/>
  <c r="J189" i="54064"/>
  <c r="I121" i="54064"/>
  <c r="I247" i="54064"/>
  <c r="I52" i="54064"/>
  <c r="I170" i="54064"/>
  <c r="J256" i="54064"/>
  <c r="J142" i="54064"/>
  <c r="J167" i="54064"/>
  <c r="I175" i="54064"/>
  <c r="J137" i="54064"/>
  <c r="I251" i="54064"/>
  <c r="J105" i="54064"/>
  <c r="J135" i="54064"/>
  <c r="J220" i="54064"/>
  <c r="J128" i="54064"/>
  <c r="J88" i="54064"/>
  <c r="I109" i="54064"/>
  <c r="J157" i="54064"/>
  <c r="I254" i="54064"/>
  <c r="J228" i="54064"/>
  <c r="J242" i="54064"/>
  <c r="J77" i="54064"/>
  <c r="I189" i="54064"/>
  <c r="N13" i="54094" l="1"/>
  <c r="D57" i="54092"/>
  <c r="F57" i="54092" s="1"/>
  <c r="L49" i="54054"/>
  <c r="F30" i="54086" s="1"/>
  <c r="J178" i="54064"/>
  <c r="J130" i="54064"/>
  <c r="J138" i="54064"/>
  <c r="J161" i="54064"/>
  <c r="J165" i="54064"/>
  <c r="J122" i="54064"/>
  <c r="J78" i="54064"/>
  <c r="J213" i="54064"/>
  <c r="J139" i="54064"/>
  <c r="J107" i="54064"/>
  <c r="I22" i="54064"/>
  <c r="J97" i="54064"/>
  <c r="J163" i="54064"/>
  <c r="I131" i="54064"/>
  <c r="I240" i="54064"/>
  <c r="I228" i="54064"/>
  <c r="I144" i="54064"/>
  <c r="J199" i="54064"/>
  <c r="I161" i="54064"/>
  <c r="J114" i="54064"/>
  <c r="J177" i="54064"/>
  <c r="F25" i="54086" l="1"/>
  <c r="N13" i="54093" s="1"/>
  <c r="E339" i="54092"/>
  <c r="D336" i="54092"/>
  <c r="F336" i="54092" s="1"/>
  <c r="D27" i="54092"/>
  <c r="L36" i="54054"/>
  <c r="L29" i="54054"/>
  <c r="J212" i="54064"/>
  <c r="I124" i="54064"/>
  <c r="I249" i="54064"/>
  <c r="J205" i="54064"/>
  <c r="I76" i="54064"/>
  <c r="J239" i="54064"/>
  <c r="I89" i="54064"/>
  <c r="J22" i="54064"/>
  <c r="I250" i="54064"/>
  <c r="J225" i="54064"/>
  <c r="I118" i="54064"/>
  <c r="I90" i="54064"/>
  <c r="J186" i="54064"/>
  <c r="J93" i="54064"/>
  <c r="I13" i="54093" l="1"/>
  <c r="E27" i="54092"/>
  <c r="F27" i="54092" s="1"/>
  <c r="E35" i="54092"/>
  <c r="F35" i="54092" s="1"/>
  <c r="L29" i="54068"/>
  <c r="J169" i="54064"/>
  <c r="I136" i="54064"/>
  <c r="I211" i="54064"/>
  <c r="I27" i="54064"/>
  <c r="J102" i="54064"/>
  <c r="I135" i="54064"/>
  <c r="J90" i="54064"/>
  <c r="I143" i="54064"/>
  <c r="I125" i="54064"/>
  <c r="I205" i="54064"/>
  <c r="L15" i="54054" l="1"/>
  <c r="D32" i="54092"/>
  <c r="F32" i="54092" s="1"/>
  <c r="L35" i="54091"/>
  <c r="F21" i="54081"/>
  <c r="V21" i="54081" s="1"/>
  <c r="X21" i="54081" s="1"/>
  <c r="L43" i="54054"/>
  <c r="I231" i="54064"/>
  <c r="I208" i="54064"/>
  <c r="I54" i="54064"/>
  <c r="G22" i="16" l="1"/>
  <c r="D59" i="54092"/>
  <c r="F59" i="54092" s="1"/>
  <c r="F28" i="54081"/>
  <c r="V28" i="54081" s="1"/>
  <c r="X28" i="54081" s="1"/>
  <c r="L51" i="54054"/>
  <c r="F33" i="54086" s="1"/>
  <c r="J104" i="54064"/>
  <c r="I241" i="54064"/>
  <c r="I212" i="54064"/>
  <c r="I19" i="54064"/>
  <c r="J111" i="54064"/>
  <c r="I158" i="54064"/>
  <c r="I236" i="54064"/>
  <c r="I204" i="54064"/>
  <c r="I210" i="54064"/>
  <c r="J204" i="54064"/>
  <c r="J217" i="54064"/>
  <c r="J129" i="54064"/>
  <c r="I169" i="54064"/>
  <c r="I226" i="54064"/>
  <c r="D24" i="54092" l="1"/>
  <c r="F24" i="54092" s="1"/>
  <c r="B22" i="41"/>
  <c r="G26" i="16"/>
  <c r="C18" i="41"/>
  <c r="B25" i="54089"/>
  <c r="T25" i="54089" s="1"/>
  <c r="U25" i="54089" s="1"/>
  <c r="B25" i="40"/>
  <c r="G18" i="16"/>
  <c r="F14" i="54081"/>
  <c r="V14" i="54081" s="1"/>
  <c r="L33" i="54054"/>
  <c r="A10" i="54056" s="1"/>
  <c r="G18" i="54070"/>
  <c r="C23" i="41"/>
  <c r="B13" i="54075"/>
  <c r="G24" i="16"/>
  <c r="D21" i="54070"/>
  <c r="C13" i="41"/>
  <c r="L68" i="54054"/>
  <c r="E11" i="41" s="1"/>
  <c r="C21" i="54070"/>
  <c r="L41" i="54054"/>
  <c r="C20" i="16"/>
  <c r="C21" i="54075"/>
  <c r="G19" i="54070"/>
  <c r="B25" i="54073"/>
  <c r="B25" i="54090"/>
  <c r="T25" i="54090" s="1"/>
  <c r="U25" i="54090" s="1"/>
  <c r="G25" i="16"/>
  <c r="L18" i="41"/>
  <c r="G26" i="54070"/>
  <c r="L17" i="41"/>
  <c r="G19" i="16"/>
  <c r="B21" i="16"/>
  <c r="B19" i="54095" s="1"/>
  <c r="B21" i="54075"/>
  <c r="D19" i="54070"/>
  <c r="C21" i="16"/>
  <c r="N16" i="54081"/>
  <c r="W16" i="54081" s="1"/>
  <c r="E85" i="54092"/>
  <c r="L11" i="54068"/>
  <c r="M74" i="54081" s="1"/>
  <c r="C24" i="54070"/>
  <c r="N22" i="54081"/>
  <c r="W22" i="54081" s="1"/>
  <c r="L44" i="54068"/>
  <c r="L14" i="54054"/>
  <c r="B19" i="54090"/>
  <c r="T19" i="54090" s="1"/>
  <c r="U19" i="54090" s="1"/>
  <c r="B19" i="54073"/>
  <c r="G27" i="54070"/>
  <c r="C20" i="54073"/>
  <c r="C20" i="54090"/>
  <c r="F27" i="54070"/>
  <c r="C19" i="54073"/>
  <c r="C19" i="54090"/>
  <c r="D24" i="54070"/>
  <c r="C22" i="41"/>
  <c r="F16" i="54081"/>
  <c r="V16" i="54081" s="1"/>
  <c r="D85" i="54092"/>
  <c r="L11" i="54054"/>
  <c r="E74" i="54081" s="1"/>
  <c r="B21" i="54073"/>
  <c r="B21" i="54090"/>
  <c r="C19" i="16"/>
  <c r="F17" i="54070"/>
  <c r="C19" i="54070"/>
  <c r="C17" i="54089"/>
  <c r="C17" i="40"/>
  <c r="B17" i="54089"/>
  <c r="B17" i="40"/>
  <c r="B17" i="54090"/>
  <c r="T17" i="54090" s="1"/>
  <c r="U17" i="54090" s="1"/>
  <c r="B17" i="54073"/>
  <c r="B23" i="54070"/>
  <c r="I22" i="54070"/>
  <c r="F17" i="16"/>
  <c r="B22" i="54070"/>
  <c r="B25" i="16"/>
  <c r="L66" i="54054"/>
  <c r="C11" i="41" s="1"/>
  <c r="B26" i="40"/>
  <c r="B26" i="54089"/>
  <c r="T26" i="54089" s="1"/>
  <c r="U26" i="54089" s="1"/>
  <c r="L19" i="41"/>
  <c r="L23" i="54075"/>
  <c r="D22" i="54070"/>
  <c r="L15" i="41"/>
  <c r="D19" i="16"/>
  <c r="B23" i="54090"/>
  <c r="B23" i="54073"/>
  <c r="L18" i="54075"/>
  <c r="I27" i="54070"/>
  <c r="L17" i="54068"/>
  <c r="D26" i="16"/>
  <c r="C21" i="40"/>
  <c r="C21" i="54089"/>
  <c r="G21" i="54070"/>
  <c r="B16" i="54075"/>
  <c r="B27" i="54090"/>
  <c r="B27" i="54073"/>
  <c r="L22" i="41"/>
  <c r="I19" i="54070"/>
  <c r="L68" i="54068"/>
  <c r="E11" i="54075" s="1"/>
  <c r="G20" i="54070"/>
  <c r="B14" i="41"/>
  <c r="F18" i="54070"/>
  <c r="G23" i="16"/>
  <c r="B21" i="41"/>
  <c r="F25" i="16"/>
  <c r="F23" i="54070"/>
  <c r="F21" i="54070"/>
  <c r="L14" i="41"/>
  <c r="C20" i="40"/>
  <c r="C20" i="54089"/>
  <c r="D20" i="54070"/>
  <c r="L63" i="54068"/>
  <c r="G13" i="54073" s="1"/>
  <c r="B11" i="54074" s="1"/>
  <c r="B15" i="54075"/>
  <c r="L16" i="54068"/>
  <c r="C20" i="41"/>
  <c r="L21" i="41"/>
  <c r="C22" i="54090"/>
  <c r="C22" i="54073"/>
  <c r="B24" i="54073"/>
  <c r="B24" i="54090"/>
  <c r="G25" i="54070"/>
  <c r="G22" i="54070"/>
  <c r="C25" i="16"/>
  <c r="D23" i="16"/>
  <c r="C20" i="54075"/>
  <c r="B27" i="40"/>
  <c r="C19" i="41"/>
  <c r="B24" i="40"/>
  <c r="B24" i="54089"/>
  <c r="T24" i="54089" s="1"/>
  <c r="U24" i="54089" s="1"/>
  <c r="C23" i="54075"/>
  <c r="L21" i="54075"/>
  <c r="B22" i="54075"/>
  <c r="C17" i="54070"/>
  <c r="I20" i="16"/>
  <c r="B15" i="41"/>
  <c r="D24" i="16"/>
  <c r="F25" i="54070"/>
  <c r="D18" i="16"/>
  <c r="I25" i="16"/>
  <c r="F22" i="54081"/>
  <c r="V22" i="54081" s="1"/>
  <c r="I19" i="16"/>
  <c r="C17" i="41"/>
  <c r="B20" i="16"/>
  <c r="B18" i="54095" s="1"/>
  <c r="I44" i="16"/>
  <c r="C23" i="54070"/>
  <c r="G21" i="16"/>
  <c r="B14" i="54075"/>
  <c r="L22" i="54075"/>
  <c r="I24" i="54070"/>
  <c r="L17" i="54054"/>
  <c r="F20" i="54070"/>
  <c r="G24" i="54070"/>
  <c r="I18" i="54070"/>
  <c r="F24" i="54070"/>
  <c r="C16" i="54075"/>
  <c r="C19" i="54089"/>
  <c r="C19" i="40"/>
  <c r="B22" i="54073"/>
  <c r="B22" i="54090"/>
  <c r="C22" i="54070"/>
  <c r="F19" i="54070"/>
  <c r="B18" i="54073"/>
  <c r="B18" i="54090"/>
  <c r="T18" i="54090" s="1"/>
  <c r="U18" i="54090" s="1"/>
  <c r="L15" i="54075"/>
  <c r="G17" i="54070"/>
  <c r="L15" i="54068"/>
  <c r="B24" i="54070"/>
  <c r="N14" i="54081"/>
  <c r="W14" i="54081" s="1"/>
  <c r="C27" i="54073"/>
  <c r="C27" i="54090"/>
  <c r="G27" i="16"/>
  <c r="B19" i="41"/>
  <c r="B87" i="54081"/>
  <c r="R87" i="54081" s="1"/>
  <c r="L17" i="54075"/>
  <c r="L66" i="54068"/>
  <c r="C11" i="54075" s="1"/>
  <c r="C15" i="54075"/>
  <c r="D27" i="54070"/>
  <c r="D17" i="54070"/>
  <c r="L13" i="41"/>
  <c r="D20" i="16"/>
  <c r="C17" i="54073"/>
  <c r="C17" i="54090"/>
  <c r="B27" i="54070"/>
  <c r="L20" i="54075"/>
  <c r="F22" i="16"/>
  <c r="G23" i="54070"/>
  <c r="C24" i="54090"/>
  <c r="C24" i="54073"/>
  <c r="B13" i="41"/>
  <c r="C16" i="41"/>
  <c r="B26" i="54070"/>
  <c r="L64" i="54054"/>
  <c r="F21" i="16"/>
  <c r="L16" i="41"/>
  <c r="C22" i="16"/>
  <c r="B21" i="54089"/>
  <c r="T21" i="54089" s="1"/>
  <c r="U21" i="54089" s="1"/>
  <c r="B21" i="40"/>
  <c r="C22" i="54075"/>
  <c r="C26" i="54070"/>
  <c r="C24" i="16"/>
  <c r="B26" i="54073"/>
  <c r="B26" i="54090"/>
  <c r="T26" i="54090" s="1"/>
  <c r="U26" i="54090" s="1"/>
  <c r="B18" i="16"/>
  <c r="B23" i="54075"/>
  <c r="B17" i="41"/>
  <c r="D23" i="54070"/>
  <c r="B23" i="40"/>
  <c r="B23" i="54089"/>
  <c r="T23" i="54089" s="1"/>
  <c r="U23" i="54089" s="1"/>
  <c r="C26" i="40"/>
  <c r="C26" i="54089"/>
  <c r="C18" i="54089"/>
  <c r="C18" i="40"/>
  <c r="B18" i="54070"/>
  <c r="L30" i="54068"/>
  <c r="L16" i="54069" s="1"/>
  <c r="N11" i="54081"/>
  <c r="W11" i="54081" s="1"/>
  <c r="C27" i="40"/>
  <c r="C27" i="54070"/>
  <c r="L13" i="54075"/>
  <c r="C13" i="54075"/>
  <c r="I26" i="16"/>
  <c r="I20" i="54070"/>
  <c r="L64" i="54068"/>
  <c r="B21" i="54070"/>
  <c r="F19" i="16"/>
  <c r="B17" i="54075"/>
  <c r="I21" i="54070"/>
  <c r="B18" i="41"/>
  <c r="I23" i="54070"/>
  <c r="F22" i="54070"/>
  <c r="B18" i="40"/>
  <c r="B18" i="54089"/>
  <c r="T18" i="54089" s="1"/>
  <c r="U18" i="54089" s="1"/>
  <c r="V11" i="54081"/>
  <c r="L30" i="54054"/>
  <c r="L16" i="54045" s="1"/>
  <c r="B23" i="41"/>
  <c r="F27" i="16"/>
  <c r="L63" i="54054"/>
  <c r="F26" i="54070"/>
  <c r="B19" i="16"/>
  <c r="C19" i="54075"/>
  <c r="C17" i="54075"/>
  <c r="B20" i="54073"/>
  <c r="B20" i="54090"/>
  <c r="D25" i="16"/>
  <c r="C25" i="54073"/>
  <c r="C25" i="54090"/>
  <c r="F9" i="54081"/>
  <c r="V9" i="54081" s="1"/>
  <c r="L27" i="54054"/>
  <c r="E15" i="16" s="1"/>
  <c r="C14" i="54075"/>
  <c r="B16" i="41"/>
  <c r="D21" i="16"/>
  <c r="C20" i="54070"/>
  <c r="B20" i="54070"/>
  <c r="L14" i="54068"/>
  <c r="B22" i="16"/>
  <c r="B20" i="54095" s="1"/>
  <c r="I22" i="16"/>
  <c r="F23" i="16"/>
  <c r="B19" i="54089"/>
  <c r="T19" i="54089" s="1"/>
  <c r="U19" i="54089" s="1"/>
  <c r="B19" i="40"/>
  <c r="D26" i="54070"/>
  <c r="C23" i="54089"/>
  <c r="C23" i="40"/>
  <c r="F24" i="16"/>
  <c r="L19" i="54075"/>
  <c r="C21" i="54073"/>
  <c r="C21" i="54090"/>
  <c r="L67" i="54054"/>
  <c r="C12" i="41" s="1"/>
  <c r="L27" i="54068"/>
  <c r="E15" i="54070" s="1"/>
  <c r="N9" i="54081"/>
  <c r="W9" i="54081" s="1"/>
  <c r="B20" i="41"/>
  <c r="B17" i="54070"/>
  <c r="C18" i="54073"/>
  <c r="C18" i="54090"/>
  <c r="C23" i="16"/>
  <c r="C14" i="41"/>
  <c r="B15" i="54095"/>
  <c r="L16" i="54054"/>
  <c r="B25" i="54070"/>
  <c r="L41" i="54068"/>
  <c r="C22" i="54089"/>
  <c r="C22" i="40"/>
  <c r="C26" i="54090"/>
  <c r="C26" i="54073"/>
  <c r="D22" i="16"/>
  <c r="B20" i="54075"/>
  <c r="C18" i="54075"/>
  <c r="L23" i="41"/>
  <c r="D18" i="54070"/>
  <c r="D17" i="16"/>
  <c r="L16" i="54075"/>
  <c r="I23" i="16"/>
  <c r="D25" i="54070"/>
  <c r="D27" i="16"/>
  <c r="I26" i="54070"/>
  <c r="C15" i="41"/>
  <c r="B18" i="54075"/>
  <c r="C23" i="54073"/>
  <c r="C23" i="54090"/>
  <c r="I21" i="16"/>
  <c r="L20" i="41"/>
  <c r="B23" i="16"/>
  <c r="B21" i="54095" s="1"/>
  <c r="B22" i="54089"/>
  <c r="T22" i="54089" s="1"/>
  <c r="U22" i="54089" s="1"/>
  <c r="B22" i="40"/>
  <c r="C21" i="41"/>
  <c r="L67" i="54068"/>
  <c r="C12" i="54075" s="1"/>
  <c r="C25" i="40"/>
  <c r="C25" i="54089"/>
  <c r="I25" i="54070"/>
  <c r="L14" i="54075"/>
  <c r="F26" i="16"/>
  <c r="I24" i="16"/>
  <c r="G20" i="16"/>
  <c r="G17" i="16"/>
  <c r="B24" i="16"/>
  <c r="B19" i="54070"/>
  <c r="B26" i="16"/>
  <c r="C7" i="54066"/>
  <c r="G8" i="54066"/>
  <c r="B35" i="54085"/>
  <c r="C35" i="54085" s="1"/>
  <c r="D36" i="54085"/>
  <c r="D36" i="54084"/>
  <c r="B35" i="54084"/>
  <c r="C35" i="54084" s="1"/>
  <c r="G35" i="54084" s="1"/>
  <c r="C12" i="54066"/>
  <c r="G12" i="54066" s="1"/>
  <c r="D13" i="54056"/>
  <c r="B12" i="54056"/>
  <c r="C12" i="54056" s="1"/>
  <c r="B13" i="54066"/>
  <c r="D14" i="54066"/>
  <c r="J223" i="54064"/>
  <c r="I148" i="54064"/>
  <c r="J147" i="54064"/>
  <c r="I192" i="54064"/>
  <c r="I164" i="54064"/>
  <c r="I157" i="54064"/>
  <c r="I182" i="54064"/>
  <c r="I95" i="54064"/>
  <c r="I190" i="54064"/>
  <c r="J94" i="54064"/>
  <c r="I27" i="16" l="1"/>
  <c r="G27" i="54089" s="1"/>
  <c r="X27" i="54089" s="1"/>
  <c r="I17" i="54070"/>
  <c r="C15" i="54071" s="1"/>
  <c r="C26" i="16"/>
  <c r="B95" i="54081" s="1"/>
  <c r="C24" i="54089"/>
  <c r="C29" i="54089" s="1"/>
  <c r="C24" i="40"/>
  <c r="D24" i="40" s="1"/>
  <c r="B19" i="54075"/>
  <c r="B24" i="54075" s="1"/>
  <c r="F20" i="16"/>
  <c r="B20" i="40"/>
  <c r="D20" i="40" s="1"/>
  <c r="B20" i="54089"/>
  <c r="T20" i="54089" s="1"/>
  <c r="U20" i="54089" s="1"/>
  <c r="I18" i="16"/>
  <c r="B14" i="54086" s="1"/>
  <c r="C25" i="54070"/>
  <c r="J94" i="54081" s="1"/>
  <c r="F18" i="16"/>
  <c r="K83" i="54081"/>
  <c r="B18" i="54086"/>
  <c r="G24" i="54076"/>
  <c r="O55" i="54081" s="1"/>
  <c r="B94" i="54081"/>
  <c r="B88" i="54081"/>
  <c r="B20" i="54086"/>
  <c r="B112" i="54081"/>
  <c r="B17" i="54086"/>
  <c r="B17" i="54087"/>
  <c r="E68" i="54092"/>
  <c r="E204" i="54092"/>
  <c r="B16" i="54086"/>
  <c r="D209" i="54092"/>
  <c r="C17" i="54096"/>
  <c r="E348" i="54092"/>
  <c r="B113" i="54081"/>
  <c r="B21" i="54086"/>
  <c r="J114" i="54081"/>
  <c r="C24" i="54096"/>
  <c r="D351" i="54092"/>
  <c r="D68" i="54092"/>
  <c r="B16" i="54087"/>
  <c r="B15" i="54086"/>
  <c r="J86" i="54081"/>
  <c r="C20" i="54096"/>
  <c r="G17" i="54076"/>
  <c r="O48" i="54081" s="1"/>
  <c r="E349" i="54092"/>
  <c r="B22" i="54086"/>
  <c r="B93" i="54081"/>
  <c r="J91" i="54081"/>
  <c r="B114" i="54081"/>
  <c r="L104" i="54081"/>
  <c r="J117" i="54081"/>
  <c r="D349" i="54092"/>
  <c r="B17" i="54095"/>
  <c r="B17" i="13300"/>
  <c r="B19" i="54086"/>
  <c r="B16" i="54095"/>
  <c r="B16" i="13300"/>
  <c r="T21" i="54090"/>
  <c r="U21" i="54090" s="1"/>
  <c r="T27" i="54090"/>
  <c r="U27" i="54090" s="1"/>
  <c r="T24" i="54090"/>
  <c r="U24" i="54090" s="1"/>
  <c r="T22" i="54090"/>
  <c r="U22" i="54090" s="1"/>
  <c r="T20" i="54090"/>
  <c r="U20" i="54090" s="1"/>
  <c r="E10" i="54071"/>
  <c r="E10" i="54096"/>
  <c r="E10" i="13300"/>
  <c r="E10" i="54095"/>
  <c r="B15" i="54071"/>
  <c r="B15" i="54096"/>
  <c r="N92" i="54081"/>
  <c r="C21" i="54096"/>
  <c r="B25" i="54071"/>
  <c r="B25" i="54096"/>
  <c r="B22" i="54071"/>
  <c r="B22" i="54096"/>
  <c r="B23" i="54071"/>
  <c r="B23" i="54096"/>
  <c r="B19" i="54071"/>
  <c r="B19" i="54096"/>
  <c r="B16" i="54071"/>
  <c r="B16" i="54096"/>
  <c r="E398" i="54092"/>
  <c r="C25" i="54096"/>
  <c r="B21" i="54071"/>
  <c r="B21" i="54096"/>
  <c r="G25" i="54090"/>
  <c r="X25" i="54090" s="1"/>
  <c r="C23" i="54096"/>
  <c r="B18" i="54071"/>
  <c r="B18" i="54096"/>
  <c r="G16" i="54075"/>
  <c r="C18" i="54096"/>
  <c r="B24" i="54071"/>
  <c r="B24" i="54096"/>
  <c r="B17" i="54071"/>
  <c r="B17" i="54096"/>
  <c r="N90" i="54081"/>
  <c r="C19" i="54096"/>
  <c r="G14" i="54075"/>
  <c r="C16" i="54096"/>
  <c r="B20" i="54087"/>
  <c r="C22" i="54096"/>
  <c r="B20" i="54071"/>
  <c r="B20" i="54096"/>
  <c r="C22" i="13300"/>
  <c r="C22" i="54095"/>
  <c r="C20" i="13300"/>
  <c r="C20" i="54095"/>
  <c r="F95" i="54081"/>
  <c r="C24" i="54095"/>
  <c r="B13" i="54086"/>
  <c r="C15" i="54095"/>
  <c r="B15" i="13300"/>
  <c r="G21" i="54089"/>
  <c r="X21" i="54089" s="1"/>
  <c r="C19" i="54095"/>
  <c r="C21" i="13300"/>
  <c r="C21" i="54095"/>
  <c r="B22" i="13300"/>
  <c r="B22" i="54095"/>
  <c r="B20" i="13300"/>
  <c r="B25" i="13300"/>
  <c r="B25" i="54095"/>
  <c r="B18" i="13300"/>
  <c r="F94" i="54081"/>
  <c r="C23" i="54095"/>
  <c r="B23" i="13300"/>
  <c r="B23" i="54095"/>
  <c r="B19" i="13300"/>
  <c r="B24" i="13300"/>
  <c r="B24" i="54095"/>
  <c r="G15" i="41"/>
  <c r="C17" i="54095"/>
  <c r="B21" i="13300"/>
  <c r="D391" i="54092"/>
  <c r="C18" i="54095"/>
  <c r="D339" i="54092"/>
  <c r="F339" i="54092" s="1"/>
  <c r="G13" i="40"/>
  <c r="B11" i="50" s="1"/>
  <c r="D23" i="54089"/>
  <c r="X22" i="54081"/>
  <c r="D23" i="40"/>
  <c r="X16" i="54081"/>
  <c r="G23" i="54075"/>
  <c r="D17" i="54075"/>
  <c r="E17" i="54075" s="1"/>
  <c r="F17" i="54075" s="1"/>
  <c r="D345" i="54092"/>
  <c r="G20" i="54076"/>
  <c r="O51" i="54081" s="1"/>
  <c r="D21" i="41"/>
  <c r="E21" i="41" s="1"/>
  <c r="F21" i="41" s="1"/>
  <c r="Q14" i="16"/>
  <c r="Q24" i="16" s="1"/>
  <c r="E209" i="54092"/>
  <c r="G19" i="12"/>
  <c r="G50" i="54081" s="1"/>
  <c r="D25" i="40"/>
  <c r="D16" i="54075"/>
  <c r="E16" i="54075" s="1"/>
  <c r="F16" i="54075" s="1"/>
  <c r="D21" i="54090"/>
  <c r="E19" i="16"/>
  <c r="D25" i="54073"/>
  <c r="D26" i="40"/>
  <c r="D24" i="54090"/>
  <c r="D17" i="54090"/>
  <c r="D19" i="41"/>
  <c r="E19" i="41" s="1"/>
  <c r="F19" i="41" s="1"/>
  <c r="D205" i="54092"/>
  <c r="D22" i="54089"/>
  <c r="D18" i="54089"/>
  <c r="E26" i="54070"/>
  <c r="C16" i="54071"/>
  <c r="D25" i="54089"/>
  <c r="D18" i="54090"/>
  <c r="D21" i="54073"/>
  <c r="D25" i="54090"/>
  <c r="D26" i="54089"/>
  <c r="D23" i="54075"/>
  <c r="E23" i="54075" s="1"/>
  <c r="F23" i="54075" s="1"/>
  <c r="D24" i="54073"/>
  <c r="D17" i="54073"/>
  <c r="A9" i="54056"/>
  <c r="A8" i="54056" s="1"/>
  <c r="A7" i="54056" s="1"/>
  <c r="A6" i="54056" s="1"/>
  <c r="A5" i="54056" s="1"/>
  <c r="A11" i="54056"/>
  <c r="A12" i="54056" s="1"/>
  <c r="A13" i="54056" s="1"/>
  <c r="A14" i="54056" s="1"/>
  <c r="A15" i="54056" s="1"/>
  <c r="A16" i="54056" s="1"/>
  <c r="A17" i="54056" s="1"/>
  <c r="A18" i="54056" s="1"/>
  <c r="A19" i="54056" s="1"/>
  <c r="A20" i="54056" s="1"/>
  <c r="A21" i="54056" s="1"/>
  <c r="A22" i="54056" s="1"/>
  <c r="A23" i="54056" s="1"/>
  <c r="A24" i="54056" s="1"/>
  <c r="A25" i="54056" s="1"/>
  <c r="A26" i="54056" s="1"/>
  <c r="A27" i="54056" s="1"/>
  <c r="A28" i="54056" s="1"/>
  <c r="A29" i="54056" s="1"/>
  <c r="A30" i="54056" s="1"/>
  <c r="A31" i="54056" s="1"/>
  <c r="A32" i="54056" s="1"/>
  <c r="A33" i="54056" s="1"/>
  <c r="A34" i="54056" s="1"/>
  <c r="A35" i="54056" s="1"/>
  <c r="A36" i="54056" s="1"/>
  <c r="A37" i="54056" s="1"/>
  <c r="A38" i="54056" s="1"/>
  <c r="A39" i="54056" s="1"/>
  <c r="A40" i="54056" s="1"/>
  <c r="A41" i="54056" s="1"/>
  <c r="A42" i="54056" s="1"/>
  <c r="A43" i="54056" s="1"/>
  <c r="A44" i="54056" s="1"/>
  <c r="A45" i="54056" s="1"/>
  <c r="A46" i="54056" s="1"/>
  <c r="A47" i="54056" s="1"/>
  <c r="A48" i="54056" s="1"/>
  <c r="A49" i="54056" s="1"/>
  <c r="A50" i="54056" s="1"/>
  <c r="A51" i="54056" s="1"/>
  <c r="A52" i="54056" s="1"/>
  <c r="A53" i="54056" s="1"/>
  <c r="A54" i="54056" s="1"/>
  <c r="A55" i="54056" s="1"/>
  <c r="A56" i="54056" s="1"/>
  <c r="A57" i="54056" s="1"/>
  <c r="A58" i="54056" s="1"/>
  <c r="A59" i="54056" s="1"/>
  <c r="A60" i="54056" s="1"/>
  <c r="A61" i="54056" s="1"/>
  <c r="A62" i="54056" s="1"/>
  <c r="A63" i="54056" s="1"/>
  <c r="A64" i="54056" s="1"/>
  <c r="A65" i="54056" s="1"/>
  <c r="A66" i="54056" s="1"/>
  <c r="A67" i="54056" s="1"/>
  <c r="A68" i="54056" s="1"/>
  <c r="A69" i="54056" s="1"/>
  <c r="A70" i="54056" s="1"/>
  <c r="A71" i="54056" s="1"/>
  <c r="A72" i="54056" s="1"/>
  <c r="A73" i="54056" s="1"/>
  <c r="A74" i="54056" s="1"/>
  <c r="A75" i="54056" s="1"/>
  <c r="A76" i="54056" s="1"/>
  <c r="A77" i="54056" s="1"/>
  <c r="A78" i="54056" s="1"/>
  <c r="A79" i="54056" s="1"/>
  <c r="A80" i="54056" s="1"/>
  <c r="A81" i="54056" s="1"/>
  <c r="A82" i="54056" s="1"/>
  <c r="A83" i="54056" s="1"/>
  <c r="A84" i="54056" s="1"/>
  <c r="A85" i="54056" s="1"/>
  <c r="A86" i="54056" s="1"/>
  <c r="A87" i="54056" s="1"/>
  <c r="A88" i="54056" s="1"/>
  <c r="A89" i="54056" s="1"/>
  <c r="A90" i="54056" s="1"/>
  <c r="A91" i="54056" s="1"/>
  <c r="A92" i="54056" s="1"/>
  <c r="A93" i="54056" s="1"/>
  <c r="A94" i="54056" s="1"/>
  <c r="A95" i="54056" s="1"/>
  <c r="A96" i="54056" s="1"/>
  <c r="A97" i="54056" s="1"/>
  <c r="A98" i="54056" s="1"/>
  <c r="A99" i="54056" s="1"/>
  <c r="A100" i="54056" s="1"/>
  <c r="A101" i="54056" s="1"/>
  <c r="A102" i="54056" s="1"/>
  <c r="A103" i="54056" s="1"/>
  <c r="A104" i="54056" s="1"/>
  <c r="A105" i="54056" s="1"/>
  <c r="A106" i="54056" s="1"/>
  <c r="A107" i="54056" s="1"/>
  <c r="A108" i="54056" s="1"/>
  <c r="A109" i="54056" s="1"/>
  <c r="A110" i="54056" s="1"/>
  <c r="A111" i="54056" s="1"/>
  <c r="A112" i="54056" s="1"/>
  <c r="A113" i="54056" s="1"/>
  <c r="A114" i="54056" s="1"/>
  <c r="A115" i="54056" s="1"/>
  <c r="A116" i="54056" s="1"/>
  <c r="A117" i="54056" s="1"/>
  <c r="A118" i="54056" s="1"/>
  <c r="A119" i="54056" s="1"/>
  <c r="A120" i="54056" s="1"/>
  <c r="A121" i="54056" s="1"/>
  <c r="A122" i="54056" s="1"/>
  <c r="A123" i="54056" s="1"/>
  <c r="A124" i="54056" s="1"/>
  <c r="A125" i="54056" s="1"/>
  <c r="A126" i="54056" s="1"/>
  <c r="A127" i="54056" s="1"/>
  <c r="A128" i="54056" s="1"/>
  <c r="A129" i="54056" s="1"/>
  <c r="A130" i="54056" s="1"/>
  <c r="A131" i="54056" s="1"/>
  <c r="A132" i="54056" s="1"/>
  <c r="A133" i="54056" s="1"/>
  <c r="A134" i="54056" s="1"/>
  <c r="A135" i="54056" s="1"/>
  <c r="A136" i="54056" s="1"/>
  <c r="A137" i="54056" s="1"/>
  <c r="A138" i="54056" s="1"/>
  <c r="A139" i="54056" s="1"/>
  <c r="A140" i="54056" s="1"/>
  <c r="A141" i="54056" s="1"/>
  <c r="A142" i="54056" s="1"/>
  <c r="A143" i="54056" s="1"/>
  <c r="A144" i="54056" s="1"/>
  <c r="A145" i="54056" s="1"/>
  <c r="A146" i="54056" s="1"/>
  <c r="A147" i="54056" s="1"/>
  <c r="A148" i="54056" s="1"/>
  <c r="A149" i="54056" s="1"/>
  <c r="A150" i="54056" s="1"/>
  <c r="A151" i="54056" s="1"/>
  <c r="A152" i="54056" s="1"/>
  <c r="A153" i="54056" s="1"/>
  <c r="A154" i="54056" s="1"/>
  <c r="A155" i="54056" s="1"/>
  <c r="A156" i="54056" s="1"/>
  <c r="A157" i="54056" s="1"/>
  <c r="A158" i="54056" s="1"/>
  <c r="A159" i="54056" s="1"/>
  <c r="A160" i="54056" s="1"/>
  <c r="A161" i="54056" s="1"/>
  <c r="A162" i="54056" s="1"/>
  <c r="A163" i="54056" s="1"/>
  <c r="A164" i="54056" s="1"/>
  <c r="A165" i="54056" s="1"/>
  <c r="A166" i="54056" s="1"/>
  <c r="A167" i="54056" s="1"/>
  <c r="A168" i="54056" s="1"/>
  <c r="A169" i="54056" s="1"/>
  <c r="A170" i="54056" s="1"/>
  <c r="A171" i="54056" s="1"/>
  <c r="A172" i="54056" s="1"/>
  <c r="A173" i="54056" s="1"/>
  <c r="A174" i="54056" s="1"/>
  <c r="A175" i="54056" s="1"/>
  <c r="A176" i="54056" s="1"/>
  <c r="A177" i="54056" s="1"/>
  <c r="A178" i="54056" s="1"/>
  <c r="A179" i="54056" s="1"/>
  <c r="A180" i="54056" s="1"/>
  <c r="A181" i="54056" s="1"/>
  <c r="A182" i="54056" s="1"/>
  <c r="A183" i="54056" s="1"/>
  <c r="A184" i="54056" s="1"/>
  <c r="A185" i="54056" s="1"/>
  <c r="A186" i="54056" s="1"/>
  <c r="A187" i="54056" s="1"/>
  <c r="A188" i="54056" s="1"/>
  <c r="A189" i="54056" s="1"/>
  <c r="A190" i="54056" s="1"/>
  <c r="A191" i="54056" s="1"/>
  <c r="A192" i="54056" s="1"/>
  <c r="A193" i="54056" s="1"/>
  <c r="A194" i="54056" s="1"/>
  <c r="A195" i="54056" s="1"/>
  <c r="A196" i="54056" s="1"/>
  <c r="A197" i="54056" s="1"/>
  <c r="A198" i="54056" s="1"/>
  <c r="A199" i="54056" s="1"/>
  <c r="A200" i="54056" s="1"/>
  <c r="A201" i="54056" s="1"/>
  <c r="A202" i="54056" s="1"/>
  <c r="A203" i="54056" s="1"/>
  <c r="A204" i="54056" s="1"/>
  <c r="A205" i="54056" s="1"/>
  <c r="A206" i="54056" s="1"/>
  <c r="A207" i="54056" s="1"/>
  <c r="A208" i="54056" s="1"/>
  <c r="A209" i="54056" s="1"/>
  <c r="A210" i="54056" s="1"/>
  <c r="A211" i="54056" s="1"/>
  <c r="A212" i="54056" s="1"/>
  <c r="A213" i="54056" s="1"/>
  <c r="A214" i="54056" s="1"/>
  <c r="A215" i="54056" s="1"/>
  <c r="A216" i="54056" s="1"/>
  <c r="A217" i="54056" s="1"/>
  <c r="A218" i="54056" s="1"/>
  <c r="A219" i="54056" s="1"/>
  <c r="C18" i="54045"/>
  <c r="A10" i="54066"/>
  <c r="E396" i="54092"/>
  <c r="G16" i="12"/>
  <c r="G47" i="54081" s="1"/>
  <c r="W47" i="54081" s="1"/>
  <c r="G19" i="54076"/>
  <c r="O50" i="54081" s="1"/>
  <c r="E21" i="54070"/>
  <c r="D18" i="40"/>
  <c r="C19" i="54071"/>
  <c r="G17" i="54075"/>
  <c r="E395" i="54092"/>
  <c r="D346" i="54092"/>
  <c r="F346" i="54092" s="1"/>
  <c r="E359" i="54092"/>
  <c r="E17" i="54070"/>
  <c r="J112" i="54081"/>
  <c r="E350" i="54092"/>
  <c r="D23" i="41"/>
  <c r="E23" i="41" s="1"/>
  <c r="F23" i="41" s="1"/>
  <c r="D14" i="41"/>
  <c r="E14" i="41" s="1"/>
  <c r="F14" i="41" s="1"/>
  <c r="G29" i="16"/>
  <c r="D22" i="40"/>
  <c r="E21" i="16"/>
  <c r="X11" i="54081"/>
  <c r="E27" i="54070"/>
  <c r="E18" i="16"/>
  <c r="E24" i="16"/>
  <c r="E20" i="54070"/>
  <c r="D17" i="40"/>
  <c r="D18" i="41"/>
  <c r="E18" i="41" s="1"/>
  <c r="F18" i="41" s="1"/>
  <c r="D13" i="54075"/>
  <c r="E13" i="54075" s="1"/>
  <c r="F13" i="54075" s="1"/>
  <c r="X14" i="54081"/>
  <c r="G24" i="54089"/>
  <c r="X24" i="54089" s="1"/>
  <c r="G20" i="41"/>
  <c r="F93" i="54081"/>
  <c r="C19" i="13300"/>
  <c r="F90" i="54081"/>
  <c r="D392" i="54092"/>
  <c r="G17" i="41"/>
  <c r="D394" i="54092"/>
  <c r="G23" i="54089"/>
  <c r="X23" i="54089" s="1"/>
  <c r="F92" i="54081"/>
  <c r="B109" i="54081"/>
  <c r="D201" i="54092"/>
  <c r="E202" i="54092"/>
  <c r="J110" i="54081"/>
  <c r="D200" i="54092"/>
  <c r="B108" i="54081"/>
  <c r="G23" i="54090"/>
  <c r="X23" i="54090" s="1"/>
  <c r="B19" i="54087"/>
  <c r="G19" i="54075"/>
  <c r="E394" i="54092"/>
  <c r="E392" i="54092"/>
  <c r="D397" i="54092"/>
  <c r="G26" i="54089"/>
  <c r="X26" i="54089" s="1"/>
  <c r="D355" i="54092"/>
  <c r="G25" i="12"/>
  <c r="G56" i="54081" s="1"/>
  <c r="B96" i="54081"/>
  <c r="G18" i="54090"/>
  <c r="X18" i="54090" s="1"/>
  <c r="E389" i="54092"/>
  <c r="B14" i="54087"/>
  <c r="G20" i="54075"/>
  <c r="N93" i="54081"/>
  <c r="G24" i="54090"/>
  <c r="X24" i="54090" s="1"/>
  <c r="C22" i="54071"/>
  <c r="D14" i="54075"/>
  <c r="E14" i="54075" s="1"/>
  <c r="F14" i="54075" s="1"/>
  <c r="D388" i="54092"/>
  <c r="F86" i="54081"/>
  <c r="G20" i="54089"/>
  <c r="F89" i="54081"/>
  <c r="G16" i="41"/>
  <c r="D353" i="54092"/>
  <c r="G23" i="12"/>
  <c r="G54" i="54081" s="1"/>
  <c r="D22" i="54090"/>
  <c r="T23" i="54090"/>
  <c r="U23" i="54090" s="1"/>
  <c r="C20" i="54071"/>
  <c r="B18" i="54087"/>
  <c r="G22" i="54090"/>
  <c r="X22" i="54090" s="1"/>
  <c r="J107" i="54081"/>
  <c r="E199" i="54092"/>
  <c r="B107" i="54081"/>
  <c r="D199" i="54092"/>
  <c r="E347" i="54092"/>
  <c r="J88" i="54081"/>
  <c r="B89" i="54081"/>
  <c r="D348" i="54092"/>
  <c r="G18" i="12"/>
  <c r="G49" i="54081" s="1"/>
  <c r="G13" i="41"/>
  <c r="D29" i="54094"/>
  <c r="C29" i="54094" s="1"/>
  <c r="C24" i="13300"/>
  <c r="G21" i="54090"/>
  <c r="X21" i="54090" s="1"/>
  <c r="D206" i="54092"/>
  <c r="C18" i="13300"/>
  <c r="G17" i="54089"/>
  <c r="X17" i="54089" s="1"/>
  <c r="G19" i="41"/>
  <c r="D395" i="54092"/>
  <c r="D204" i="54092"/>
  <c r="D347" i="54092"/>
  <c r="J90" i="54081"/>
  <c r="C21" i="54071"/>
  <c r="N87" i="54081"/>
  <c r="G17" i="12"/>
  <c r="G48" i="54081" s="1"/>
  <c r="E206" i="54092"/>
  <c r="A36" i="54070"/>
  <c r="C15" i="13300"/>
  <c r="G22" i="41"/>
  <c r="D20" i="41"/>
  <c r="E20" i="41" s="1"/>
  <c r="F20" i="41" s="1"/>
  <c r="D23" i="54090"/>
  <c r="D18" i="54075"/>
  <c r="E18" i="54075" s="1"/>
  <c r="F18" i="54075" s="1"/>
  <c r="D26" i="54090"/>
  <c r="C29" i="54073"/>
  <c r="X9" i="54081"/>
  <c r="D16" i="41"/>
  <c r="E16" i="41" s="1"/>
  <c r="F16" i="41" s="1"/>
  <c r="D17" i="41"/>
  <c r="E17" i="41" s="1"/>
  <c r="F17" i="41" s="1"/>
  <c r="D13" i="41"/>
  <c r="E13" i="41" s="1"/>
  <c r="F13" i="41" s="1"/>
  <c r="D27" i="54090"/>
  <c r="D22" i="54075"/>
  <c r="E22" i="54075" s="1"/>
  <c r="F22" i="54075" s="1"/>
  <c r="D15" i="41"/>
  <c r="E15" i="41" s="1"/>
  <c r="F15" i="41" s="1"/>
  <c r="C24" i="54075"/>
  <c r="D20" i="54075"/>
  <c r="E20" i="54075" s="1"/>
  <c r="F20" i="54075" s="1"/>
  <c r="D21" i="54089"/>
  <c r="D19" i="54090"/>
  <c r="D20" i="54073"/>
  <c r="D21" i="54075"/>
  <c r="E21" i="54075" s="1"/>
  <c r="F21" i="54075" s="1"/>
  <c r="D22" i="41"/>
  <c r="E22" i="41" s="1"/>
  <c r="F22" i="41" s="1"/>
  <c r="C23" i="54071"/>
  <c r="N94" i="54081"/>
  <c r="G21" i="54075"/>
  <c r="G26" i="54090"/>
  <c r="X26" i="54090" s="1"/>
  <c r="G22" i="54075"/>
  <c r="C24" i="54071"/>
  <c r="E397" i="54092"/>
  <c r="N95" i="54081"/>
  <c r="G21" i="12"/>
  <c r="G52" i="54081" s="1"/>
  <c r="B92" i="54081"/>
  <c r="G15" i="12"/>
  <c r="G46" i="54081" s="1"/>
  <c r="B86" i="54081"/>
  <c r="F91" i="54081"/>
  <c r="D393" i="54092"/>
  <c r="G18" i="54076"/>
  <c r="O49" i="54081" s="1"/>
  <c r="J89" i="54081"/>
  <c r="G20" i="54090"/>
  <c r="X20" i="54090" s="1"/>
  <c r="N89" i="54081"/>
  <c r="E391" i="54092"/>
  <c r="J96" i="54081"/>
  <c r="G25" i="54076"/>
  <c r="O56" i="54081" s="1"/>
  <c r="L14" i="54069"/>
  <c r="D23" i="54094"/>
  <c r="J95" i="54081"/>
  <c r="E354" i="54092"/>
  <c r="B111" i="54081"/>
  <c r="D203" i="54092"/>
  <c r="D350" i="54092"/>
  <c r="G20" i="12"/>
  <c r="G51" i="54081" s="1"/>
  <c r="D29" i="54070"/>
  <c r="L24" i="54075"/>
  <c r="E200" i="54092"/>
  <c r="J108" i="54081"/>
  <c r="E351" i="54092"/>
  <c r="J92" i="54081"/>
  <c r="F88" i="54081"/>
  <c r="D390" i="54092"/>
  <c r="C17" i="13300"/>
  <c r="D396" i="54092"/>
  <c r="C23" i="13300"/>
  <c r="G25" i="54089"/>
  <c r="X25" i="54089" s="1"/>
  <c r="E345" i="54092"/>
  <c r="D22" i="54073"/>
  <c r="G29" i="54070"/>
  <c r="G19" i="54090"/>
  <c r="X19" i="54090" s="1"/>
  <c r="B15" i="54087"/>
  <c r="C25" i="54071"/>
  <c r="B23" i="54087"/>
  <c r="J113" i="54081"/>
  <c r="E205" i="54092"/>
  <c r="D29" i="16"/>
  <c r="T17" i="54089"/>
  <c r="U17" i="54089" s="1"/>
  <c r="F29" i="54070"/>
  <c r="A36" i="16"/>
  <c r="D29" i="54093"/>
  <c r="J109" i="54081"/>
  <c r="E201" i="54092"/>
  <c r="E352" i="54092"/>
  <c r="G22" i="54076"/>
  <c r="O53" i="54081" s="1"/>
  <c r="C24" i="41"/>
  <c r="B115" i="54081"/>
  <c r="D207" i="54092"/>
  <c r="E388" i="54092"/>
  <c r="E18" i="54070"/>
  <c r="E19" i="54070"/>
  <c r="E25" i="54070"/>
  <c r="E23" i="54070"/>
  <c r="E24" i="54070"/>
  <c r="E22" i="54070"/>
  <c r="N86" i="54081"/>
  <c r="D20" i="54090"/>
  <c r="E23" i="16"/>
  <c r="E25" i="16"/>
  <c r="G15" i="54076"/>
  <c r="O46" i="54081" s="1"/>
  <c r="E20" i="16"/>
  <c r="E27" i="16"/>
  <c r="B24" i="41"/>
  <c r="B29" i="54090"/>
  <c r="J93" i="54081"/>
  <c r="D21" i="40"/>
  <c r="E355" i="54092"/>
  <c r="C18" i="54071"/>
  <c r="G21" i="54076"/>
  <c r="O52" i="54081" s="1"/>
  <c r="B21" i="54087"/>
  <c r="E17" i="16"/>
  <c r="G15" i="54075"/>
  <c r="D17" i="54089"/>
  <c r="D19" i="54073"/>
  <c r="C29" i="54090"/>
  <c r="E228" i="54092"/>
  <c r="G22" i="54089"/>
  <c r="X22" i="54089" s="1"/>
  <c r="B29" i="54073"/>
  <c r="C29" i="40"/>
  <c r="D15" i="54075"/>
  <c r="E15" i="54075" s="1"/>
  <c r="F15" i="54075" s="1"/>
  <c r="D18" i="54073"/>
  <c r="B22" i="54087"/>
  <c r="B91" i="54081"/>
  <c r="G21" i="41"/>
  <c r="G19" i="54089"/>
  <c r="X19" i="54089" s="1"/>
  <c r="B90" i="54081"/>
  <c r="G18" i="41"/>
  <c r="D23" i="54073"/>
  <c r="D26" i="54073"/>
  <c r="D27" i="54073"/>
  <c r="F85" i="54092"/>
  <c r="E23" i="54093"/>
  <c r="C23" i="54094"/>
  <c r="L14" i="54045"/>
  <c r="E23" i="54094"/>
  <c r="D23" i="54093"/>
  <c r="C23" i="54093"/>
  <c r="Q14" i="54070"/>
  <c r="D352" i="54092"/>
  <c r="G22" i="12"/>
  <c r="G53" i="54081" s="1"/>
  <c r="D19" i="40"/>
  <c r="D27" i="40"/>
  <c r="B117" i="54081"/>
  <c r="N91" i="54081"/>
  <c r="E393" i="54092"/>
  <c r="G18" i="54075"/>
  <c r="J111" i="54081"/>
  <c r="E203" i="54092"/>
  <c r="D359" i="54092"/>
  <c r="C83" i="54081"/>
  <c r="E26" i="16"/>
  <c r="E22" i="16"/>
  <c r="E208" i="54092"/>
  <c r="J116" i="54081"/>
  <c r="D19" i="54089"/>
  <c r="N88" i="54081"/>
  <c r="E390" i="54092"/>
  <c r="C17" i="54071"/>
  <c r="N96" i="54081"/>
  <c r="G27" i="54090"/>
  <c r="X27" i="54090" s="1"/>
  <c r="D208" i="54092"/>
  <c r="B116" i="54081"/>
  <c r="E207" i="54092"/>
  <c r="J115" i="54081"/>
  <c r="G13" i="54075"/>
  <c r="C6" i="54066"/>
  <c r="G7" i="54066"/>
  <c r="D37" i="54085"/>
  <c r="B36" i="54085"/>
  <c r="C36" i="54085" s="1"/>
  <c r="D37" i="54084"/>
  <c r="B36" i="54084"/>
  <c r="C36" i="54084" s="1"/>
  <c r="G36" i="54084" s="1"/>
  <c r="C13" i="54066"/>
  <c r="G13" i="54066" s="1"/>
  <c r="B13" i="54056"/>
  <c r="C13" i="54056" s="1"/>
  <c r="D14" i="54056"/>
  <c r="D15" i="54066"/>
  <c r="B14" i="54066"/>
  <c r="B13" i="54087" l="1"/>
  <c r="I29" i="54070"/>
  <c r="D19" i="54075"/>
  <c r="E19" i="54075" s="1"/>
  <c r="F19" i="54075" s="1"/>
  <c r="G18" i="54089"/>
  <c r="X18" i="54089" s="1"/>
  <c r="I29" i="16"/>
  <c r="D399" i="54092" s="1"/>
  <c r="D389" i="54092"/>
  <c r="F389" i="54092" s="1"/>
  <c r="G14" i="41"/>
  <c r="H14" i="41" s="1"/>
  <c r="D20" i="54089"/>
  <c r="B29" i="54089"/>
  <c r="D29" i="54089" s="1"/>
  <c r="F27" i="54089" s="1"/>
  <c r="H27" i="54089" s="1"/>
  <c r="C16" i="54095"/>
  <c r="E16" i="54095" s="1"/>
  <c r="F16" i="54095" s="1"/>
  <c r="G17" i="54090"/>
  <c r="X17" i="54090" s="1"/>
  <c r="F87" i="54081"/>
  <c r="V87" i="54081" s="1"/>
  <c r="C15" i="54096"/>
  <c r="C27" i="54096" s="1"/>
  <c r="C16" i="13300"/>
  <c r="E16" i="13300" s="1"/>
  <c r="C25" i="13300"/>
  <c r="E25" i="13300" s="1"/>
  <c r="U29" i="54089"/>
  <c r="D398" i="54092"/>
  <c r="F398" i="54092" s="1"/>
  <c r="F96" i="54081"/>
  <c r="V96" i="54081" s="1"/>
  <c r="X20" i="54089"/>
  <c r="C25" i="54095"/>
  <c r="E25" i="54095" s="1"/>
  <c r="F25" i="54095" s="1"/>
  <c r="B23" i="54086"/>
  <c r="B24" i="54086" s="1"/>
  <c r="B25" i="54086" s="1"/>
  <c r="G23" i="41"/>
  <c r="H23" i="41" s="1"/>
  <c r="R113" i="54081"/>
  <c r="E353" i="54092"/>
  <c r="F353" i="54092" s="1"/>
  <c r="G23" i="54076"/>
  <c r="O54" i="54081" s="1"/>
  <c r="W54" i="54081" s="1"/>
  <c r="C29" i="16"/>
  <c r="D356" i="54092" s="1"/>
  <c r="F29" i="16"/>
  <c r="G24" i="12"/>
  <c r="G55" i="54081" s="1"/>
  <c r="W55" i="54081" s="1"/>
  <c r="D354" i="54092"/>
  <c r="F354" i="54092" s="1"/>
  <c r="D202" i="54092"/>
  <c r="F202" i="54092" s="1"/>
  <c r="R112" i="54081"/>
  <c r="B29" i="40"/>
  <c r="D29" i="40" s="1"/>
  <c r="D24" i="54089"/>
  <c r="C29" i="54070"/>
  <c r="J98" i="54081" s="1"/>
  <c r="B110" i="54081"/>
  <c r="R110" i="54081" s="1"/>
  <c r="R88" i="54081"/>
  <c r="R86" i="54081"/>
  <c r="F351" i="54092"/>
  <c r="F209" i="54092"/>
  <c r="R91" i="54081"/>
  <c r="R95" i="54081"/>
  <c r="F68" i="54092"/>
  <c r="E17" i="54096"/>
  <c r="G17" i="54096" s="1"/>
  <c r="F204" i="54092"/>
  <c r="R114" i="54081"/>
  <c r="I16" i="54087"/>
  <c r="W48" i="54081"/>
  <c r="R94" i="54081"/>
  <c r="F348" i="54092"/>
  <c r="F349" i="54092"/>
  <c r="E210" i="54092"/>
  <c r="D363" i="54092"/>
  <c r="N98" i="54081"/>
  <c r="C116" i="54081"/>
  <c r="C111" i="54081"/>
  <c r="E368" i="54092"/>
  <c r="K89" i="54081"/>
  <c r="E360" i="54092"/>
  <c r="K114" i="54081"/>
  <c r="E217" i="54092"/>
  <c r="E369" i="54092"/>
  <c r="E221" i="54092"/>
  <c r="D360" i="54092"/>
  <c r="C114" i="54081"/>
  <c r="D213" i="54092"/>
  <c r="H21" i="54070"/>
  <c r="M90" i="54081" s="1"/>
  <c r="R117" i="54081"/>
  <c r="D368" i="54092"/>
  <c r="F368" i="54092" s="1"/>
  <c r="E362" i="54092"/>
  <c r="E216" i="54092"/>
  <c r="D367" i="54092"/>
  <c r="H21" i="16"/>
  <c r="E90" i="54081" s="1"/>
  <c r="H19" i="16"/>
  <c r="J19" i="16" s="1"/>
  <c r="D221" i="54092"/>
  <c r="C113" i="54081"/>
  <c r="K109" i="54081"/>
  <c r="E366" i="54092"/>
  <c r="E370" i="54092"/>
  <c r="K107" i="54081"/>
  <c r="H22" i="54070"/>
  <c r="B18" i="54072" s="1"/>
  <c r="R93" i="54081"/>
  <c r="H27" i="16"/>
  <c r="B23" i="54046" s="1"/>
  <c r="D366" i="54092"/>
  <c r="E367" i="54092"/>
  <c r="H18" i="54070"/>
  <c r="E375" i="54092" s="1"/>
  <c r="E218" i="54092"/>
  <c r="C87" i="54081"/>
  <c r="D218" i="54092"/>
  <c r="C108" i="54081"/>
  <c r="D216" i="54092"/>
  <c r="D228" i="54092"/>
  <c r="E20" i="54095"/>
  <c r="F20" i="54095" s="1"/>
  <c r="W51" i="54081"/>
  <c r="Q23" i="16"/>
  <c r="E16" i="54096"/>
  <c r="F16" i="54096" s="1"/>
  <c r="E18" i="54096"/>
  <c r="E23" i="54096"/>
  <c r="G23" i="54096" s="1"/>
  <c r="U29" i="54090"/>
  <c r="E17" i="13300"/>
  <c r="E22" i="54096"/>
  <c r="F22" i="54096" s="1"/>
  <c r="E19" i="54096"/>
  <c r="G19" i="54096" s="1"/>
  <c r="E25" i="54096"/>
  <c r="G25" i="54096" s="1"/>
  <c r="E21" i="54096"/>
  <c r="F21" i="54096" s="1"/>
  <c r="E18" i="13300"/>
  <c r="E21" i="13300"/>
  <c r="E24" i="54096"/>
  <c r="G24" i="54096" s="1"/>
  <c r="E21" i="54095"/>
  <c r="F21" i="54095" s="1"/>
  <c r="E17" i="54095"/>
  <c r="G17" i="54095" s="1"/>
  <c r="E18" i="54095"/>
  <c r="E19" i="54095"/>
  <c r="G19" i="54095" s="1"/>
  <c r="E23" i="54095"/>
  <c r="G23" i="54095" s="1"/>
  <c r="E24" i="54095"/>
  <c r="G24" i="54095" s="1"/>
  <c r="E22" i="54095"/>
  <c r="F22" i="54095" s="1"/>
  <c r="E20" i="54096"/>
  <c r="F20" i="54096" s="1"/>
  <c r="E19" i="13300"/>
  <c r="E20" i="13300"/>
  <c r="E23" i="13300"/>
  <c r="E15" i="13300"/>
  <c r="E24" i="13300"/>
  <c r="H14" i="54075"/>
  <c r="H16" i="54075"/>
  <c r="E22" i="13300"/>
  <c r="V92" i="54081"/>
  <c r="V95" i="54081"/>
  <c r="V90" i="54081"/>
  <c r="F391" i="54092"/>
  <c r="H15" i="41"/>
  <c r="V94" i="54081"/>
  <c r="E15" i="54095"/>
  <c r="D104" i="54081"/>
  <c r="C29" i="54093"/>
  <c r="F208" i="54092"/>
  <c r="R116" i="54081"/>
  <c r="C110" i="54081"/>
  <c r="F207" i="54092"/>
  <c r="D219" i="54092"/>
  <c r="D222" i="54092"/>
  <c r="F199" i="54092"/>
  <c r="F345" i="54092"/>
  <c r="E18" i="54045"/>
  <c r="R107" i="54081"/>
  <c r="C107" i="54081"/>
  <c r="H23" i="54075"/>
  <c r="R92" i="54081"/>
  <c r="H27" i="54070"/>
  <c r="H17" i="16"/>
  <c r="F396" i="54092"/>
  <c r="H21" i="54075"/>
  <c r="D364" i="54092"/>
  <c r="K115" i="54081"/>
  <c r="H16" i="41"/>
  <c r="H19" i="41"/>
  <c r="C115" i="54081"/>
  <c r="H23" i="54070"/>
  <c r="D29" i="54090"/>
  <c r="F22" i="54090" s="1"/>
  <c r="H22" i="54090" s="1"/>
  <c r="H24" i="54070"/>
  <c r="C88" i="54081"/>
  <c r="D362" i="54092"/>
  <c r="W50" i="54081"/>
  <c r="H23" i="16"/>
  <c r="E220" i="54092"/>
  <c r="K95" i="54081"/>
  <c r="E364" i="54092"/>
  <c r="C92" i="54081"/>
  <c r="C86" i="54081"/>
  <c r="R115" i="54081"/>
  <c r="F205" i="54092"/>
  <c r="W56" i="54081"/>
  <c r="H17" i="54070"/>
  <c r="C93" i="54081"/>
  <c r="C96" i="54081"/>
  <c r="C90" i="54081"/>
  <c r="F201" i="54092"/>
  <c r="R89" i="54081"/>
  <c r="H17" i="41"/>
  <c r="F347" i="54092"/>
  <c r="K94" i="54081"/>
  <c r="D370" i="54092"/>
  <c r="K112" i="54081"/>
  <c r="D217" i="54092"/>
  <c r="E215" i="54092"/>
  <c r="F390" i="54092"/>
  <c r="F359" i="54092"/>
  <c r="F24" i="54075"/>
  <c r="R90" i="54081"/>
  <c r="F355" i="54092"/>
  <c r="H22" i="54075"/>
  <c r="H20" i="54075"/>
  <c r="K111" i="54081"/>
  <c r="E213" i="54092"/>
  <c r="W46" i="54081"/>
  <c r="H26" i="54070"/>
  <c r="K86" i="54081"/>
  <c r="K90" i="54081"/>
  <c r="K96" i="54081"/>
  <c r="D220" i="54092"/>
  <c r="K91" i="54081"/>
  <c r="H24" i="16"/>
  <c r="K110" i="54081"/>
  <c r="H18" i="54075"/>
  <c r="F388" i="54092"/>
  <c r="R108" i="54081"/>
  <c r="H17" i="54075"/>
  <c r="A11" i="54084"/>
  <c r="A12" i="54084" s="1"/>
  <c r="A13" i="54084" s="1"/>
  <c r="A14" i="54084" s="1"/>
  <c r="A15" i="54084" s="1"/>
  <c r="A16" i="54084" s="1"/>
  <c r="A17" i="54084" s="1"/>
  <c r="A18" i="54084" s="1"/>
  <c r="A19" i="54084" s="1"/>
  <c r="A20" i="54084" s="1"/>
  <c r="A21" i="54084" s="1"/>
  <c r="A22" i="54084" s="1"/>
  <c r="A23" i="54084" s="1"/>
  <c r="A24" i="54084" s="1"/>
  <c r="A25" i="54084" s="1"/>
  <c r="A26" i="54084" s="1"/>
  <c r="A27" i="54084" s="1"/>
  <c r="A28" i="54084" s="1"/>
  <c r="A29" i="54084" s="1"/>
  <c r="A30" i="54084" s="1"/>
  <c r="A31" i="54084" s="1"/>
  <c r="A32" i="54084" s="1"/>
  <c r="A33" i="54084" s="1"/>
  <c r="A34" i="54084" s="1"/>
  <c r="A35" i="54084" s="1"/>
  <c r="A36" i="54084" s="1"/>
  <c r="A37" i="54084" s="1"/>
  <c r="A38" i="54084" s="1"/>
  <c r="A39" i="54084" s="1"/>
  <c r="A40" i="54084" s="1"/>
  <c r="A41" i="54084" s="1"/>
  <c r="A42" i="54084" s="1"/>
  <c r="A43" i="54084" s="1"/>
  <c r="A44" i="54084" s="1"/>
  <c r="A45" i="54084" s="1"/>
  <c r="A46" i="54084" s="1"/>
  <c r="A47" i="54084" s="1"/>
  <c r="A48" i="54084" s="1"/>
  <c r="A49" i="54084" s="1"/>
  <c r="A50" i="54084" s="1"/>
  <c r="A51" i="54084" s="1"/>
  <c r="A52" i="54084" s="1"/>
  <c r="A53" i="54084" s="1"/>
  <c r="A54" i="54084" s="1"/>
  <c r="A55" i="54084" s="1"/>
  <c r="A56" i="54084" s="1"/>
  <c r="A57" i="54084" s="1"/>
  <c r="A58" i="54084" s="1"/>
  <c r="A59" i="54084" s="1"/>
  <c r="A60" i="54084" s="1"/>
  <c r="A61" i="54084" s="1"/>
  <c r="A62" i="54084" s="1"/>
  <c r="A63" i="54084" s="1"/>
  <c r="A64" i="54084" s="1"/>
  <c r="A65" i="54084" s="1"/>
  <c r="A66" i="54084" s="1"/>
  <c r="A67" i="54084" s="1"/>
  <c r="A68" i="54084" s="1"/>
  <c r="A69" i="54084" s="1"/>
  <c r="A70" i="54084" s="1"/>
  <c r="A71" i="54084" s="1"/>
  <c r="A72" i="54084" s="1"/>
  <c r="A73" i="54084" s="1"/>
  <c r="A74" i="54084" s="1"/>
  <c r="A75" i="54084" s="1"/>
  <c r="A76" i="54084" s="1"/>
  <c r="A77" i="54084" s="1"/>
  <c r="A78" i="54084" s="1"/>
  <c r="A79" i="54084" s="1"/>
  <c r="A80" i="54084" s="1"/>
  <c r="A81" i="54084" s="1"/>
  <c r="A82" i="54084" s="1"/>
  <c r="A83" i="54084" s="1"/>
  <c r="A84" i="54084" s="1"/>
  <c r="A85" i="54084" s="1"/>
  <c r="A86" i="54084" s="1"/>
  <c r="A87" i="54084" s="1"/>
  <c r="A88" i="54084" s="1"/>
  <c r="A89" i="54084" s="1"/>
  <c r="A90" i="54084" s="1"/>
  <c r="A91" i="54084" s="1"/>
  <c r="A92" i="54084" s="1"/>
  <c r="A93" i="54084" s="1"/>
  <c r="A94" i="54084" s="1"/>
  <c r="A95" i="54084" s="1"/>
  <c r="A96" i="54084" s="1"/>
  <c r="A97" i="54084" s="1"/>
  <c r="A98" i="54084" s="1"/>
  <c r="A99" i="54084" s="1"/>
  <c r="A100" i="54084" s="1"/>
  <c r="A101" i="54084" s="1"/>
  <c r="A102" i="54084" s="1"/>
  <c r="A103" i="54084" s="1"/>
  <c r="A104" i="54084" s="1"/>
  <c r="A105" i="54084" s="1"/>
  <c r="A106" i="54084" s="1"/>
  <c r="A107" i="54084" s="1"/>
  <c r="A108" i="54084" s="1"/>
  <c r="A109" i="54084" s="1"/>
  <c r="A110" i="54084" s="1"/>
  <c r="A111" i="54084" s="1"/>
  <c r="A112" i="54084" s="1"/>
  <c r="A113" i="54084" s="1"/>
  <c r="A114" i="54084" s="1"/>
  <c r="A115" i="54084" s="1"/>
  <c r="A116" i="54084" s="1"/>
  <c r="A117" i="54084" s="1"/>
  <c r="A118" i="54084" s="1"/>
  <c r="A119" i="54084" s="1"/>
  <c r="A120" i="54084" s="1"/>
  <c r="A121" i="54084" s="1"/>
  <c r="A122" i="54084" s="1"/>
  <c r="A123" i="54084" s="1"/>
  <c r="A124" i="54084" s="1"/>
  <c r="A125" i="54084" s="1"/>
  <c r="A126" i="54084" s="1"/>
  <c r="A127" i="54084" s="1"/>
  <c r="A128" i="54084" s="1"/>
  <c r="A129" i="54084" s="1"/>
  <c r="A130" i="54084" s="1"/>
  <c r="A131" i="54084" s="1"/>
  <c r="A132" i="54084" s="1"/>
  <c r="A133" i="54084" s="1"/>
  <c r="A134" i="54084" s="1"/>
  <c r="A135" i="54084" s="1"/>
  <c r="A136" i="54084" s="1"/>
  <c r="A137" i="54084" s="1"/>
  <c r="A138" i="54084" s="1"/>
  <c r="A139" i="54084" s="1"/>
  <c r="A140" i="54084" s="1"/>
  <c r="A141" i="54084" s="1"/>
  <c r="A142" i="54084" s="1"/>
  <c r="A143" i="54084" s="1"/>
  <c r="A144" i="54084" s="1"/>
  <c r="A145" i="54084" s="1"/>
  <c r="A146" i="54084" s="1"/>
  <c r="A147" i="54084" s="1"/>
  <c r="A148" i="54084" s="1"/>
  <c r="A149" i="54084" s="1"/>
  <c r="A150" i="54084" s="1"/>
  <c r="A151" i="54084" s="1"/>
  <c r="A152" i="54084" s="1"/>
  <c r="A153" i="54084" s="1"/>
  <c r="A154" i="54084" s="1"/>
  <c r="A155" i="54084" s="1"/>
  <c r="A156" i="54084" s="1"/>
  <c r="A157" i="54084" s="1"/>
  <c r="A158" i="54084" s="1"/>
  <c r="A159" i="54084" s="1"/>
  <c r="A160" i="54084" s="1"/>
  <c r="A161" i="54084" s="1"/>
  <c r="A162" i="54084" s="1"/>
  <c r="A163" i="54084" s="1"/>
  <c r="A164" i="54084" s="1"/>
  <c r="A165" i="54084" s="1"/>
  <c r="A166" i="54084" s="1"/>
  <c r="A167" i="54084" s="1"/>
  <c r="A168" i="54084" s="1"/>
  <c r="A169" i="54084" s="1"/>
  <c r="A170" i="54084" s="1"/>
  <c r="A171" i="54084" s="1"/>
  <c r="A172" i="54084" s="1"/>
  <c r="A173" i="54084" s="1"/>
  <c r="A174" i="54084" s="1"/>
  <c r="A175" i="54084" s="1"/>
  <c r="A176" i="54084" s="1"/>
  <c r="A177" i="54084" s="1"/>
  <c r="A178" i="54084" s="1"/>
  <c r="A179" i="54084" s="1"/>
  <c r="A180" i="54084" s="1"/>
  <c r="A181" i="54084" s="1"/>
  <c r="A182" i="54084" s="1"/>
  <c r="A183" i="54084" s="1"/>
  <c r="A184" i="54084" s="1"/>
  <c r="A185" i="54084" s="1"/>
  <c r="A186" i="54084" s="1"/>
  <c r="A187" i="54084" s="1"/>
  <c r="A188" i="54084" s="1"/>
  <c r="A189" i="54084" s="1"/>
  <c r="A190" i="54084" s="1"/>
  <c r="A191" i="54084" s="1"/>
  <c r="A192" i="54084" s="1"/>
  <c r="A193" i="54084" s="1"/>
  <c r="A194" i="54084" s="1"/>
  <c r="A195" i="54084" s="1"/>
  <c r="A196" i="54084" s="1"/>
  <c r="A197" i="54084" s="1"/>
  <c r="A198" i="54084" s="1"/>
  <c r="A199" i="54084" s="1"/>
  <c r="A200" i="54084" s="1"/>
  <c r="A201" i="54084" s="1"/>
  <c r="A202" i="54084" s="1"/>
  <c r="A203" i="54084" s="1"/>
  <c r="A204" i="54084" s="1"/>
  <c r="A205" i="54084" s="1"/>
  <c r="A206" i="54084" s="1"/>
  <c r="A207" i="54084" s="1"/>
  <c r="A208" i="54084" s="1"/>
  <c r="A209" i="54084" s="1"/>
  <c r="A210" i="54084" s="1"/>
  <c r="A211" i="54084" s="1"/>
  <c r="A212" i="54084" s="1"/>
  <c r="A213" i="54084" s="1"/>
  <c r="A214" i="54084" s="1"/>
  <c r="A215" i="54084" s="1"/>
  <c r="A216" i="54084" s="1"/>
  <c r="A217" i="54084" s="1"/>
  <c r="A218" i="54084" s="1"/>
  <c r="A219" i="54084" s="1"/>
  <c r="A9" i="54084"/>
  <c r="A8" i="54084" s="1"/>
  <c r="A7" i="54084" s="1"/>
  <c r="A6" i="54084" s="1"/>
  <c r="A5" i="54084" s="1"/>
  <c r="A9" i="54066"/>
  <c r="A8" i="54066" s="1"/>
  <c r="A7" i="54066" s="1"/>
  <c r="A6" i="54066" s="1"/>
  <c r="A5" i="54066" s="1"/>
  <c r="D18" i="54045" s="1"/>
  <c r="A11" i="54066"/>
  <c r="A12" i="54066" s="1"/>
  <c r="A13" i="54066" s="1"/>
  <c r="A14" i="54066" s="1"/>
  <c r="A15" i="54066" s="1"/>
  <c r="A16" i="54066" s="1"/>
  <c r="A17" i="54066" s="1"/>
  <c r="A18" i="54066" s="1"/>
  <c r="A19" i="54066" s="1"/>
  <c r="A20" i="54066" s="1"/>
  <c r="A21" i="54066" s="1"/>
  <c r="A22" i="54066" s="1"/>
  <c r="A23" i="54066" s="1"/>
  <c r="A24" i="54066" s="1"/>
  <c r="A25" i="54066" s="1"/>
  <c r="A26" i="54066" s="1"/>
  <c r="A27" i="54066" s="1"/>
  <c r="A28" i="54066" s="1"/>
  <c r="A29" i="54066" s="1"/>
  <c r="A30" i="54066" s="1"/>
  <c r="A31" i="54066" s="1"/>
  <c r="A32" i="54066" s="1"/>
  <c r="A33" i="54066" s="1"/>
  <c r="A34" i="54066" s="1"/>
  <c r="A35" i="54066" s="1"/>
  <c r="A36" i="54066" s="1"/>
  <c r="A37" i="54066" s="1"/>
  <c r="A38" i="54066" s="1"/>
  <c r="A39" i="54066" s="1"/>
  <c r="A40" i="54066" s="1"/>
  <c r="A41" i="54066" s="1"/>
  <c r="A42" i="54066" s="1"/>
  <c r="A43" i="54066" s="1"/>
  <c r="A44" i="54066" s="1"/>
  <c r="A45" i="54066" s="1"/>
  <c r="A46" i="54066" s="1"/>
  <c r="A47" i="54066" s="1"/>
  <c r="A48" i="54066" s="1"/>
  <c r="A49" i="54066" s="1"/>
  <c r="A50" i="54066" s="1"/>
  <c r="A51" i="54066" s="1"/>
  <c r="A52" i="54066" s="1"/>
  <c r="A53" i="54066" s="1"/>
  <c r="A54" i="54066" s="1"/>
  <c r="A55" i="54066" s="1"/>
  <c r="A56" i="54066" s="1"/>
  <c r="A57" i="54066" s="1"/>
  <c r="A58" i="54066" s="1"/>
  <c r="A59" i="54066" s="1"/>
  <c r="A60" i="54066" s="1"/>
  <c r="A61" i="54066" s="1"/>
  <c r="A62" i="54066" s="1"/>
  <c r="A63" i="54066" s="1"/>
  <c r="A64" i="54066" s="1"/>
  <c r="A65" i="54066" s="1"/>
  <c r="A66" i="54066" s="1"/>
  <c r="A67" i="54066" s="1"/>
  <c r="A68" i="54066" s="1"/>
  <c r="A69" i="54066" s="1"/>
  <c r="A70" i="54066" s="1"/>
  <c r="A71" i="54066" s="1"/>
  <c r="A72" i="54066" s="1"/>
  <c r="A73" i="54066" s="1"/>
  <c r="A74" i="54066" s="1"/>
  <c r="A75" i="54066" s="1"/>
  <c r="A76" i="54066" s="1"/>
  <c r="A77" i="54066" s="1"/>
  <c r="A78" i="54066" s="1"/>
  <c r="A79" i="54066" s="1"/>
  <c r="A80" i="54066" s="1"/>
  <c r="A81" i="54066" s="1"/>
  <c r="A82" i="54066" s="1"/>
  <c r="A83" i="54066" s="1"/>
  <c r="A84" i="54066" s="1"/>
  <c r="A85" i="54066" s="1"/>
  <c r="A86" i="54066" s="1"/>
  <c r="A87" i="54066" s="1"/>
  <c r="A88" i="54066" s="1"/>
  <c r="A89" i="54066" s="1"/>
  <c r="A90" i="54066" s="1"/>
  <c r="A91" i="54066" s="1"/>
  <c r="A92" i="54066" s="1"/>
  <c r="A93" i="54066" s="1"/>
  <c r="A94" i="54066" s="1"/>
  <c r="A95" i="54066" s="1"/>
  <c r="A96" i="54066" s="1"/>
  <c r="A97" i="54066" s="1"/>
  <c r="A98" i="54066" s="1"/>
  <c r="A99" i="54066" s="1"/>
  <c r="A100" i="54066" s="1"/>
  <c r="A101" i="54066" s="1"/>
  <c r="A102" i="54066" s="1"/>
  <c r="A103" i="54066" s="1"/>
  <c r="A104" i="54066" s="1"/>
  <c r="A105" i="54066" s="1"/>
  <c r="A106" i="54066" s="1"/>
  <c r="A107" i="54066" s="1"/>
  <c r="A108" i="54066" s="1"/>
  <c r="A109" i="54066" s="1"/>
  <c r="A110" i="54066" s="1"/>
  <c r="A111" i="54066" s="1"/>
  <c r="A112" i="54066" s="1"/>
  <c r="A113" i="54066" s="1"/>
  <c r="A114" i="54066" s="1"/>
  <c r="A115" i="54066" s="1"/>
  <c r="A116" i="54066" s="1"/>
  <c r="A117" i="54066" s="1"/>
  <c r="A118" i="54066" s="1"/>
  <c r="A119" i="54066" s="1"/>
  <c r="A120" i="54066" s="1"/>
  <c r="A121" i="54066" s="1"/>
  <c r="A122" i="54066" s="1"/>
  <c r="A123" i="54066" s="1"/>
  <c r="A124" i="54066" s="1"/>
  <c r="A125" i="54066" s="1"/>
  <c r="A126" i="54066" s="1"/>
  <c r="A127" i="54066" s="1"/>
  <c r="A128" i="54066" s="1"/>
  <c r="A129" i="54066" s="1"/>
  <c r="A130" i="54066" s="1"/>
  <c r="A131" i="54066" s="1"/>
  <c r="A132" i="54066" s="1"/>
  <c r="A133" i="54066" s="1"/>
  <c r="A134" i="54066" s="1"/>
  <c r="A135" i="54066" s="1"/>
  <c r="A136" i="54066" s="1"/>
  <c r="A137" i="54066" s="1"/>
  <c r="A138" i="54066" s="1"/>
  <c r="A139" i="54066" s="1"/>
  <c r="A140" i="54066" s="1"/>
  <c r="A141" i="54066" s="1"/>
  <c r="A142" i="54066" s="1"/>
  <c r="A143" i="54066" s="1"/>
  <c r="A144" i="54066" s="1"/>
  <c r="A145" i="54066" s="1"/>
  <c r="A146" i="54066" s="1"/>
  <c r="A147" i="54066" s="1"/>
  <c r="A148" i="54066" s="1"/>
  <c r="A149" i="54066" s="1"/>
  <c r="A150" i="54066" s="1"/>
  <c r="A151" i="54066" s="1"/>
  <c r="A152" i="54066" s="1"/>
  <c r="A153" i="54066" s="1"/>
  <c r="A154" i="54066" s="1"/>
  <c r="A155" i="54066" s="1"/>
  <c r="A156" i="54066" s="1"/>
  <c r="A157" i="54066" s="1"/>
  <c r="A158" i="54066" s="1"/>
  <c r="A159" i="54066" s="1"/>
  <c r="A160" i="54066" s="1"/>
  <c r="A161" i="54066" s="1"/>
  <c r="A162" i="54066" s="1"/>
  <c r="A163" i="54066" s="1"/>
  <c r="A164" i="54066" s="1"/>
  <c r="A165" i="54066" s="1"/>
  <c r="A166" i="54066" s="1"/>
  <c r="A167" i="54066" s="1"/>
  <c r="A168" i="54066" s="1"/>
  <c r="A169" i="54066" s="1"/>
  <c r="A170" i="54066" s="1"/>
  <c r="A171" i="54066" s="1"/>
  <c r="A172" i="54066" s="1"/>
  <c r="A173" i="54066" s="1"/>
  <c r="A174" i="54066" s="1"/>
  <c r="A175" i="54066" s="1"/>
  <c r="A176" i="54066" s="1"/>
  <c r="A177" i="54066" s="1"/>
  <c r="A178" i="54066" s="1"/>
  <c r="A179" i="54066" s="1"/>
  <c r="A180" i="54066" s="1"/>
  <c r="A181" i="54066" s="1"/>
  <c r="A182" i="54066" s="1"/>
  <c r="A183" i="54066" s="1"/>
  <c r="A184" i="54066" s="1"/>
  <c r="A185" i="54066" s="1"/>
  <c r="A186" i="54066" s="1"/>
  <c r="A187" i="54066" s="1"/>
  <c r="A188" i="54066" s="1"/>
  <c r="A189" i="54066" s="1"/>
  <c r="A190" i="54066" s="1"/>
  <c r="A191" i="54066" s="1"/>
  <c r="A192" i="54066" s="1"/>
  <c r="A193" i="54066" s="1"/>
  <c r="A194" i="54066" s="1"/>
  <c r="A195" i="54066" s="1"/>
  <c r="A196" i="54066" s="1"/>
  <c r="A197" i="54066" s="1"/>
  <c r="A198" i="54066" s="1"/>
  <c r="A199" i="54066" s="1"/>
  <c r="A200" i="54066" s="1"/>
  <c r="A201" i="54066" s="1"/>
  <c r="A202" i="54066" s="1"/>
  <c r="A203" i="54066" s="1"/>
  <c r="A204" i="54066" s="1"/>
  <c r="A205" i="54066" s="1"/>
  <c r="A206" i="54066" s="1"/>
  <c r="A207" i="54066" s="1"/>
  <c r="A208" i="54066" s="1"/>
  <c r="A209" i="54066" s="1"/>
  <c r="A210" i="54066" s="1"/>
  <c r="A211" i="54066" s="1"/>
  <c r="A212" i="54066" s="1"/>
  <c r="A213" i="54066" s="1"/>
  <c r="A214" i="54066" s="1"/>
  <c r="A215" i="54066" s="1"/>
  <c r="A216" i="54066" s="1"/>
  <c r="A217" i="54066" s="1"/>
  <c r="A218" i="54066" s="1"/>
  <c r="A219" i="54066" s="1"/>
  <c r="B24" i="54087"/>
  <c r="B25" i="54087" s="1"/>
  <c r="E363" i="54092"/>
  <c r="H19" i="54070"/>
  <c r="K88" i="54081"/>
  <c r="H20" i="54070"/>
  <c r="K92" i="54081"/>
  <c r="C94" i="54081"/>
  <c r="D24" i="41"/>
  <c r="E365" i="54092"/>
  <c r="D361" i="54092"/>
  <c r="H18" i="16"/>
  <c r="V88" i="54081"/>
  <c r="E19" i="54071"/>
  <c r="H18" i="41"/>
  <c r="H21" i="41"/>
  <c r="V86" i="54081"/>
  <c r="R109" i="54081"/>
  <c r="F350" i="54092"/>
  <c r="R96" i="54081"/>
  <c r="W49" i="54081"/>
  <c r="F395" i="54092"/>
  <c r="D214" i="54092"/>
  <c r="E29" i="16"/>
  <c r="H22" i="41"/>
  <c r="C112" i="54081"/>
  <c r="V89" i="54081"/>
  <c r="F206" i="54092"/>
  <c r="H13" i="41"/>
  <c r="V93" i="54081"/>
  <c r="E24" i="41"/>
  <c r="H25" i="54070"/>
  <c r="G24" i="54075"/>
  <c r="E15" i="54071"/>
  <c r="H13" i="54075"/>
  <c r="R111" i="54081"/>
  <c r="F393" i="54092"/>
  <c r="W53" i="54081"/>
  <c r="F200" i="54092"/>
  <c r="F397" i="54092"/>
  <c r="H19" i="54075"/>
  <c r="F394" i="54092"/>
  <c r="F392" i="54092"/>
  <c r="H20" i="41"/>
  <c r="K113" i="54081"/>
  <c r="E219" i="54092"/>
  <c r="E29" i="54070"/>
  <c r="K87" i="54081"/>
  <c r="E361" i="54092"/>
  <c r="K93" i="54081"/>
  <c r="F24" i="41"/>
  <c r="C89" i="54081"/>
  <c r="H20" i="16"/>
  <c r="H25" i="16"/>
  <c r="D29" i="54073"/>
  <c r="J119" i="54081"/>
  <c r="F203" i="54092"/>
  <c r="V91" i="54081"/>
  <c r="F352" i="54092"/>
  <c r="E223" i="54092"/>
  <c r="K117" i="54081"/>
  <c r="E222" i="54092"/>
  <c r="K116" i="54081"/>
  <c r="K108" i="54081"/>
  <c r="E214" i="54092"/>
  <c r="H15" i="54075"/>
  <c r="W52" i="54081"/>
  <c r="E399" i="54092"/>
  <c r="I36" i="54070"/>
  <c r="I11" i="54096" s="1"/>
  <c r="J10" i="54096" s="1"/>
  <c r="E17" i="54071"/>
  <c r="E18" i="54071"/>
  <c r="E23" i="54071"/>
  <c r="F23" i="54071" s="1"/>
  <c r="E22" i="54071"/>
  <c r="E16" i="54071"/>
  <c r="E20" i="54071"/>
  <c r="E21" i="54071"/>
  <c r="E24" i="54071"/>
  <c r="E25" i="54071"/>
  <c r="C27" i="54071"/>
  <c r="D369" i="54092"/>
  <c r="C95" i="54081"/>
  <c r="H26" i="16"/>
  <c r="D223" i="54092"/>
  <c r="C117" i="54081"/>
  <c r="D365" i="54092"/>
  <c r="H22" i="16"/>
  <c r="C91" i="54081"/>
  <c r="D215" i="54092"/>
  <c r="C109" i="54081"/>
  <c r="C5" i="54066"/>
  <c r="G5" i="54066" s="1"/>
  <c r="G6" i="54066"/>
  <c r="D38" i="54085"/>
  <c r="B37" i="54085"/>
  <c r="C37" i="54085" s="1"/>
  <c r="B37" i="54084"/>
  <c r="C37" i="54084" s="1"/>
  <c r="G37" i="54084" s="1"/>
  <c r="D38" i="54084"/>
  <c r="C14" i="54066"/>
  <c r="G14" i="54066" s="1"/>
  <c r="B14" i="54056"/>
  <c r="C14" i="54056" s="1"/>
  <c r="D15" i="54056"/>
  <c r="B15" i="54066"/>
  <c r="D16" i="54066"/>
  <c r="L24" i="41"/>
  <c r="E24" i="54075" l="1"/>
  <c r="D24" i="54075"/>
  <c r="G29" i="54089"/>
  <c r="X29" i="54089" s="1"/>
  <c r="B30" i="54089" s="1"/>
  <c r="F98" i="54081"/>
  <c r="I36" i="16"/>
  <c r="I11" i="54095" s="1"/>
  <c r="J10" i="54095" s="1"/>
  <c r="G29" i="54090"/>
  <c r="X29" i="54090" s="1"/>
  <c r="Y20" i="54090" s="1"/>
  <c r="Z20" i="54090" s="1"/>
  <c r="AB20" i="54090" s="1"/>
  <c r="C27" i="54095"/>
  <c r="E15" i="54096"/>
  <c r="E27" i="54096" s="1"/>
  <c r="C27" i="13300"/>
  <c r="G24" i="41"/>
  <c r="H25" i="41" s="1"/>
  <c r="I20" i="41" s="1"/>
  <c r="J20" i="41" s="1"/>
  <c r="E22" i="12" s="1"/>
  <c r="G27" i="54076"/>
  <c r="O58" i="54081" s="1"/>
  <c r="B98" i="54081"/>
  <c r="R98" i="54081" s="1"/>
  <c r="B119" i="54081"/>
  <c r="R119" i="54081" s="1"/>
  <c r="G27" i="12"/>
  <c r="G58" i="54081" s="1"/>
  <c r="E356" i="54092"/>
  <c r="F356" i="54092" s="1"/>
  <c r="D210" i="54092"/>
  <c r="F210" i="54092" s="1"/>
  <c r="F370" i="54092"/>
  <c r="F363" i="54092"/>
  <c r="S113" i="54081"/>
  <c r="S111" i="54081"/>
  <c r="S108" i="54081"/>
  <c r="B14" i="54072"/>
  <c r="J18" i="54070"/>
  <c r="O87" i="54081" s="1"/>
  <c r="F17" i="54096"/>
  <c r="S114" i="54081"/>
  <c r="F213" i="54092"/>
  <c r="S109" i="54081"/>
  <c r="E96" i="54081"/>
  <c r="J27" i="16"/>
  <c r="D25" i="54095" s="1"/>
  <c r="F218" i="54092"/>
  <c r="F221" i="54092"/>
  <c r="F360" i="54092"/>
  <c r="J21" i="54070"/>
  <c r="O90" i="54081" s="1"/>
  <c r="M91" i="54081"/>
  <c r="F217" i="54092"/>
  <c r="F366" i="54092"/>
  <c r="S116" i="54081"/>
  <c r="F367" i="54092"/>
  <c r="B15" i="54046"/>
  <c r="E379" i="54092"/>
  <c r="B17" i="54072"/>
  <c r="D378" i="54092"/>
  <c r="B17" i="54046"/>
  <c r="F362" i="54092"/>
  <c r="S89" i="54081"/>
  <c r="S87" i="54081"/>
  <c r="F369" i="54092"/>
  <c r="V98" i="54081"/>
  <c r="S107" i="54081"/>
  <c r="F216" i="54092"/>
  <c r="E94" i="54081"/>
  <c r="E377" i="54092"/>
  <c r="D380" i="54092"/>
  <c r="E381" i="54092"/>
  <c r="J17" i="16"/>
  <c r="D15" i="54095" s="1"/>
  <c r="D384" i="54092"/>
  <c r="J22" i="54070"/>
  <c r="E378" i="54092"/>
  <c r="E91" i="54081"/>
  <c r="H15" i="54087"/>
  <c r="M86" i="54081"/>
  <c r="D376" i="54092"/>
  <c r="J25" i="54070"/>
  <c r="E410" i="54092" s="1"/>
  <c r="B22" i="54072"/>
  <c r="E384" i="54092"/>
  <c r="J21" i="16"/>
  <c r="L13" i="54068"/>
  <c r="L19" i="54068" s="1"/>
  <c r="E24" i="40"/>
  <c r="J20" i="16"/>
  <c r="D405" i="54092" s="1"/>
  <c r="E88" i="54081"/>
  <c r="L13" i="54054"/>
  <c r="L20" i="54054" s="1"/>
  <c r="M20" i="54054" s="1"/>
  <c r="J18" i="16"/>
  <c r="D16" i="54095" s="1"/>
  <c r="J19" i="54070"/>
  <c r="D17" i="54096" s="1"/>
  <c r="D381" i="54092"/>
  <c r="B19" i="54072"/>
  <c r="M87" i="54081"/>
  <c r="H29" i="16"/>
  <c r="E27" i="54095"/>
  <c r="Y26" i="54089"/>
  <c r="Z26" i="54089" s="1"/>
  <c r="AB26" i="54089" s="1"/>
  <c r="C16" i="54086"/>
  <c r="D16" i="54086" s="1"/>
  <c r="B26" i="54086"/>
  <c r="H18" i="54087"/>
  <c r="H16" i="54087"/>
  <c r="H13" i="54087"/>
  <c r="H14" i="54087"/>
  <c r="H23" i="54087"/>
  <c r="H20" i="54087"/>
  <c r="H17" i="54087"/>
  <c r="H19" i="54087"/>
  <c r="H21" i="54087"/>
  <c r="H22" i="54087"/>
  <c r="G25" i="54095"/>
  <c r="F22" i="54089"/>
  <c r="H22" i="54089" s="1"/>
  <c r="E27" i="54089"/>
  <c r="E317" i="54092"/>
  <c r="B26" i="54087"/>
  <c r="C15" i="54086"/>
  <c r="D15" i="54086" s="1"/>
  <c r="C23" i="54086"/>
  <c r="C13" i="54086"/>
  <c r="D13" i="54086" s="1"/>
  <c r="G16" i="54096"/>
  <c r="G21" i="54095"/>
  <c r="F23" i="54096"/>
  <c r="G21" i="54096"/>
  <c r="G22" i="54095"/>
  <c r="F19" i="54096"/>
  <c r="F19" i="54095"/>
  <c r="G22" i="54096"/>
  <c r="B14" i="54046"/>
  <c r="G20" i="54095"/>
  <c r="F25" i="54096"/>
  <c r="F24" i="54095"/>
  <c r="F24" i="54096"/>
  <c r="F17" i="54095"/>
  <c r="G16" i="54095"/>
  <c r="G20" i="54096"/>
  <c r="F23" i="54095"/>
  <c r="E27" i="13300"/>
  <c r="D404" i="54092"/>
  <c r="D17" i="54095"/>
  <c r="G15" i="54095"/>
  <c r="F15" i="54095"/>
  <c r="C36" i="16"/>
  <c r="C36" i="54070"/>
  <c r="S110" i="54081"/>
  <c r="F222" i="54092"/>
  <c r="F219" i="54092"/>
  <c r="B23" i="54072"/>
  <c r="E22" i="40"/>
  <c r="E27" i="54090"/>
  <c r="F26" i="54090"/>
  <c r="H26" i="54090" s="1"/>
  <c r="E24" i="54090"/>
  <c r="F364" i="54092"/>
  <c r="S86" i="54081"/>
  <c r="J27" i="54070"/>
  <c r="M96" i="54081"/>
  <c r="J23" i="16"/>
  <c r="I11" i="54071"/>
  <c r="J10" i="54071" s="1"/>
  <c r="B20" i="54072"/>
  <c r="E18" i="54090"/>
  <c r="F17" i="54090"/>
  <c r="H17" i="54090" s="1"/>
  <c r="E380" i="54092"/>
  <c r="J24" i="54070"/>
  <c r="E92" i="54081"/>
  <c r="E29" i="40"/>
  <c r="S112" i="54081"/>
  <c r="F25" i="54090"/>
  <c r="H25" i="54090" s="1"/>
  <c r="F24" i="54090"/>
  <c r="H24" i="54090" s="1"/>
  <c r="F19" i="54090"/>
  <c r="H19" i="54090" s="1"/>
  <c r="S94" i="54081"/>
  <c r="S92" i="54081"/>
  <c r="F220" i="54092"/>
  <c r="S115" i="54081"/>
  <c r="F18" i="54090"/>
  <c r="H18" i="54090" s="1"/>
  <c r="E22" i="54090"/>
  <c r="E26" i="54090"/>
  <c r="E26" i="54089"/>
  <c r="F26" i="40"/>
  <c r="G26" i="40" s="1"/>
  <c r="B24" i="50" s="1"/>
  <c r="D224" i="54092"/>
  <c r="E17" i="54090"/>
  <c r="J17" i="54070"/>
  <c r="E20" i="54090"/>
  <c r="F21" i="54090"/>
  <c r="H21" i="54090" s="1"/>
  <c r="E23" i="54090"/>
  <c r="F27" i="54090"/>
  <c r="H27" i="54090" s="1"/>
  <c r="F20" i="54090"/>
  <c r="H20" i="54090" s="1"/>
  <c r="F215" i="54092"/>
  <c r="E19" i="54090"/>
  <c r="F23" i="54090"/>
  <c r="H23" i="54090" s="1"/>
  <c r="E25" i="54090"/>
  <c r="E18" i="40"/>
  <c r="F18" i="40"/>
  <c r="G18" i="40" s="1"/>
  <c r="B16" i="50" s="1"/>
  <c r="E20" i="40"/>
  <c r="E21" i="54090"/>
  <c r="E29" i="54090"/>
  <c r="S90" i="54081"/>
  <c r="S95" i="54081"/>
  <c r="E383" i="54092"/>
  <c r="J23" i="54070"/>
  <c r="M93" i="54081"/>
  <c r="M92" i="54081"/>
  <c r="D317" i="54092"/>
  <c r="B19" i="54046"/>
  <c r="E376" i="54092"/>
  <c r="E374" i="54092"/>
  <c r="F19" i="40"/>
  <c r="G19" i="40" s="1"/>
  <c r="B17" i="50" s="1"/>
  <c r="C119" i="54081"/>
  <c r="F17" i="40"/>
  <c r="G17" i="40" s="1"/>
  <c r="B15" i="50" s="1"/>
  <c r="E23" i="40"/>
  <c r="E17" i="40"/>
  <c r="F21" i="40"/>
  <c r="G21" i="40" s="1"/>
  <c r="B19" i="50" s="1"/>
  <c r="S88" i="54081"/>
  <c r="B13" i="54072"/>
  <c r="M89" i="54081"/>
  <c r="J24" i="16"/>
  <c r="S93" i="54081"/>
  <c r="F24" i="40"/>
  <c r="G24" i="40" s="1"/>
  <c r="B22" i="50" s="1"/>
  <c r="E27" i="40"/>
  <c r="F22" i="40"/>
  <c r="G22" i="40" s="1"/>
  <c r="B20" i="50" s="1"/>
  <c r="F20" i="40"/>
  <c r="G20" i="40" s="1"/>
  <c r="B18" i="50" s="1"/>
  <c r="F27" i="40"/>
  <c r="G27" i="40" s="1"/>
  <c r="B25" i="50" s="1"/>
  <c r="E19" i="40"/>
  <c r="E26" i="40"/>
  <c r="F25" i="40"/>
  <c r="G25" i="40" s="1"/>
  <c r="B23" i="50" s="1"/>
  <c r="F23" i="40"/>
  <c r="G23" i="40" s="1"/>
  <c r="B21" i="50" s="1"/>
  <c r="E25" i="40"/>
  <c r="E21" i="40"/>
  <c r="H25" i="54075"/>
  <c r="I20" i="54075" s="1"/>
  <c r="J20" i="54075" s="1"/>
  <c r="E22" i="54076" s="1"/>
  <c r="U90" i="54081"/>
  <c r="J26" i="54070"/>
  <c r="C17" i="54086"/>
  <c r="C19" i="54087"/>
  <c r="D19" i="54087" s="1"/>
  <c r="C17" i="54087"/>
  <c r="D17" i="54087" s="1"/>
  <c r="C22" i="54087"/>
  <c r="D22" i="54087" s="1"/>
  <c r="S96" i="54081"/>
  <c r="M88" i="54081"/>
  <c r="M95" i="54081"/>
  <c r="B16" i="54072"/>
  <c r="D371" i="54092"/>
  <c r="C15" i="54087"/>
  <c r="D15" i="54087" s="1"/>
  <c r="C21" i="54087"/>
  <c r="D21" i="54087" s="1"/>
  <c r="S91" i="54081"/>
  <c r="E20" i="54089"/>
  <c r="E21" i="54089"/>
  <c r="C20" i="54086"/>
  <c r="D20" i="54086" s="1"/>
  <c r="C22" i="54086"/>
  <c r="E93" i="54081"/>
  <c r="C18" i="54087"/>
  <c r="D18" i="54087" s="1"/>
  <c r="C20" i="54087"/>
  <c r="D20" i="54087" s="1"/>
  <c r="C13" i="54087"/>
  <c r="F365" i="54092"/>
  <c r="F214" i="54092"/>
  <c r="F361" i="54092"/>
  <c r="C23" i="54087"/>
  <c r="D23" i="54087" s="1"/>
  <c r="C16" i="54087"/>
  <c r="D16" i="54087" s="1"/>
  <c r="B20" i="54046"/>
  <c r="D18" i="54069"/>
  <c r="D382" i="54092"/>
  <c r="C14" i="54087"/>
  <c r="D14" i="54087" s="1"/>
  <c r="B21" i="54072"/>
  <c r="B15" i="54072"/>
  <c r="J20" i="54070"/>
  <c r="G88" i="54081"/>
  <c r="D17" i="13300"/>
  <c r="D375" i="54092"/>
  <c r="F375" i="54092" s="1"/>
  <c r="E87" i="54081"/>
  <c r="F24" i="54089"/>
  <c r="H24" i="54089" s="1"/>
  <c r="F19" i="54089"/>
  <c r="H19" i="54089" s="1"/>
  <c r="C19" i="54086"/>
  <c r="C14" i="54086"/>
  <c r="C21" i="54086"/>
  <c r="C18" i="54086"/>
  <c r="C98" i="54081"/>
  <c r="F17" i="54089"/>
  <c r="H17" i="54089" s="1"/>
  <c r="E23" i="54089"/>
  <c r="M94" i="54081"/>
  <c r="E382" i="54092"/>
  <c r="E371" i="54092"/>
  <c r="S117" i="54081"/>
  <c r="F21" i="54089"/>
  <c r="H21" i="54089" s="1"/>
  <c r="F26" i="54089"/>
  <c r="H26" i="54089" s="1"/>
  <c r="E29" i="54089"/>
  <c r="E17" i="54089"/>
  <c r="E22" i="54089"/>
  <c r="F18" i="54089"/>
  <c r="F25" i="54089"/>
  <c r="H25" i="54089" s="1"/>
  <c r="E19" i="54089"/>
  <c r="E25" i="54089"/>
  <c r="F20" i="54089"/>
  <c r="H20" i="54089" s="1"/>
  <c r="F23" i="54089"/>
  <c r="H23" i="54089" s="1"/>
  <c r="E18" i="54089"/>
  <c r="E24" i="54089"/>
  <c r="D377" i="54092"/>
  <c r="E89" i="54081"/>
  <c r="H29" i="54070"/>
  <c r="K98" i="54081"/>
  <c r="B16" i="54046"/>
  <c r="F223" i="54092"/>
  <c r="F399" i="54092"/>
  <c r="E86" i="54081"/>
  <c r="D374" i="54092"/>
  <c r="B13" i="54046"/>
  <c r="E22" i="54073"/>
  <c r="E26" i="54073"/>
  <c r="F23" i="54073"/>
  <c r="G23" i="54073" s="1"/>
  <c r="B21" i="54074" s="1"/>
  <c r="K119" i="54081"/>
  <c r="F20" i="54073"/>
  <c r="G20" i="54073" s="1"/>
  <c r="B18" i="54074" s="1"/>
  <c r="E25" i="54073"/>
  <c r="F27" i="54073"/>
  <c r="G27" i="54073" s="1"/>
  <c r="B25" i="54074" s="1"/>
  <c r="F25" i="54073"/>
  <c r="G25" i="54073" s="1"/>
  <c r="B23" i="54074" s="1"/>
  <c r="E24" i="54073"/>
  <c r="E19" i="54073"/>
  <c r="E27" i="54073"/>
  <c r="F26" i="54073"/>
  <c r="G26" i="54073" s="1"/>
  <c r="B24" i="54074" s="1"/>
  <c r="E29" i="54073"/>
  <c r="F19" i="54073"/>
  <c r="G19" i="54073" s="1"/>
  <c r="B17" i="54074" s="1"/>
  <c r="F22" i="54073"/>
  <c r="G22" i="54073" s="1"/>
  <c r="B20" i="54074" s="1"/>
  <c r="F24" i="54073"/>
  <c r="G24" i="54073" s="1"/>
  <c r="B22" i="54074" s="1"/>
  <c r="E18" i="54073"/>
  <c r="E21" i="54073"/>
  <c r="F18" i="54073"/>
  <c r="G18" i="54073" s="1"/>
  <c r="B16" i="54074" s="1"/>
  <c r="E224" i="54092"/>
  <c r="F21" i="54073"/>
  <c r="G21" i="54073" s="1"/>
  <c r="B19" i="54074" s="1"/>
  <c r="E17" i="54073"/>
  <c r="E20" i="54073"/>
  <c r="F17" i="54073"/>
  <c r="J25" i="16"/>
  <c r="B21" i="54046"/>
  <c r="E23" i="54073"/>
  <c r="E27" i="54071"/>
  <c r="D379" i="54092"/>
  <c r="B18" i="54046"/>
  <c r="J22" i="16"/>
  <c r="D383" i="54092"/>
  <c r="E95" i="54081"/>
  <c r="J26" i="16"/>
  <c r="B22" i="54046"/>
  <c r="B38" i="54085"/>
  <c r="C38" i="54085" s="1"/>
  <c r="D39" i="54085"/>
  <c r="D39" i="54084"/>
  <c r="B38" i="54084"/>
  <c r="C38" i="54084" s="1"/>
  <c r="G38" i="54084" s="1"/>
  <c r="C15" i="54066"/>
  <c r="G15" i="54066" s="1"/>
  <c r="B15" i="54056"/>
  <c r="C15" i="54056" s="1"/>
  <c r="D16" i="54056"/>
  <c r="D17" i="54066"/>
  <c r="B16" i="54066"/>
  <c r="Y23" i="54089" l="1"/>
  <c r="Z23" i="54089" s="1"/>
  <c r="AB23" i="54089" s="1"/>
  <c r="I11" i="13300"/>
  <c r="J10" i="13300" s="1"/>
  <c r="Y25" i="54090"/>
  <c r="Z25" i="54090" s="1"/>
  <c r="AB25" i="54090" s="1"/>
  <c r="Y17" i="54090"/>
  <c r="Z17" i="54090" s="1"/>
  <c r="AB17" i="54090" s="1"/>
  <c r="Y27" i="54090"/>
  <c r="Y19" i="54090"/>
  <c r="Z19" i="54090" s="1"/>
  <c r="AB19" i="54090" s="1"/>
  <c r="Y22" i="54090"/>
  <c r="Z22" i="54090" s="1"/>
  <c r="AB22" i="54090" s="1"/>
  <c r="Y21" i="54090"/>
  <c r="Z21" i="54090" s="1"/>
  <c r="AB21" i="54090" s="1"/>
  <c r="Y26" i="54090"/>
  <c r="Z26" i="54090" s="1"/>
  <c r="AB26" i="54090" s="1"/>
  <c r="Y24" i="54090"/>
  <c r="Z24" i="54090" s="1"/>
  <c r="AB24" i="54090" s="1"/>
  <c r="Y18" i="54090"/>
  <c r="Z18" i="54090" s="1"/>
  <c r="AB18" i="54090" s="1"/>
  <c r="Y23" i="54090"/>
  <c r="Z23" i="54090" s="1"/>
  <c r="AB23" i="54090" s="1"/>
  <c r="G15" i="54096"/>
  <c r="F15" i="54096"/>
  <c r="W58" i="54081"/>
  <c r="E403" i="54092"/>
  <c r="F378" i="54092"/>
  <c r="D16" i="54096"/>
  <c r="D16" i="54071"/>
  <c r="U91" i="54081"/>
  <c r="D403" i="54092"/>
  <c r="E406" i="54092"/>
  <c r="U96" i="54081"/>
  <c r="F376" i="54092"/>
  <c r="O94" i="54081"/>
  <c r="G96" i="54081"/>
  <c r="D19" i="54096"/>
  <c r="D19" i="54071"/>
  <c r="D25" i="13300"/>
  <c r="U87" i="54081"/>
  <c r="D412" i="54092"/>
  <c r="U86" i="54081"/>
  <c r="G87" i="54081"/>
  <c r="W87" i="54081" s="1"/>
  <c r="L19" i="54054"/>
  <c r="I45" i="16" s="1"/>
  <c r="U94" i="54081"/>
  <c r="D23" i="54096"/>
  <c r="L18" i="54054"/>
  <c r="F379" i="54092"/>
  <c r="U88" i="54081"/>
  <c r="D23" i="54071"/>
  <c r="F380" i="54092"/>
  <c r="D16" i="13300"/>
  <c r="F381" i="54092"/>
  <c r="D23" i="54095"/>
  <c r="D229" i="54092"/>
  <c r="D18" i="54095"/>
  <c r="L18" i="54068"/>
  <c r="O88" i="54081"/>
  <c r="W88" i="54081" s="1"/>
  <c r="D18" i="13300"/>
  <c r="F46" i="12"/>
  <c r="E404" i="54092"/>
  <c r="F404" i="54092" s="1"/>
  <c r="J29" i="16"/>
  <c r="D413" i="54092" s="1"/>
  <c r="D20" i="54095"/>
  <c r="D24" i="54095"/>
  <c r="H31" i="54070"/>
  <c r="K20" i="54070" s="1"/>
  <c r="F377" i="54092"/>
  <c r="L20" i="54068"/>
  <c r="L21" i="54068" s="1"/>
  <c r="M21" i="54068" s="1"/>
  <c r="D17" i="54071"/>
  <c r="F384" i="54092"/>
  <c r="D20" i="54071"/>
  <c r="D20" i="54096"/>
  <c r="O91" i="54081"/>
  <c r="E407" i="54092"/>
  <c r="G89" i="54081"/>
  <c r="D139" i="54092"/>
  <c r="D237" i="54092"/>
  <c r="D19" i="54095"/>
  <c r="D406" i="54092"/>
  <c r="D19" i="13300"/>
  <c r="G90" i="54081"/>
  <c r="W90" i="54081" s="1"/>
  <c r="H31" i="16"/>
  <c r="K27" i="16" s="1"/>
  <c r="Y25" i="54089"/>
  <c r="Z25" i="54089" s="1"/>
  <c r="AB25" i="54089" s="1"/>
  <c r="Y21" i="54089"/>
  <c r="Z21" i="54089" s="1"/>
  <c r="AB21" i="54089" s="1"/>
  <c r="Y24" i="54089"/>
  <c r="Z24" i="54089" s="1"/>
  <c r="AB24" i="54089" s="1"/>
  <c r="Y20" i="54089"/>
  <c r="Z20" i="54089" s="1"/>
  <c r="AB20" i="54089" s="1"/>
  <c r="Y22" i="54089"/>
  <c r="Z22" i="54089" s="1"/>
  <c r="AB22" i="54089" s="1"/>
  <c r="Y19" i="54089"/>
  <c r="Z19" i="54089" s="1"/>
  <c r="AB19" i="54089" s="1"/>
  <c r="Y27" i="54089"/>
  <c r="Z27" i="54089" s="1"/>
  <c r="AB27" i="54089" s="1"/>
  <c r="Y17" i="54089"/>
  <c r="Z17" i="54089" s="1"/>
  <c r="D306" i="54092"/>
  <c r="Y18" i="54089"/>
  <c r="Z18" i="54089" s="1"/>
  <c r="AB18" i="54089" s="1"/>
  <c r="F317" i="54092"/>
  <c r="F46" i="54076"/>
  <c r="N74" i="54081"/>
  <c r="E313" i="54092"/>
  <c r="E308" i="54092"/>
  <c r="E315" i="54092"/>
  <c r="E310" i="54092"/>
  <c r="E307" i="54092"/>
  <c r="E316" i="54092"/>
  <c r="D13" i="54087"/>
  <c r="E311" i="54092"/>
  <c r="E314" i="54092"/>
  <c r="E312" i="54092"/>
  <c r="D14" i="54086"/>
  <c r="D18" i="54086"/>
  <c r="D17" i="54086"/>
  <c r="D23" i="54086"/>
  <c r="D21" i="54086"/>
  <c r="D19" i="54086"/>
  <c r="D22" i="54086"/>
  <c r="D308" i="54092"/>
  <c r="D309" i="54092"/>
  <c r="D313" i="54092"/>
  <c r="Z27" i="54090"/>
  <c r="O89" i="54081"/>
  <c r="D18" i="54096"/>
  <c r="O86" i="54081"/>
  <c r="D15" i="54096"/>
  <c r="D24" i="54071"/>
  <c r="D24" i="54096"/>
  <c r="O92" i="54081"/>
  <c r="D21" i="54096"/>
  <c r="E409" i="54092"/>
  <c r="D22" i="54096"/>
  <c r="D25" i="54071"/>
  <c r="D25" i="54096"/>
  <c r="G92" i="54081"/>
  <c r="D21" i="54095"/>
  <c r="D22" i="13300"/>
  <c r="D22" i="54095"/>
  <c r="F224" i="54092"/>
  <c r="O93" i="54081"/>
  <c r="I13" i="41"/>
  <c r="J13" i="41" s="1"/>
  <c r="D21" i="13300"/>
  <c r="D408" i="54092"/>
  <c r="U89" i="54081"/>
  <c r="I13" i="54075"/>
  <c r="J13" i="54075" s="1"/>
  <c r="E15" i="54076" s="1"/>
  <c r="I14" i="54075"/>
  <c r="J14" i="54075" s="1"/>
  <c r="E16" i="54076" s="1"/>
  <c r="I17" i="54075"/>
  <c r="J17" i="54075" s="1"/>
  <c r="E19" i="54076" s="1"/>
  <c r="D409" i="54092"/>
  <c r="I19" i="54075"/>
  <c r="J19" i="54075" s="1"/>
  <c r="E21" i="54076" s="1"/>
  <c r="O96" i="54081"/>
  <c r="E412" i="54092"/>
  <c r="U92" i="54081"/>
  <c r="D22" i="54071"/>
  <c r="D230" i="54092"/>
  <c r="D15" i="54071"/>
  <c r="D235" i="54092"/>
  <c r="F29" i="54090"/>
  <c r="H29" i="54090" s="1"/>
  <c r="I20" i="54090" s="1"/>
  <c r="J20" i="54090" s="1"/>
  <c r="F383" i="54092"/>
  <c r="D238" i="54092"/>
  <c r="E411" i="54092"/>
  <c r="D233" i="54092"/>
  <c r="E408" i="54092"/>
  <c r="D385" i="54092"/>
  <c r="E98" i="54081"/>
  <c r="S119" i="54081"/>
  <c r="D234" i="54092"/>
  <c r="D231" i="54092"/>
  <c r="M98" i="54081"/>
  <c r="E402" i="54092"/>
  <c r="I23" i="41"/>
  <c r="J23" i="41" s="1"/>
  <c r="E25" i="12" s="1"/>
  <c r="U93" i="54081"/>
  <c r="F29" i="40"/>
  <c r="O95" i="54081"/>
  <c r="D21" i="54071"/>
  <c r="I16" i="54075"/>
  <c r="J16" i="54075" s="1"/>
  <c r="E18" i="54076" s="1"/>
  <c r="F371" i="54092"/>
  <c r="D236" i="54092"/>
  <c r="D239" i="54092"/>
  <c r="F374" i="54092"/>
  <c r="E53" i="54081"/>
  <c r="I19" i="41"/>
  <c r="J19" i="41" s="1"/>
  <c r="E21" i="12" s="1"/>
  <c r="G93" i="54081"/>
  <c r="I16" i="41"/>
  <c r="J16" i="41" s="1"/>
  <c r="E18" i="12" s="1"/>
  <c r="I23" i="54075"/>
  <c r="J23" i="54075" s="1"/>
  <c r="E25" i="54076" s="1"/>
  <c r="I18" i="54075"/>
  <c r="J18" i="54075" s="1"/>
  <c r="E20" i="54076" s="1"/>
  <c r="I21" i="54075"/>
  <c r="J21" i="54075" s="1"/>
  <c r="E23" i="54076" s="1"/>
  <c r="I15" i="54075"/>
  <c r="J15" i="54075" s="1"/>
  <c r="E17" i="54076" s="1"/>
  <c r="I22" i="54075"/>
  <c r="J22" i="54075" s="1"/>
  <c r="E24" i="54076" s="1"/>
  <c r="E139" i="54092"/>
  <c r="M53" i="54081"/>
  <c r="E20" i="54077"/>
  <c r="E20" i="54048"/>
  <c r="I22" i="41"/>
  <c r="J22" i="41" s="1"/>
  <c r="E24" i="12" s="1"/>
  <c r="I21" i="41"/>
  <c r="J21" i="41" s="1"/>
  <c r="E23" i="12" s="1"/>
  <c r="U95" i="54081"/>
  <c r="F382" i="54092"/>
  <c r="I14" i="41"/>
  <c r="J14" i="41" s="1"/>
  <c r="E16" i="12" s="1"/>
  <c r="I18" i="41"/>
  <c r="J18" i="41" s="1"/>
  <c r="E20" i="12" s="1"/>
  <c r="I15" i="41"/>
  <c r="J15" i="41" s="1"/>
  <c r="E17" i="12" s="1"/>
  <c r="I17" i="41"/>
  <c r="J17" i="41" s="1"/>
  <c r="E19" i="12" s="1"/>
  <c r="E405" i="54092"/>
  <c r="F405" i="54092" s="1"/>
  <c r="D27" i="54093"/>
  <c r="C9" i="54046"/>
  <c r="D232" i="54092"/>
  <c r="D45" i="54079"/>
  <c r="E87" i="54092"/>
  <c r="B25" i="54072"/>
  <c r="D18" i="54071"/>
  <c r="D87" i="54092"/>
  <c r="C11" i="54046"/>
  <c r="C10" i="54046" s="1"/>
  <c r="S98" i="54081"/>
  <c r="D45" i="54044"/>
  <c r="F74" i="54081"/>
  <c r="G29" i="40"/>
  <c r="B27" i="50" s="1"/>
  <c r="E385" i="54092"/>
  <c r="M19" i="54068"/>
  <c r="H11" i="54096" s="1"/>
  <c r="J29" i="54070"/>
  <c r="D27" i="54094"/>
  <c r="H18" i="54089"/>
  <c r="F29" i="54089"/>
  <c r="H29" i="54089" s="1"/>
  <c r="I27" i="54089" s="1"/>
  <c r="J27" i="54089" s="1"/>
  <c r="D23" i="13300"/>
  <c r="D410" i="54092"/>
  <c r="F410" i="54092" s="1"/>
  <c r="G94" i="54081"/>
  <c r="E233" i="54092"/>
  <c r="E230" i="54092"/>
  <c r="E234" i="54092"/>
  <c r="E239" i="54092"/>
  <c r="E232" i="54092"/>
  <c r="E235" i="54092"/>
  <c r="G86" i="54081"/>
  <c r="D402" i="54092"/>
  <c r="D15" i="13300"/>
  <c r="G17" i="54073"/>
  <c r="F29" i="54073"/>
  <c r="E236" i="54092"/>
  <c r="E231" i="54092"/>
  <c r="E238" i="54092"/>
  <c r="E237" i="54092"/>
  <c r="B25" i="54046"/>
  <c r="D20" i="13300"/>
  <c r="G91" i="54081"/>
  <c r="D407" i="54092"/>
  <c r="G95" i="54081"/>
  <c r="D24" i="13300"/>
  <c r="D411" i="54092"/>
  <c r="C16" i="54066"/>
  <c r="G16" i="54066" s="1"/>
  <c r="D40" i="54085"/>
  <c r="B39" i="54085"/>
  <c r="C39" i="54085" s="1"/>
  <c r="D40" i="54084"/>
  <c r="B39" i="54084"/>
  <c r="C39" i="54084" s="1"/>
  <c r="G39" i="54084" s="1"/>
  <c r="B16" i="54056"/>
  <c r="C16" i="54056" s="1"/>
  <c r="D17" i="54056"/>
  <c r="B17" i="54066"/>
  <c r="D18" i="54066"/>
  <c r="Y29" i="54090" l="1"/>
  <c r="F403" i="54092"/>
  <c r="W91" i="54081"/>
  <c r="F406" i="54092"/>
  <c r="F237" i="54092"/>
  <c r="W94" i="54081"/>
  <c r="W96" i="54081"/>
  <c r="L21" i="54054"/>
  <c r="K31" i="54070"/>
  <c r="M19" i="54054"/>
  <c r="H11" i="54095" s="1"/>
  <c r="K26" i="54070"/>
  <c r="E425" i="54092" s="1"/>
  <c r="F412" i="54092"/>
  <c r="M8" i="54071"/>
  <c r="AI8" i="54071" s="1"/>
  <c r="F407" i="54092"/>
  <c r="C11" i="54072"/>
  <c r="C10" i="54072" s="1"/>
  <c r="F139" i="54092"/>
  <c r="M20" i="54068"/>
  <c r="C9" i="54072" s="1"/>
  <c r="K23" i="54070"/>
  <c r="P92" i="54081" s="1"/>
  <c r="M67" i="54081" s="1"/>
  <c r="K24" i="54070"/>
  <c r="E423" i="54092" s="1"/>
  <c r="K18" i="54070"/>
  <c r="E417" i="54092" s="1"/>
  <c r="K19" i="54070"/>
  <c r="E418" i="54092" s="1"/>
  <c r="K17" i="54070"/>
  <c r="N17" i="54070" s="1"/>
  <c r="K25" i="54070"/>
  <c r="H27" i="54069" s="1"/>
  <c r="I27" i="54069" s="1"/>
  <c r="K22" i="54070"/>
  <c r="N22" i="54070" s="1"/>
  <c r="K27" i="54070"/>
  <c r="E426" i="54092" s="1"/>
  <c r="K21" i="54070"/>
  <c r="R21" i="54090" s="1"/>
  <c r="M8" i="54096"/>
  <c r="JS8" i="54096" s="1"/>
  <c r="W89" i="54081"/>
  <c r="E23" i="54077"/>
  <c r="E19" i="54077"/>
  <c r="E132" i="54092"/>
  <c r="D312" i="54092"/>
  <c r="F312" i="54092" s="1"/>
  <c r="D134" i="54092"/>
  <c r="D137" i="54092"/>
  <c r="D140" i="54092"/>
  <c r="D135" i="54092"/>
  <c r="D314" i="54092"/>
  <c r="F314" i="54092" s="1"/>
  <c r="D307" i="54092"/>
  <c r="F307" i="54092" s="1"/>
  <c r="D133" i="54092"/>
  <c r="D141" i="54092"/>
  <c r="E140" i="54092"/>
  <c r="E135" i="54092"/>
  <c r="E17" i="54077"/>
  <c r="D316" i="54092"/>
  <c r="F316" i="54092" s="1"/>
  <c r="E413" i="54092"/>
  <c r="F413" i="54092" s="1"/>
  <c r="D136" i="54092"/>
  <c r="D138" i="54092"/>
  <c r="D142" i="54092"/>
  <c r="M47" i="54081"/>
  <c r="D315" i="54092"/>
  <c r="F315" i="54092" s="1"/>
  <c r="D310" i="54092"/>
  <c r="F310" i="54092" s="1"/>
  <c r="R20" i="54090"/>
  <c r="K31" i="16"/>
  <c r="Z29" i="54089"/>
  <c r="L39" i="54089" s="1"/>
  <c r="G98" i="54081"/>
  <c r="M21" i="54054"/>
  <c r="D311" i="54092"/>
  <c r="F311" i="54092" s="1"/>
  <c r="E306" i="54092"/>
  <c r="F306" i="54092" s="1"/>
  <c r="D25" i="54087"/>
  <c r="E23" i="54087" s="1"/>
  <c r="F23" i="54087" s="1"/>
  <c r="E309" i="54092"/>
  <c r="F309" i="54092" s="1"/>
  <c r="E15" i="12"/>
  <c r="J24" i="41"/>
  <c r="N11" i="54093" s="1"/>
  <c r="D25" i="54086"/>
  <c r="H25" i="54086" s="1"/>
  <c r="Y29" i="54089"/>
  <c r="AB17" i="54089"/>
  <c r="AB29" i="54089" s="1"/>
  <c r="E13" i="54087"/>
  <c r="E13" i="54086"/>
  <c r="Z29" i="54090"/>
  <c r="L39" i="54090" s="1"/>
  <c r="AB27" i="54090"/>
  <c r="AB29" i="54090" s="1"/>
  <c r="F313" i="54092"/>
  <c r="F308" i="54092"/>
  <c r="W86" i="54081"/>
  <c r="W92" i="54081"/>
  <c r="F409" i="54092"/>
  <c r="F10" i="54071"/>
  <c r="F10" i="54096"/>
  <c r="O8" i="54095"/>
  <c r="M8" i="13300"/>
  <c r="V8" i="13300" s="1"/>
  <c r="K25" i="16"/>
  <c r="K17" i="16"/>
  <c r="K21" i="16"/>
  <c r="C27" i="54093"/>
  <c r="C27" i="54094"/>
  <c r="W93" i="54081"/>
  <c r="I17" i="54090"/>
  <c r="J17" i="54090" s="1"/>
  <c r="I24" i="54090"/>
  <c r="J24" i="54090" s="1"/>
  <c r="F233" i="54092"/>
  <c r="M50" i="54081"/>
  <c r="F408" i="54092"/>
  <c r="E13" i="54077"/>
  <c r="M52" i="54081"/>
  <c r="M46" i="54081"/>
  <c r="E133" i="54092"/>
  <c r="E14" i="54077"/>
  <c r="E136" i="54092"/>
  <c r="I18" i="54090"/>
  <c r="J18" i="54090" s="1"/>
  <c r="E138" i="54092"/>
  <c r="E17" i="54086"/>
  <c r="E21" i="54087"/>
  <c r="U98" i="54081"/>
  <c r="E19" i="54086"/>
  <c r="F235" i="54092"/>
  <c r="E19" i="54087"/>
  <c r="E14" i="54086"/>
  <c r="E22" i="54086"/>
  <c r="E21" i="54086"/>
  <c r="F234" i="54092"/>
  <c r="E20" i="54087"/>
  <c r="F385" i="54092"/>
  <c r="I19" i="54090"/>
  <c r="J19" i="54090" s="1"/>
  <c r="I21" i="54090"/>
  <c r="J21" i="54090" s="1"/>
  <c r="I22" i="54090"/>
  <c r="J22" i="54090" s="1"/>
  <c r="F230" i="54092"/>
  <c r="I27" i="54090"/>
  <c r="J27" i="54090" s="1"/>
  <c r="E17" i="54087"/>
  <c r="E14" i="54087"/>
  <c r="E22" i="54087"/>
  <c r="T16" i="54070"/>
  <c r="E55" i="54081"/>
  <c r="F411" i="54092"/>
  <c r="I25" i="54090"/>
  <c r="J25" i="54090" s="1"/>
  <c r="I23" i="54090"/>
  <c r="J23" i="54090" s="1"/>
  <c r="F238" i="54092"/>
  <c r="F231" i="54092"/>
  <c r="F236" i="54092"/>
  <c r="K20" i="16"/>
  <c r="I26" i="54090"/>
  <c r="J26" i="54090" s="1"/>
  <c r="F239" i="54092"/>
  <c r="E23" i="54048"/>
  <c r="E56" i="54081"/>
  <c r="P89" i="54081"/>
  <c r="M64" i="54081" s="1"/>
  <c r="W95" i="54081"/>
  <c r="M49" i="54081"/>
  <c r="E27" i="54076"/>
  <c r="K24" i="16"/>
  <c r="K18" i="16"/>
  <c r="K19" i="16"/>
  <c r="R27" i="54089"/>
  <c r="K23" i="16"/>
  <c r="K22" i="16"/>
  <c r="K26" i="16"/>
  <c r="F402" i="54092"/>
  <c r="E20" i="54086"/>
  <c r="E50" i="54081"/>
  <c r="E16" i="54077"/>
  <c r="E54" i="54081"/>
  <c r="E52" i="54081"/>
  <c r="E16" i="54048"/>
  <c r="U53" i="54081"/>
  <c r="E49" i="54081"/>
  <c r="E19" i="54048"/>
  <c r="V74" i="54081"/>
  <c r="J24" i="54075"/>
  <c r="E18" i="54077"/>
  <c r="E137" i="54092"/>
  <c r="M51" i="54081"/>
  <c r="M54" i="54081"/>
  <c r="E21" i="54077"/>
  <c r="M56" i="54081"/>
  <c r="E142" i="54092"/>
  <c r="E134" i="54092"/>
  <c r="M48" i="54081"/>
  <c r="E15" i="54077"/>
  <c r="E22" i="54048"/>
  <c r="E15" i="54048"/>
  <c r="E22" i="54077"/>
  <c r="E141" i="54092"/>
  <c r="M55" i="54081"/>
  <c r="F232" i="54092"/>
  <c r="E18" i="54048"/>
  <c r="E21" i="54048"/>
  <c r="E51" i="54081"/>
  <c r="E17" i="54048"/>
  <c r="E419" i="54092"/>
  <c r="N20" i="54070"/>
  <c r="H22" i="54069"/>
  <c r="I22" i="54069" s="1"/>
  <c r="C22" i="54069" s="1"/>
  <c r="F22" i="54069" s="1"/>
  <c r="H11" i="54071"/>
  <c r="E47" i="54081"/>
  <c r="E48" i="54081"/>
  <c r="E14" i="54048"/>
  <c r="C14" i="54046"/>
  <c r="C20" i="54046"/>
  <c r="C17" i="54046"/>
  <c r="C23" i="54046"/>
  <c r="C18" i="54046"/>
  <c r="C22" i="54046"/>
  <c r="F87" i="54092"/>
  <c r="D240" i="54092"/>
  <c r="C21" i="54046"/>
  <c r="C16" i="54046"/>
  <c r="C13" i="54046"/>
  <c r="C19" i="54046"/>
  <c r="C15" i="54046"/>
  <c r="O98" i="54081"/>
  <c r="I18" i="54089"/>
  <c r="J18" i="54089" s="1"/>
  <c r="I19" i="54089"/>
  <c r="J19" i="54089" s="1"/>
  <c r="I17" i="54089"/>
  <c r="J17" i="54089" s="1"/>
  <c r="I23" i="54089"/>
  <c r="J23" i="54089" s="1"/>
  <c r="I26" i="54089"/>
  <c r="J26" i="54089" s="1"/>
  <c r="I24" i="54089"/>
  <c r="J24" i="54089" s="1"/>
  <c r="I20" i="54089"/>
  <c r="J20" i="54089" s="1"/>
  <c r="L20" i="54089" s="1"/>
  <c r="I21" i="54089"/>
  <c r="J21" i="54089" s="1"/>
  <c r="I22" i="54089"/>
  <c r="J22" i="54089" s="1"/>
  <c r="I25" i="54089"/>
  <c r="J25" i="54089" s="1"/>
  <c r="B15" i="54074"/>
  <c r="G29" i="54073"/>
  <c r="B27" i="54074" s="1"/>
  <c r="C17" i="54066"/>
  <c r="G17" i="54066" s="1"/>
  <c r="D41" i="54085"/>
  <c r="B40" i="54085"/>
  <c r="C40" i="54085" s="1"/>
  <c r="B40" i="54084"/>
  <c r="C40" i="54084" s="1"/>
  <c r="G40" i="54084" s="1"/>
  <c r="D41" i="54084"/>
  <c r="D18" i="54056"/>
  <c r="B17" i="54056"/>
  <c r="C17" i="54056" s="1"/>
  <c r="B18" i="54066"/>
  <c r="D19" i="54066"/>
  <c r="H21" i="54069" l="1"/>
  <c r="I21" i="54069" s="1"/>
  <c r="J21" i="54069" s="1"/>
  <c r="P88" i="54081"/>
  <c r="M63" i="54081" s="1"/>
  <c r="Y8" i="54071"/>
  <c r="Y16" i="54071" s="1"/>
  <c r="N26" i="54070"/>
  <c r="DZ8" i="54096"/>
  <c r="DZ17" i="54096" s="1"/>
  <c r="P93" i="54081"/>
  <c r="M68" i="54081" s="1"/>
  <c r="W8" i="54071"/>
  <c r="W16" i="54071" s="1"/>
  <c r="AE8" i="54071"/>
  <c r="AE15" i="54071" s="1"/>
  <c r="BP8" i="54096"/>
  <c r="BP19" i="54096" s="1"/>
  <c r="AI8" i="54096"/>
  <c r="AI19" i="54096" s="1"/>
  <c r="CT8" i="54096"/>
  <c r="CT17" i="54096" s="1"/>
  <c r="HQ8" i="54096"/>
  <c r="HQ18" i="54096" s="1"/>
  <c r="FT8" i="54096"/>
  <c r="FT19" i="54096" s="1"/>
  <c r="YJ8" i="54096"/>
  <c r="BO8" i="54096"/>
  <c r="BO18" i="54096" s="1"/>
  <c r="DU8" i="54096"/>
  <c r="DU19" i="54096" s="1"/>
  <c r="PJ8" i="54096"/>
  <c r="PJ16" i="54096" s="1"/>
  <c r="BQ8" i="54096"/>
  <c r="BQ22" i="54096" s="1"/>
  <c r="EI8" i="54096"/>
  <c r="EI18" i="54096" s="1"/>
  <c r="HK8" i="54096"/>
  <c r="HK17" i="54096" s="1"/>
  <c r="MP8" i="54096"/>
  <c r="MP17" i="54096" s="1"/>
  <c r="C23" i="54072"/>
  <c r="C19" i="54072"/>
  <c r="C16" i="54072"/>
  <c r="C14" i="54072"/>
  <c r="T8" i="54096"/>
  <c r="T21" i="54096" s="1"/>
  <c r="T8" i="54071"/>
  <c r="T17" i="54071" s="1"/>
  <c r="O8" i="54071"/>
  <c r="O23" i="54071" s="1"/>
  <c r="CW8" i="54096"/>
  <c r="CW21" i="54096" s="1"/>
  <c r="CU8" i="54096"/>
  <c r="CU21" i="54096" s="1"/>
  <c r="FW8" i="54096"/>
  <c r="FW19" i="54096" s="1"/>
  <c r="FM8" i="54096"/>
  <c r="FM18" i="54096" s="1"/>
  <c r="HX8" i="54096"/>
  <c r="VE8" i="54096"/>
  <c r="VE16" i="54096" s="1"/>
  <c r="JM8" i="54096"/>
  <c r="JM19" i="54096" s="1"/>
  <c r="C18" i="54072"/>
  <c r="C17" i="54072"/>
  <c r="P94" i="54081"/>
  <c r="M69" i="54081" s="1"/>
  <c r="AK8" i="54096"/>
  <c r="AK25" i="54096" s="1"/>
  <c r="AL8" i="54071"/>
  <c r="AL25" i="54071" s="1"/>
  <c r="CV8" i="54096"/>
  <c r="CV17" i="54096" s="1"/>
  <c r="EV8" i="54096"/>
  <c r="EV15" i="54096" s="1"/>
  <c r="FR8" i="54096"/>
  <c r="FR15" i="54096" s="1"/>
  <c r="GX8" i="54096"/>
  <c r="GX16" i="54096" s="1"/>
  <c r="RB8" i="54096"/>
  <c r="N19" i="54070"/>
  <c r="N8" i="54071"/>
  <c r="N25" i="54071" s="1"/>
  <c r="AB8" i="54071"/>
  <c r="AB19" i="54071" s="1"/>
  <c r="AA8" i="54071"/>
  <c r="AO8" i="54071"/>
  <c r="AO21" i="54071" s="1"/>
  <c r="N20" i="54068"/>
  <c r="N21" i="54068" s="1"/>
  <c r="AG8" i="54071"/>
  <c r="AG17" i="54071" s="1"/>
  <c r="AJ8" i="54071"/>
  <c r="AJ24" i="54071" s="1"/>
  <c r="Q8" i="54071"/>
  <c r="Q25" i="54071" s="1"/>
  <c r="AM8" i="54071"/>
  <c r="AM22" i="54071" s="1"/>
  <c r="F10" i="54095"/>
  <c r="E424" i="54092"/>
  <c r="AO8" i="54096"/>
  <c r="AO18" i="54096" s="1"/>
  <c r="AL8" i="54096"/>
  <c r="AL15" i="54096" s="1"/>
  <c r="AC8" i="54096"/>
  <c r="AC24" i="54096" s="1"/>
  <c r="AJ8" i="54096"/>
  <c r="AJ23" i="54096" s="1"/>
  <c r="CX8" i="54096"/>
  <c r="CX24" i="54096" s="1"/>
  <c r="CP8" i="54096"/>
  <c r="CP21" i="54096" s="1"/>
  <c r="CG8" i="54096"/>
  <c r="CG18" i="54096" s="1"/>
  <c r="BA8" i="54096"/>
  <c r="CF8" i="54096"/>
  <c r="CF25" i="54096" s="1"/>
  <c r="AZ8" i="54096"/>
  <c r="AZ16" i="54096" s="1"/>
  <c r="CE8" i="54096"/>
  <c r="CE24" i="54096" s="1"/>
  <c r="AY8" i="54096"/>
  <c r="AY22" i="54096" s="1"/>
  <c r="FH8" i="54096"/>
  <c r="FH15" i="54096" s="1"/>
  <c r="DH8" i="54096"/>
  <c r="DH23" i="54096" s="1"/>
  <c r="FC8" i="54096"/>
  <c r="DK8" i="54096"/>
  <c r="EX8" i="54096"/>
  <c r="EX21" i="54096" s="1"/>
  <c r="DF8" i="54096"/>
  <c r="DF25" i="54096" s="1"/>
  <c r="EO8" i="54096"/>
  <c r="EO16" i="54096" s="1"/>
  <c r="DA8" i="54096"/>
  <c r="DA22" i="54096" s="1"/>
  <c r="HJ8" i="54096"/>
  <c r="HJ15" i="54096" s="1"/>
  <c r="GS8" i="54096"/>
  <c r="GS18" i="54096" s="1"/>
  <c r="GV8" i="54096"/>
  <c r="GV16" i="54096" s="1"/>
  <c r="TR8" i="54096"/>
  <c r="UX8" i="54096"/>
  <c r="WF8" i="54096"/>
  <c r="XG8" i="54096"/>
  <c r="XG25" i="54096" s="1"/>
  <c r="WX8" i="54096"/>
  <c r="SI8" i="54096"/>
  <c r="SI15" i="54096" s="1"/>
  <c r="T16" i="16"/>
  <c r="AG8" i="54096"/>
  <c r="AG19" i="54096" s="1"/>
  <c r="AE8" i="54096"/>
  <c r="AE15" i="54096" s="1"/>
  <c r="W8" i="54096"/>
  <c r="W18" i="54096" s="1"/>
  <c r="AF8" i="54096"/>
  <c r="CL8" i="54096"/>
  <c r="CL20" i="54096" s="1"/>
  <c r="CD8" i="54096"/>
  <c r="CS8" i="54096"/>
  <c r="CS16" i="54096" s="1"/>
  <c r="BM8" i="54096"/>
  <c r="BM21" i="54096" s="1"/>
  <c r="CR8" i="54096"/>
  <c r="CR21" i="54096" s="1"/>
  <c r="BL8" i="54096"/>
  <c r="BL17" i="54096" s="1"/>
  <c r="CQ8" i="54096"/>
  <c r="CQ16" i="54096" s="1"/>
  <c r="BK8" i="54096"/>
  <c r="BK22" i="54096" s="1"/>
  <c r="EF8" i="54096"/>
  <c r="EF16" i="54096" s="1"/>
  <c r="FD8" i="54096"/>
  <c r="FS8" i="54096"/>
  <c r="FS15" i="54096" s="1"/>
  <c r="EA8" i="54096"/>
  <c r="FN8" i="54096"/>
  <c r="FN24" i="54096" s="1"/>
  <c r="DV8" i="54096"/>
  <c r="FE8" i="54096"/>
  <c r="FE15" i="54096" s="1"/>
  <c r="DQ8" i="54096"/>
  <c r="DQ18" i="54096" s="1"/>
  <c r="GH8" i="54096"/>
  <c r="GH19" i="54096" s="1"/>
  <c r="HI8" i="54096"/>
  <c r="HT8" i="54096"/>
  <c r="HT25" i="54096" s="1"/>
  <c r="HC8" i="54096"/>
  <c r="YK8" i="54096"/>
  <c r="YK18" i="54096" s="1"/>
  <c r="WG8" i="54096"/>
  <c r="WV8" i="54096"/>
  <c r="YM8" i="54096"/>
  <c r="YD8" i="54096"/>
  <c r="YD20" i="54096" s="1"/>
  <c r="IZ8" i="54096"/>
  <c r="N20" i="54054"/>
  <c r="D11" i="54046" s="1"/>
  <c r="H26" i="54069"/>
  <c r="I26" i="54069" s="1"/>
  <c r="C26" i="54069" s="1"/>
  <c r="F26" i="54069" s="1"/>
  <c r="AD8" i="54096"/>
  <c r="AD24" i="54096" s="1"/>
  <c r="AA8" i="54096"/>
  <c r="AA22" i="54096" s="1"/>
  <c r="P8" i="54096"/>
  <c r="P21" i="54096" s="1"/>
  <c r="CH8" i="54096"/>
  <c r="CH16" i="54096" s="1"/>
  <c r="BZ8" i="54096"/>
  <c r="BZ16" i="54096" s="1"/>
  <c r="CC8" i="54096"/>
  <c r="CC19" i="54096" s="1"/>
  <c r="AW8" i="54096"/>
  <c r="AW20" i="54096" s="1"/>
  <c r="CB8" i="54096"/>
  <c r="CB15" i="54096" s="1"/>
  <c r="AV8" i="54096"/>
  <c r="AV17" i="54096" s="1"/>
  <c r="CA8" i="54096"/>
  <c r="AU8" i="54096"/>
  <c r="AU16" i="54096" s="1"/>
  <c r="ER8" i="54096"/>
  <c r="ER25" i="54096" s="1"/>
  <c r="EZ8" i="54096"/>
  <c r="EZ23" i="54096" s="1"/>
  <c r="EY8" i="54096"/>
  <c r="DG8" i="54096"/>
  <c r="DG17" i="54096" s="1"/>
  <c r="EP8" i="54096"/>
  <c r="EP16" i="54096" s="1"/>
  <c r="DB8" i="54096"/>
  <c r="DB16" i="54096" s="1"/>
  <c r="EK8" i="54096"/>
  <c r="EK23" i="54096" s="1"/>
  <c r="HV8" i="54096"/>
  <c r="GT8" i="54096"/>
  <c r="GT20" i="54096" s="1"/>
  <c r="GO8" i="54096"/>
  <c r="GO17" i="54096" s="1"/>
  <c r="GN8" i="54096"/>
  <c r="WS8" i="54096"/>
  <c r="WS16" i="54096" s="1"/>
  <c r="WK8" i="54096"/>
  <c r="WK25" i="54096" s="1"/>
  <c r="ZH8" i="54096"/>
  <c r="TN8" i="54096"/>
  <c r="PB8" i="54096"/>
  <c r="PQ8" i="54096"/>
  <c r="F10" i="13300"/>
  <c r="H11" i="13300"/>
  <c r="V16" i="13300" s="1"/>
  <c r="N25" i="54070"/>
  <c r="R24" i="54090"/>
  <c r="H28" i="54069"/>
  <c r="I28" i="54069" s="1"/>
  <c r="C28" i="54069" s="1"/>
  <c r="F28" i="54069" s="1"/>
  <c r="C15" i="54072"/>
  <c r="C21" i="54072"/>
  <c r="C13" i="54072"/>
  <c r="S8" i="54096"/>
  <c r="S23" i="54096" s="1"/>
  <c r="O8" i="54096"/>
  <c r="Q8" i="54096"/>
  <c r="Q20" i="54096" s="1"/>
  <c r="N8" i="54096"/>
  <c r="N18" i="54096" s="1"/>
  <c r="AP8" i="54096"/>
  <c r="AP17" i="54096" s="1"/>
  <c r="AH8" i="54096"/>
  <c r="X8" i="54096"/>
  <c r="X18" i="54096" s="1"/>
  <c r="AN8" i="54096"/>
  <c r="AN24" i="54096" s="1"/>
  <c r="BV8" i="54096"/>
  <c r="BV16" i="54096" s="1"/>
  <c r="BR8" i="54096"/>
  <c r="BR23" i="54096" s="1"/>
  <c r="BN8" i="54096"/>
  <c r="BN18" i="54096" s="1"/>
  <c r="BJ8" i="54096"/>
  <c r="BJ22" i="54096" s="1"/>
  <c r="CO8" i="54096"/>
  <c r="CO16" i="54096" s="1"/>
  <c r="BY8" i="54096"/>
  <c r="BY19" i="54096" s="1"/>
  <c r="BI8" i="54096"/>
  <c r="BI24" i="54096" s="1"/>
  <c r="AS8" i="54096"/>
  <c r="AS17" i="54096" s="1"/>
  <c r="CN8" i="54096"/>
  <c r="CN17" i="54096" s="1"/>
  <c r="BX8" i="54096"/>
  <c r="BX24" i="54096" s="1"/>
  <c r="BH8" i="54096"/>
  <c r="BH16" i="54096" s="1"/>
  <c r="AR8" i="54096"/>
  <c r="AR24" i="54096" s="1"/>
  <c r="CM8" i="54096"/>
  <c r="CM16" i="54096" s="1"/>
  <c r="BW8" i="54096"/>
  <c r="BW18" i="54096" s="1"/>
  <c r="BG8" i="54096"/>
  <c r="BG15" i="54096" s="1"/>
  <c r="AQ8" i="54096"/>
  <c r="AQ16" i="54096" s="1"/>
  <c r="DP8" i="54096"/>
  <c r="DP21" i="54096" s="1"/>
  <c r="EB8" i="54096"/>
  <c r="EB24" i="54096" s="1"/>
  <c r="EN8" i="54096"/>
  <c r="EN19" i="54096" s="1"/>
  <c r="EJ8" i="54096"/>
  <c r="EJ15" i="54096" s="1"/>
  <c r="FO8" i="54096"/>
  <c r="FO19" i="54096" s="1"/>
  <c r="EQ8" i="54096"/>
  <c r="EQ17" i="54096" s="1"/>
  <c r="DW8" i="54096"/>
  <c r="DW22" i="54096" s="1"/>
  <c r="DC8" i="54096"/>
  <c r="DC24" i="54096" s="1"/>
  <c r="FF8" i="54096"/>
  <c r="FF23" i="54096" s="1"/>
  <c r="EL8" i="54096"/>
  <c r="EL24" i="54096" s="1"/>
  <c r="DR8" i="54096"/>
  <c r="DR16" i="54096" s="1"/>
  <c r="FU8" i="54096"/>
  <c r="FU17" i="54096" s="1"/>
  <c r="FA8" i="54096"/>
  <c r="EG8" i="54096"/>
  <c r="EG20" i="54096" s="1"/>
  <c r="DI8" i="54096"/>
  <c r="DI25" i="54096" s="1"/>
  <c r="GP8" i="54096"/>
  <c r="GP20" i="54096" s="1"/>
  <c r="HR8" i="54096"/>
  <c r="HR23" i="54096" s="1"/>
  <c r="HY8" i="54096"/>
  <c r="HY25" i="54096" s="1"/>
  <c r="HE8" i="54096"/>
  <c r="HE21" i="54096" s="1"/>
  <c r="GK8" i="54096"/>
  <c r="GK15" i="54096" s="1"/>
  <c r="HH8" i="54096"/>
  <c r="HH16" i="54096" s="1"/>
  <c r="GF8" i="54096"/>
  <c r="GU8" i="54096"/>
  <c r="ZU8" i="54096"/>
  <c r="OT8" i="54096"/>
  <c r="OT17" i="54096" s="1"/>
  <c r="LR8" i="54096"/>
  <c r="LR16" i="54096" s="1"/>
  <c r="ZX8" i="54096"/>
  <c r="ZX22" i="54096" s="1"/>
  <c r="YB8" i="54096"/>
  <c r="VX8" i="54096"/>
  <c r="VX20" i="54096" s="1"/>
  <c r="JR8" i="54096"/>
  <c r="JR21" i="54096" s="1"/>
  <c r="WA8" i="54096"/>
  <c r="KD8" i="54096"/>
  <c r="KP8" i="54096"/>
  <c r="KP19" i="54096" s="1"/>
  <c r="SV8" i="54096"/>
  <c r="SV15" i="54096" s="1"/>
  <c r="PW8" i="54096"/>
  <c r="R25" i="54090"/>
  <c r="N24" i="54070"/>
  <c r="P95" i="54081"/>
  <c r="M70" i="54081" s="1"/>
  <c r="C20" i="54072"/>
  <c r="C22" i="54072"/>
  <c r="R26" i="54090"/>
  <c r="Z8" i="54096"/>
  <c r="Z18" i="54096" s="1"/>
  <c r="V8" i="54096"/>
  <c r="V21" i="54096" s="1"/>
  <c r="Y8" i="54096"/>
  <c r="Y23" i="54096" s="1"/>
  <c r="U8" i="54096"/>
  <c r="U24" i="54096" s="1"/>
  <c r="R8" i="54096"/>
  <c r="R15" i="54096" s="1"/>
  <c r="AM8" i="54096"/>
  <c r="AM20" i="54096" s="1"/>
  <c r="AB8" i="54096"/>
  <c r="BF8" i="54096"/>
  <c r="BF21" i="54096" s="1"/>
  <c r="BB8" i="54096"/>
  <c r="AX8" i="54096"/>
  <c r="AX19" i="54096" s="1"/>
  <c r="AT8" i="54096"/>
  <c r="AT18" i="54096" s="1"/>
  <c r="CK8" i="54096"/>
  <c r="CK24" i="54096" s="1"/>
  <c r="BU8" i="54096"/>
  <c r="BU24" i="54096" s="1"/>
  <c r="BE8" i="54096"/>
  <c r="BE21" i="54096" s="1"/>
  <c r="CZ8" i="54096"/>
  <c r="CJ8" i="54096"/>
  <c r="CJ23" i="54096" s="1"/>
  <c r="BT8" i="54096"/>
  <c r="BD8" i="54096"/>
  <c r="BD17" i="54096" s="1"/>
  <c r="CY8" i="54096"/>
  <c r="CY21" i="54096" s="1"/>
  <c r="CI8" i="54096"/>
  <c r="CI17" i="54096" s="1"/>
  <c r="BS8" i="54096"/>
  <c r="BC8" i="54096"/>
  <c r="BC23" i="54096" s="1"/>
  <c r="FL8" i="54096"/>
  <c r="FL18" i="54096" s="1"/>
  <c r="FX8" i="54096"/>
  <c r="FX24" i="54096" s="1"/>
  <c r="DL8" i="54096"/>
  <c r="DL18" i="54096" s="1"/>
  <c r="DX8" i="54096"/>
  <c r="DX18" i="54096" s="1"/>
  <c r="DT8" i="54096"/>
  <c r="DT15" i="54096" s="1"/>
  <c r="FG8" i="54096"/>
  <c r="FG16" i="54096" s="1"/>
  <c r="EM8" i="54096"/>
  <c r="DS8" i="54096"/>
  <c r="DS24" i="54096" s="1"/>
  <c r="FV8" i="54096"/>
  <c r="FV21" i="54096" s="1"/>
  <c r="FB8" i="54096"/>
  <c r="FB15" i="54096" s="1"/>
  <c r="EH8" i="54096"/>
  <c r="DJ8" i="54096"/>
  <c r="DJ23" i="54096" s="1"/>
  <c r="FQ8" i="54096"/>
  <c r="FQ16" i="54096" s="1"/>
  <c r="EW8" i="54096"/>
  <c r="EW15" i="54096" s="1"/>
  <c r="DY8" i="54096"/>
  <c r="DY24" i="54096" s="1"/>
  <c r="DE8" i="54096"/>
  <c r="DE21" i="54096" s="1"/>
  <c r="GL8" i="54096"/>
  <c r="GL16" i="54096" s="1"/>
  <c r="HZ8" i="54096"/>
  <c r="HZ21" i="54096" s="1"/>
  <c r="HU8" i="54096"/>
  <c r="HU20" i="54096" s="1"/>
  <c r="HA8" i="54096"/>
  <c r="HA23" i="54096" s="1"/>
  <c r="GC8" i="54096"/>
  <c r="GC20" i="54096" s="1"/>
  <c r="HD8" i="54096"/>
  <c r="GB8" i="54096"/>
  <c r="ZQ8" i="54096"/>
  <c r="JV8" i="54096"/>
  <c r="YS8" i="54096"/>
  <c r="ZP8" i="54096"/>
  <c r="XL8" i="54096"/>
  <c r="XL24" i="54096" s="1"/>
  <c r="UT8" i="54096"/>
  <c r="ZS8" i="54096"/>
  <c r="ZS20" i="54096" s="1"/>
  <c r="VK8" i="54096"/>
  <c r="VK20" i="54096" s="1"/>
  <c r="YT8" i="54096"/>
  <c r="TI8" i="54096"/>
  <c r="PD8" i="54096"/>
  <c r="IM8" i="54096"/>
  <c r="IM25" i="54096" s="1"/>
  <c r="FP8" i="54096"/>
  <c r="FP23" i="54096" s="1"/>
  <c r="DD8" i="54096"/>
  <c r="DD15" i="54096" s="1"/>
  <c r="FK8" i="54096"/>
  <c r="FK25" i="54096" s="1"/>
  <c r="EU8" i="54096"/>
  <c r="EE8" i="54096"/>
  <c r="EE17" i="54096" s="1"/>
  <c r="DO8" i="54096"/>
  <c r="DO25" i="54096" s="1"/>
  <c r="FZ8" i="54096"/>
  <c r="FZ15" i="54096" s="1"/>
  <c r="FJ8" i="54096"/>
  <c r="ET8" i="54096"/>
  <c r="ET25" i="54096" s="1"/>
  <c r="ED8" i="54096"/>
  <c r="ED23" i="54096" s="1"/>
  <c r="DN8" i="54096"/>
  <c r="FY8" i="54096"/>
  <c r="FY18" i="54096" s="1"/>
  <c r="FI8" i="54096"/>
  <c r="ES8" i="54096"/>
  <c r="ES17" i="54096" s="1"/>
  <c r="EC8" i="54096"/>
  <c r="EC18" i="54096" s="1"/>
  <c r="DM8" i="54096"/>
  <c r="DM16" i="54096" s="1"/>
  <c r="HF8" i="54096"/>
  <c r="HF23" i="54096" s="1"/>
  <c r="HN8" i="54096"/>
  <c r="HN22" i="54096" s="1"/>
  <c r="HB8" i="54096"/>
  <c r="HB25" i="54096" s="1"/>
  <c r="GD8" i="54096"/>
  <c r="GD19" i="54096" s="1"/>
  <c r="HM8" i="54096"/>
  <c r="HM20" i="54096" s="1"/>
  <c r="GW8" i="54096"/>
  <c r="GW24" i="54096" s="1"/>
  <c r="GG8" i="54096"/>
  <c r="HL8" i="54096"/>
  <c r="HL20" i="54096" s="1"/>
  <c r="GR8" i="54096"/>
  <c r="HW8" i="54096"/>
  <c r="HW15" i="54096" s="1"/>
  <c r="GE8" i="54096"/>
  <c r="GE16" i="54096" s="1"/>
  <c r="VM8" i="54096"/>
  <c r="VM16" i="54096" s="1"/>
  <c r="XE8" i="54096"/>
  <c r="XE24" i="54096" s="1"/>
  <c r="XQ8" i="54096"/>
  <c r="ZY8" i="54096"/>
  <c r="ZY16" i="54096" s="1"/>
  <c r="PZ8" i="54096"/>
  <c r="YR8" i="54096"/>
  <c r="XD8" i="54096"/>
  <c r="VP8" i="54096"/>
  <c r="VP22" i="54096" s="1"/>
  <c r="MD8" i="54096"/>
  <c r="MD15" i="54096" s="1"/>
  <c r="XW8" i="54096"/>
  <c r="XW15" i="54096" s="1"/>
  <c r="TZ8" i="54096"/>
  <c r="ZJ8" i="54096"/>
  <c r="ZJ17" i="54096" s="1"/>
  <c r="WD8" i="54096"/>
  <c r="LY8" i="54096"/>
  <c r="LY18" i="54096" s="1"/>
  <c r="MR8" i="54096"/>
  <c r="ME8" i="54096"/>
  <c r="F142" i="54092"/>
  <c r="R22" i="54090"/>
  <c r="N18" i="54070"/>
  <c r="E421" i="54092"/>
  <c r="P91" i="54081"/>
  <c r="M66" i="54081" s="1"/>
  <c r="R18" i="54090"/>
  <c r="W98" i="54081"/>
  <c r="R27" i="54090"/>
  <c r="H29" i="54069"/>
  <c r="I29" i="54069" s="1"/>
  <c r="C29" i="54069" s="1"/>
  <c r="F29" i="54069" s="1"/>
  <c r="P87" i="54081"/>
  <c r="M62" i="54081" s="1"/>
  <c r="R8" i="54071"/>
  <c r="AH8" i="54071"/>
  <c r="AH17" i="54071" s="1"/>
  <c r="AD8" i="54071"/>
  <c r="AD25" i="54071" s="1"/>
  <c r="AC8" i="54071"/>
  <c r="AC18" i="54071" s="1"/>
  <c r="AP8" i="54071"/>
  <c r="AP24" i="54071" s="1"/>
  <c r="Z8" i="54071"/>
  <c r="Z15" i="54071" s="1"/>
  <c r="AF8" i="54071"/>
  <c r="AF20" i="54071" s="1"/>
  <c r="H24" i="54069"/>
  <c r="I24" i="54069" s="1"/>
  <c r="P96" i="54081"/>
  <c r="M71" i="54081" s="1"/>
  <c r="N27" i="54070"/>
  <c r="H20" i="54069"/>
  <c r="I20" i="54069" s="1"/>
  <c r="J20" i="54069" s="1"/>
  <c r="F138" i="54092"/>
  <c r="AN8" i="54071"/>
  <c r="AN23" i="54071" s="1"/>
  <c r="AK8" i="54071"/>
  <c r="AK20" i="54071" s="1"/>
  <c r="S8" i="54071"/>
  <c r="S20" i="54071" s="1"/>
  <c r="U8" i="54071"/>
  <c r="U18" i="54071" s="1"/>
  <c r="P8" i="54071"/>
  <c r="P21" i="54071" s="1"/>
  <c r="X8" i="54071"/>
  <c r="X18" i="54071" s="1"/>
  <c r="V8" i="54071"/>
  <c r="V18" i="54071" s="1"/>
  <c r="UO8" i="54096"/>
  <c r="UO16" i="54096" s="1"/>
  <c r="OK8" i="54096"/>
  <c r="UB8" i="54096"/>
  <c r="NX8" i="54096"/>
  <c r="NX25" i="54096" s="1"/>
  <c r="UU8" i="54096"/>
  <c r="UU15" i="54096" s="1"/>
  <c r="NK8" i="54096"/>
  <c r="UL8" i="54096"/>
  <c r="UL17" i="54096" s="1"/>
  <c r="QW8" i="54096"/>
  <c r="KS8" i="54096"/>
  <c r="RP8" i="54096"/>
  <c r="KF8" i="54096"/>
  <c r="RC8" i="54096"/>
  <c r="KY8" i="54096"/>
  <c r="KY22" i="54096" s="1"/>
  <c r="F140" i="54092"/>
  <c r="HP8" i="54096"/>
  <c r="HP18" i="54096" s="1"/>
  <c r="GZ8" i="54096"/>
  <c r="GZ15" i="54096" s="1"/>
  <c r="GJ8" i="54096"/>
  <c r="GJ18" i="54096" s="1"/>
  <c r="HS8" i="54096"/>
  <c r="HS17" i="54096" s="1"/>
  <c r="GM8" i="54096"/>
  <c r="GM23" i="54096" s="1"/>
  <c r="YO8" i="54096"/>
  <c r="UH8" i="54096"/>
  <c r="VY8" i="54096"/>
  <c r="YW8" i="54096"/>
  <c r="YW22" i="54096" s="1"/>
  <c r="QP8" i="54096"/>
  <c r="XM8" i="54096"/>
  <c r="XM20" i="54096" s="1"/>
  <c r="LB8" i="54096"/>
  <c r="YZ8" i="54096"/>
  <c r="YZ20" i="54096" s="1"/>
  <c r="XT8" i="54096"/>
  <c r="XT19" i="54096" s="1"/>
  <c r="WN8" i="54096"/>
  <c r="VH8" i="54096"/>
  <c r="OP8" i="54096"/>
  <c r="ZC8" i="54096"/>
  <c r="WQ8" i="54096"/>
  <c r="RN8" i="54096"/>
  <c r="ZZ8" i="54096"/>
  <c r="ZZ25" i="54096" s="1"/>
  <c r="XN8" i="54096"/>
  <c r="XN24" i="54096" s="1"/>
  <c r="PN8" i="54096"/>
  <c r="SC8" i="54096"/>
  <c r="NE8" i="54096"/>
  <c r="NE15" i="54096" s="1"/>
  <c r="IG8" i="54096"/>
  <c r="QJ8" i="54096"/>
  <c r="LL8" i="54096"/>
  <c r="TO8" i="54096"/>
  <c r="TO22" i="54096" s="1"/>
  <c r="OQ8" i="54096"/>
  <c r="F141" i="54092"/>
  <c r="F134" i="54092"/>
  <c r="IA8" i="54096"/>
  <c r="IA22" i="54096" s="1"/>
  <c r="IU8" i="54096"/>
  <c r="KA8" i="54096"/>
  <c r="KA22" i="54096" s="1"/>
  <c r="LG8" i="54096"/>
  <c r="MM8" i="54096"/>
  <c r="MM24" i="54096" s="1"/>
  <c r="NS8" i="54096"/>
  <c r="OY8" i="54096"/>
  <c r="QE8" i="54096"/>
  <c r="RK8" i="54096"/>
  <c r="SQ8" i="54096"/>
  <c r="TW8" i="54096"/>
  <c r="TW17" i="54096" s="1"/>
  <c r="IB8" i="54096"/>
  <c r="JH8" i="54096"/>
  <c r="JH21" i="54096" s="1"/>
  <c r="KN8" i="54096"/>
  <c r="LT8" i="54096"/>
  <c r="MZ8" i="54096"/>
  <c r="OF8" i="54096"/>
  <c r="OF23" i="54096" s="1"/>
  <c r="PL8" i="54096"/>
  <c r="QR8" i="54096"/>
  <c r="RX8" i="54096"/>
  <c r="TD8" i="54096"/>
  <c r="UJ8" i="54096"/>
  <c r="IO8" i="54096"/>
  <c r="JU8" i="54096"/>
  <c r="LA8" i="54096"/>
  <c r="LA16" i="54096" s="1"/>
  <c r="MG8" i="54096"/>
  <c r="NM8" i="54096"/>
  <c r="NM19" i="54096" s="1"/>
  <c r="OS8" i="54096"/>
  <c r="PY8" i="54096"/>
  <c r="PY16" i="54096" s="1"/>
  <c r="RE8" i="54096"/>
  <c r="SK8" i="54096"/>
  <c r="SK20" i="54096" s="1"/>
  <c r="TQ8" i="54096"/>
  <c r="UW8" i="54096"/>
  <c r="LV8" i="54096"/>
  <c r="QT8" i="54096"/>
  <c r="VF8" i="54096"/>
  <c r="VF21" i="54096" s="1"/>
  <c r="WL8" i="54096"/>
  <c r="XB8" i="54096"/>
  <c r="XR8" i="54096"/>
  <c r="YH8" i="54096"/>
  <c r="YX8" i="54096"/>
  <c r="YX22" i="54096" s="1"/>
  <c r="ZN8" i="54096"/>
  <c r="IH8" i="54096"/>
  <c r="IH16" i="54096" s="1"/>
  <c r="KT8" i="54096"/>
  <c r="NF8" i="54096"/>
  <c r="PR8" i="54096"/>
  <c r="PR17" i="54096" s="1"/>
  <c r="SD8" i="54096"/>
  <c r="UP8" i="54096"/>
  <c r="VO8" i="54096"/>
  <c r="WE8" i="54096"/>
  <c r="WU8" i="54096"/>
  <c r="WU21" i="54096" s="1"/>
  <c r="XK8" i="54096"/>
  <c r="YA8" i="54096"/>
  <c r="YQ8" i="54096"/>
  <c r="ZG8" i="54096"/>
  <c r="ZW8" i="54096"/>
  <c r="KH8" i="54096"/>
  <c r="MT8" i="54096"/>
  <c r="PF8" i="54096"/>
  <c r="RR8" i="54096"/>
  <c r="UD8" i="54096"/>
  <c r="UD17" i="54096" s="1"/>
  <c r="VL8" i="54096"/>
  <c r="WB8" i="54096"/>
  <c r="WB24" i="54096" s="1"/>
  <c r="WR8" i="54096"/>
  <c r="XH8" i="54096"/>
  <c r="XX8" i="54096"/>
  <c r="YN8" i="54096"/>
  <c r="ZD8" i="54096"/>
  <c r="ZT8" i="54096"/>
  <c r="NN8" i="54096"/>
  <c r="VQ8" i="54096"/>
  <c r="YC8" i="54096"/>
  <c r="JF8" i="54096"/>
  <c r="TB8" i="54096"/>
  <c r="XA8" i="54096"/>
  <c r="ZM8" i="54096"/>
  <c r="RF8" i="54096"/>
  <c r="WO8" i="54096"/>
  <c r="ZA8" i="54096"/>
  <c r="XI8" i="54096"/>
  <c r="XY8" i="54096"/>
  <c r="XY18" i="54096" s="1"/>
  <c r="RV8" i="54096"/>
  <c r="RV18" i="54096" s="1"/>
  <c r="GA8" i="54096"/>
  <c r="GA23" i="54096" s="1"/>
  <c r="GQ8" i="54096"/>
  <c r="GQ25" i="54096" s="1"/>
  <c r="HG8" i="54096"/>
  <c r="HG19" i="54096" s="1"/>
  <c r="JC8" i="54096"/>
  <c r="JC22" i="54096" s="1"/>
  <c r="KI8" i="54096"/>
  <c r="KI24" i="54096" s="1"/>
  <c r="LO8" i="54096"/>
  <c r="MU8" i="54096"/>
  <c r="OA8" i="54096"/>
  <c r="OA23" i="54096" s="1"/>
  <c r="PG8" i="54096"/>
  <c r="PG17" i="54096" s="1"/>
  <c r="QM8" i="54096"/>
  <c r="RS8" i="54096"/>
  <c r="SY8" i="54096"/>
  <c r="UE8" i="54096"/>
  <c r="UE22" i="54096" s="1"/>
  <c r="IJ8" i="54096"/>
  <c r="JP8" i="54096"/>
  <c r="JP15" i="54096" s="1"/>
  <c r="KV8" i="54096"/>
  <c r="KV19" i="54096" s="1"/>
  <c r="MB8" i="54096"/>
  <c r="MB18" i="54096" s="1"/>
  <c r="NH8" i="54096"/>
  <c r="NH22" i="54096" s="1"/>
  <c r="ON8" i="54096"/>
  <c r="PT8" i="54096"/>
  <c r="QZ8" i="54096"/>
  <c r="SF8" i="54096"/>
  <c r="TL8" i="54096"/>
  <c r="TL22" i="54096" s="1"/>
  <c r="UR8" i="54096"/>
  <c r="IW8" i="54096"/>
  <c r="IW17" i="54096" s="1"/>
  <c r="KC8" i="54096"/>
  <c r="LI8" i="54096"/>
  <c r="MO8" i="54096"/>
  <c r="NU8" i="54096"/>
  <c r="PA8" i="54096"/>
  <c r="QG8" i="54096"/>
  <c r="QG25" i="54096" s="1"/>
  <c r="RM8" i="54096"/>
  <c r="RM15" i="54096" s="1"/>
  <c r="SS8" i="54096"/>
  <c r="TY8" i="54096"/>
  <c r="ID8" i="54096"/>
  <c r="NB8" i="54096"/>
  <c r="RZ8" i="54096"/>
  <c r="VN8" i="54096"/>
  <c r="WP8" i="54096"/>
  <c r="XF8" i="54096"/>
  <c r="XV8" i="54096"/>
  <c r="YL8" i="54096"/>
  <c r="YL15" i="54096" s="1"/>
  <c r="ZB8" i="54096"/>
  <c r="ZR8" i="54096"/>
  <c r="IX8" i="54096"/>
  <c r="LJ8" i="54096"/>
  <c r="NV8" i="54096"/>
  <c r="QH8" i="54096"/>
  <c r="ST8" i="54096"/>
  <c r="ST15" i="54096" s="1"/>
  <c r="VC8" i="54096"/>
  <c r="VS8" i="54096"/>
  <c r="WI8" i="54096"/>
  <c r="WY8" i="54096"/>
  <c r="WY22" i="54096" s="1"/>
  <c r="XO8" i="54096"/>
  <c r="YE8" i="54096"/>
  <c r="YU8" i="54096"/>
  <c r="ZK8" i="54096"/>
  <c r="ZK17" i="54096" s="1"/>
  <c r="IL8" i="54096"/>
  <c r="KX8" i="54096"/>
  <c r="KX19" i="54096" s="1"/>
  <c r="NJ8" i="54096"/>
  <c r="PV8" i="54096"/>
  <c r="SH8" i="54096"/>
  <c r="IE8" i="54096"/>
  <c r="JK8" i="54096"/>
  <c r="JK24" i="54096" s="1"/>
  <c r="KQ8" i="54096"/>
  <c r="LW8" i="54096"/>
  <c r="NC8" i="54096"/>
  <c r="OI8" i="54096"/>
  <c r="OI22" i="54096" s="1"/>
  <c r="PO8" i="54096"/>
  <c r="QU8" i="54096"/>
  <c r="SA8" i="54096"/>
  <c r="SA20" i="54096" s="1"/>
  <c r="TG8" i="54096"/>
  <c r="TG17" i="54096" s="1"/>
  <c r="UM8" i="54096"/>
  <c r="UM20" i="54096" s="1"/>
  <c r="IR8" i="54096"/>
  <c r="IR19" i="54096" s="1"/>
  <c r="JX8" i="54096"/>
  <c r="LD8" i="54096"/>
  <c r="LD21" i="54096" s="1"/>
  <c r="MJ8" i="54096"/>
  <c r="MJ17" i="54096" s="1"/>
  <c r="NP8" i="54096"/>
  <c r="OV8" i="54096"/>
  <c r="QB8" i="54096"/>
  <c r="QB19" i="54096" s="1"/>
  <c r="RH8" i="54096"/>
  <c r="RH15" i="54096" s="1"/>
  <c r="SN8" i="54096"/>
  <c r="TT8" i="54096"/>
  <c r="TT15" i="54096" s="1"/>
  <c r="UZ8" i="54096"/>
  <c r="UZ17" i="54096" s="1"/>
  <c r="JE8" i="54096"/>
  <c r="KK8" i="54096"/>
  <c r="LQ8" i="54096"/>
  <c r="LQ18" i="54096" s="1"/>
  <c r="MW8" i="54096"/>
  <c r="MW19" i="54096" s="1"/>
  <c r="OC8" i="54096"/>
  <c r="OC15" i="54096" s="1"/>
  <c r="PI8" i="54096"/>
  <c r="QO8" i="54096"/>
  <c r="RU8" i="54096"/>
  <c r="RU18" i="54096" s="1"/>
  <c r="TA8" i="54096"/>
  <c r="TA17" i="54096" s="1"/>
  <c r="UG8" i="54096"/>
  <c r="JJ8" i="54096"/>
  <c r="JJ17" i="54096" s="1"/>
  <c r="OH8" i="54096"/>
  <c r="TF8" i="54096"/>
  <c r="VV8" i="54096"/>
  <c r="WT8" i="54096"/>
  <c r="XJ8" i="54096"/>
  <c r="XZ8" i="54096"/>
  <c r="XZ20" i="54096" s="1"/>
  <c r="YP8" i="54096"/>
  <c r="ZF8" i="54096"/>
  <c r="ZF25" i="54096" s="1"/>
  <c r="ZV8" i="54096"/>
  <c r="JN8" i="54096"/>
  <c r="LZ8" i="54096"/>
  <c r="OL8" i="54096"/>
  <c r="OL17" i="54096" s="1"/>
  <c r="QX8" i="54096"/>
  <c r="QX20" i="54096" s="1"/>
  <c r="TJ8" i="54096"/>
  <c r="VG8" i="54096"/>
  <c r="VW8" i="54096"/>
  <c r="VW18" i="54096" s="1"/>
  <c r="WM8" i="54096"/>
  <c r="XC8" i="54096"/>
  <c r="XC15" i="54096" s="1"/>
  <c r="XS8" i="54096"/>
  <c r="YI8" i="54096"/>
  <c r="YI24" i="54096" s="1"/>
  <c r="YY8" i="54096"/>
  <c r="ZO8" i="54096"/>
  <c r="ZO18" i="54096" s="1"/>
  <c r="JB8" i="54096"/>
  <c r="LN8" i="54096"/>
  <c r="NZ8" i="54096"/>
  <c r="NZ24" i="54096" s="1"/>
  <c r="QL8" i="54096"/>
  <c r="SX8" i="54096"/>
  <c r="VD8" i="54096"/>
  <c r="VD18" i="54096" s="1"/>
  <c r="VT8" i="54096"/>
  <c r="WJ8" i="54096"/>
  <c r="WJ16" i="54096" s="1"/>
  <c r="WZ8" i="54096"/>
  <c r="XP8" i="54096"/>
  <c r="XP17" i="54096" s="1"/>
  <c r="YF8" i="54096"/>
  <c r="YV8" i="54096"/>
  <c r="YV18" i="54096" s="1"/>
  <c r="ZL8" i="54096"/>
  <c r="IP8" i="54096"/>
  <c r="IP24" i="54096" s="1"/>
  <c r="SL8" i="54096"/>
  <c r="SL20" i="54096" s="1"/>
  <c r="WW8" i="54096"/>
  <c r="ZI8" i="54096"/>
  <c r="OD8" i="54096"/>
  <c r="VU8" i="54096"/>
  <c r="VU21" i="54096" s="1"/>
  <c r="YG8" i="54096"/>
  <c r="MH8" i="54096"/>
  <c r="VI8" i="54096"/>
  <c r="XU8" i="54096"/>
  <c r="XU17" i="54096" s="1"/>
  <c r="KL8" i="54096"/>
  <c r="KL20" i="54096" s="1"/>
  <c r="MX8" i="54096"/>
  <c r="WC8" i="54096"/>
  <c r="ZE8" i="54096"/>
  <c r="GI8" i="54096"/>
  <c r="GI24" i="54096" s="1"/>
  <c r="GY8" i="54096"/>
  <c r="GY17" i="54096" s="1"/>
  <c r="HO8" i="54096"/>
  <c r="H19" i="54069"/>
  <c r="I19" i="54069" s="1"/>
  <c r="C19" i="54069" s="1"/>
  <c r="F19" i="54069" s="1"/>
  <c r="E420" i="54092"/>
  <c r="F135" i="54092"/>
  <c r="P90" i="54081"/>
  <c r="M65" i="54081" s="1"/>
  <c r="R19" i="54090"/>
  <c r="H23" i="54069"/>
  <c r="I23" i="54069" s="1"/>
  <c r="P86" i="54081"/>
  <c r="M61" i="54081" s="1"/>
  <c r="N23" i="54070"/>
  <c r="R17" i="54090"/>
  <c r="N21" i="54070"/>
  <c r="E416" i="54092"/>
  <c r="E422" i="54092"/>
  <c r="H25" i="54069"/>
  <c r="I25" i="54069" s="1"/>
  <c r="C25" i="54069" s="1"/>
  <c r="F25" i="54069" s="1"/>
  <c r="U47" i="54081"/>
  <c r="R23" i="54090"/>
  <c r="C27" i="54069"/>
  <c r="F27" i="54069" s="1"/>
  <c r="J27" i="54069"/>
  <c r="VZ8" i="54096"/>
  <c r="VJ8" i="54096"/>
  <c r="TV8" i="54096"/>
  <c r="RJ8" i="54096"/>
  <c r="OX8" i="54096"/>
  <c r="ML8" i="54096"/>
  <c r="ML25" i="54096" s="1"/>
  <c r="JZ8" i="54096"/>
  <c r="JZ22" i="54096" s="1"/>
  <c r="VA8" i="54096"/>
  <c r="UK8" i="54096"/>
  <c r="TU8" i="54096"/>
  <c r="TE8" i="54096"/>
  <c r="TE21" i="54096" s="1"/>
  <c r="SO8" i="54096"/>
  <c r="RY8" i="54096"/>
  <c r="RI8" i="54096"/>
  <c r="RI25" i="54096" s="1"/>
  <c r="QS8" i="54096"/>
  <c r="QS15" i="54096" s="1"/>
  <c r="QC8" i="54096"/>
  <c r="PM8" i="54096"/>
  <c r="OW8" i="54096"/>
  <c r="OG8" i="54096"/>
  <c r="OG21" i="54096" s="1"/>
  <c r="NQ8" i="54096"/>
  <c r="NA8" i="54096"/>
  <c r="MK8" i="54096"/>
  <c r="MK25" i="54096" s="1"/>
  <c r="LU8" i="54096"/>
  <c r="LE8" i="54096"/>
  <c r="KO8" i="54096"/>
  <c r="KO23" i="54096" s="1"/>
  <c r="JY8" i="54096"/>
  <c r="JI8" i="54096"/>
  <c r="JI21" i="54096" s="1"/>
  <c r="IS8" i="54096"/>
  <c r="IC8" i="54096"/>
  <c r="IC15" i="54096" s="1"/>
  <c r="UN8" i="54096"/>
  <c r="UN21" i="54096" s="1"/>
  <c r="TX8" i="54096"/>
  <c r="TH8" i="54096"/>
  <c r="TH15" i="54096" s="1"/>
  <c r="SR8" i="54096"/>
  <c r="SB8" i="54096"/>
  <c r="RL8" i="54096"/>
  <c r="QV8" i="54096"/>
  <c r="QF8" i="54096"/>
  <c r="PP8" i="54096"/>
  <c r="PP21" i="54096" s="1"/>
  <c r="OZ8" i="54096"/>
  <c r="OZ15" i="54096" s="1"/>
  <c r="OJ8" i="54096"/>
  <c r="NT8" i="54096"/>
  <c r="NT24" i="54096" s="1"/>
  <c r="ND8" i="54096"/>
  <c r="MN8" i="54096"/>
  <c r="MN17" i="54096" s="1"/>
  <c r="LX8" i="54096"/>
  <c r="LX21" i="54096" s="1"/>
  <c r="LH8" i="54096"/>
  <c r="KR8" i="54096"/>
  <c r="KR21" i="54096" s="1"/>
  <c r="KB8" i="54096"/>
  <c r="KB15" i="54096" s="1"/>
  <c r="JL8" i="54096"/>
  <c r="IV8" i="54096"/>
  <c r="IF8" i="54096"/>
  <c r="UQ8" i="54096"/>
  <c r="UQ24" i="54096" s="1"/>
  <c r="UA8" i="54096"/>
  <c r="UA19" i="54096" s="1"/>
  <c r="TK8" i="54096"/>
  <c r="TK23" i="54096" s="1"/>
  <c r="SU8" i="54096"/>
  <c r="SU24" i="54096" s="1"/>
  <c r="SE8" i="54096"/>
  <c r="SE15" i="54096" s="1"/>
  <c r="RO8" i="54096"/>
  <c r="RO24" i="54096" s="1"/>
  <c r="QY8" i="54096"/>
  <c r="QY15" i="54096" s="1"/>
  <c r="QI8" i="54096"/>
  <c r="PS8" i="54096"/>
  <c r="PS17" i="54096" s="1"/>
  <c r="PC8" i="54096"/>
  <c r="OM8" i="54096"/>
  <c r="NW8" i="54096"/>
  <c r="NW24" i="54096" s="1"/>
  <c r="NG8" i="54096"/>
  <c r="MQ8" i="54096"/>
  <c r="MQ18" i="54096" s="1"/>
  <c r="MA8" i="54096"/>
  <c r="LK8" i="54096"/>
  <c r="KU8" i="54096"/>
  <c r="KE8" i="54096"/>
  <c r="KE20" i="54096" s="1"/>
  <c r="JO8" i="54096"/>
  <c r="JO21" i="54096" s="1"/>
  <c r="IY8" i="54096"/>
  <c r="IY24" i="54096" s="1"/>
  <c r="II8" i="54096"/>
  <c r="II15" i="54096" s="1"/>
  <c r="WH8" i="54096"/>
  <c r="WH18" i="54096" s="1"/>
  <c r="VR8" i="54096"/>
  <c r="VR16" i="54096" s="1"/>
  <c r="VB8" i="54096"/>
  <c r="SP8" i="54096"/>
  <c r="QD8" i="54096"/>
  <c r="QD24" i="54096" s="1"/>
  <c r="NR8" i="54096"/>
  <c r="NR18" i="54096" s="1"/>
  <c r="LF8" i="54096"/>
  <c r="IT8" i="54096"/>
  <c r="IT17" i="54096" s="1"/>
  <c r="US8" i="54096"/>
  <c r="US19" i="54096" s="1"/>
  <c r="UC8" i="54096"/>
  <c r="UC23" i="54096" s="1"/>
  <c r="TM8" i="54096"/>
  <c r="SW8" i="54096"/>
  <c r="SG8" i="54096"/>
  <c r="RQ8" i="54096"/>
  <c r="RQ21" i="54096" s="1"/>
  <c r="RA8" i="54096"/>
  <c r="QK8" i="54096"/>
  <c r="PU8" i="54096"/>
  <c r="PU22" i="54096" s="1"/>
  <c r="PE8" i="54096"/>
  <c r="PE16" i="54096" s="1"/>
  <c r="OO8" i="54096"/>
  <c r="NY8" i="54096"/>
  <c r="NI8" i="54096"/>
  <c r="MS8" i="54096"/>
  <c r="MS20" i="54096" s="1"/>
  <c r="MC8" i="54096"/>
  <c r="LM8" i="54096"/>
  <c r="KW8" i="54096"/>
  <c r="KW20" i="54096" s="1"/>
  <c r="KG8" i="54096"/>
  <c r="KG21" i="54096" s="1"/>
  <c r="JQ8" i="54096"/>
  <c r="JA8" i="54096"/>
  <c r="IK8" i="54096"/>
  <c r="IK23" i="54096" s="1"/>
  <c r="UV8" i="54096"/>
  <c r="UV19" i="54096" s="1"/>
  <c r="UF8" i="54096"/>
  <c r="TP8" i="54096"/>
  <c r="SZ8" i="54096"/>
  <c r="SJ8" i="54096"/>
  <c r="SJ20" i="54096" s="1"/>
  <c r="RT8" i="54096"/>
  <c r="RD8" i="54096"/>
  <c r="QN8" i="54096"/>
  <c r="PX8" i="54096"/>
  <c r="PX18" i="54096" s="1"/>
  <c r="PH8" i="54096"/>
  <c r="OR8" i="54096"/>
  <c r="OB8" i="54096"/>
  <c r="NL8" i="54096"/>
  <c r="NL19" i="54096" s="1"/>
  <c r="MV8" i="54096"/>
  <c r="MF8" i="54096"/>
  <c r="LP8" i="54096"/>
  <c r="KZ8" i="54096"/>
  <c r="KZ17" i="54096" s="1"/>
  <c r="KJ8" i="54096"/>
  <c r="JT8" i="54096"/>
  <c r="JD8" i="54096"/>
  <c r="IN8" i="54096"/>
  <c r="UY8" i="54096"/>
  <c r="UI8" i="54096"/>
  <c r="TS8" i="54096"/>
  <c r="TS21" i="54096" s="1"/>
  <c r="TC8" i="54096"/>
  <c r="SM8" i="54096"/>
  <c r="RW8" i="54096"/>
  <c r="RG8" i="54096"/>
  <c r="RG25" i="54096" s="1"/>
  <c r="QQ8" i="54096"/>
  <c r="QQ16" i="54096" s="1"/>
  <c r="QA8" i="54096"/>
  <c r="PK8" i="54096"/>
  <c r="OU8" i="54096"/>
  <c r="OE8" i="54096"/>
  <c r="NO8" i="54096"/>
  <c r="MY8" i="54096"/>
  <c r="MI8" i="54096"/>
  <c r="MI16" i="54096" s="1"/>
  <c r="LS8" i="54096"/>
  <c r="LC8" i="54096"/>
  <c r="KM8" i="54096"/>
  <c r="JW8" i="54096"/>
  <c r="JW18" i="54096" s="1"/>
  <c r="JG8" i="54096"/>
  <c r="JG15" i="54096" s="1"/>
  <c r="IQ8" i="54096"/>
  <c r="F136" i="54092"/>
  <c r="F137" i="54092"/>
  <c r="F133" i="54092"/>
  <c r="D421" i="54092"/>
  <c r="D417" i="54092"/>
  <c r="F417" i="54092" s="1"/>
  <c r="R23" i="54089"/>
  <c r="R24" i="54089"/>
  <c r="R21" i="54089"/>
  <c r="D132" i="54092"/>
  <c r="F132" i="54092" s="1"/>
  <c r="M58" i="54081"/>
  <c r="D424" i="54092"/>
  <c r="E13" i="54048"/>
  <c r="E46" i="54081"/>
  <c r="U46" i="54081" s="1"/>
  <c r="E27" i="12"/>
  <c r="N21" i="54054"/>
  <c r="R19" i="54089"/>
  <c r="R20" i="54089"/>
  <c r="H86" i="54081"/>
  <c r="E61" i="54081" s="1"/>
  <c r="E15" i="54086"/>
  <c r="E23" i="54086"/>
  <c r="E18" i="54086"/>
  <c r="F18" i="54086" s="1"/>
  <c r="E16" i="54086"/>
  <c r="F16" i="54086" s="1"/>
  <c r="E15" i="54087"/>
  <c r="E16" i="54087"/>
  <c r="F16" i="54087" s="1"/>
  <c r="E18" i="54087"/>
  <c r="L32" i="54090"/>
  <c r="N19" i="54094" s="1"/>
  <c r="TJ23" i="54096"/>
  <c r="JS15" i="54096"/>
  <c r="JS16" i="54096"/>
  <c r="JS17" i="54096"/>
  <c r="JS18" i="54096"/>
  <c r="JS22" i="54096"/>
  <c r="JS23" i="54096"/>
  <c r="JS21" i="54096"/>
  <c r="JS19" i="54096"/>
  <c r="JS24" i="54096"/>
  <c r="JS20" i="54096"/>
  <c r="JS25" i="54096"/>
  <c r="IB8" i="54095"/>
  <c r="IF8" i="54095"/>
  <c r="IJ8" i="54095"/>
  <c r="IN8" i="54095"/>
  <c r="IR8" i="54095"/>
  <c r="IV8" i="54095"/>
  <c r="IZ8" i="54095"/>
  <c r="JD8" i="54095"/>
  <c r="JH8" i="54095"/>
  <c r="JL8" i="54095"/>
  <c r="JP8" i="54095"/>
  <c r="JT8" i="54095"/>
  <c r="JX8" i="54095"/>
  <c r="KB8" i="54095"/>
  <c r="KF8" i="54095"/>
  <c r="KJ8" i="54095"/>
  <c r="KN8" i="54095"/>
  <c r="KR8" i="54095"/>
  <c r="KV8" i="54095"/>
  <c r="KZ8" i="54095"/>
  <c r="LD8" i="54095"/>
  <c r="LH8" i="54095"/>
  <c r="LL8" i="54095"/>
  <c r="LP8" i="54095"/>
  <c r="LT8" i="54095"/>
  <c r="LX8" i="54095"/>
  <c r="MB8" i="54095"/>
  <c r="MF8" i="54095"/>
  <c r="MJ8" i="54095"/>
  <c r="MN8" i="54095"/>
  <c r="MR8" i="54095"/>
  <c r="MV8" i="54095"/>
  <c r="MZ8" i="54095"/>
  <c r="ND8" i="54095"/>
  <c r="NH8" i="54095"/>
  <c r="NL8" i="54095"/>
  <c r="NP8" i="54095"/>
  <c r="NT8" i="54095"/>
  <c r="NX8" i="54095"/>
  <c r="OB8" i="54095"/>
  <c r="OF8" i="54095"/>
  <c r="OJ8" i="54095"/>
  <c r="ON8" i="54095"/>
  <c r="OR8" i="54095"/>
  <c r="OV8" i="54095"/>
  <c r="OZ8" i="54095"/>
  <c r="PD8" i="54095"/>
  <c r="PH8" i="54095"/>
  <c r="PL8" i="54095"/>
  <c r="PP8" i="54095"/>
  <c r="PT8" i="54095"/>
  <c r="PX8" i="54095"/>
  <c r="QB8" i="54095"/>
  <c r="QF8" i="54095"/>
  <c r="QJ8" i="54095"/>
  <c r="QN8" i="54095"/>
  <c r="QR8" i="54095"/>
  <c r="QV8" i="54095"/>
  <c r="QZ8" i="54095"/>
  <c r="RD8" i="54095"/>
  <c r="RH8" i="54095"/>
  <c r="RL8" i="54095"/>
  <c r="RP8" i="54095"/>
  <c r="RT8" i="54095"/>
  <c r="RX8" i="54095"/>
  <c r="SB8" i="54095"/>
  <c r="SF8" i="54095"/>
  <c r="SJ8" i="54095"/>
  <c r="SN8" i="54095"/>
  <c r="SR8" i="54095"/>
  <c r="SV8" i="54095"/>
  <c r="SZ8" i="54095"/>
  <c r="TD8" i="54095"/>
  <c r="TH8" i="54095"/>
  <c r="TL8" i="54095"/>
  <c r="TP8" i="54095"/>
  <c r="TT8" i="54095"/>
  <c r="TX8" i="54095"/>
  <c r="UB8" i="54095"/>
  <c r="UF8" i="54095"/>
  <c r="UJ8" i="54095"/>
  <c r="UN8" i="54095"/>
  <c r="UR8" i="54095"/>
  <c r="UV8" i="54095"/>
  <c r="UZ8" i="54095"/>
  <c r="IC8" i="54095"/>
  <c r="IG8" i="54095"/>
  <c r="IK8" i="54095"/>
  <c r="IO8" i="54095"/>
  <c r="IS8" i="54095"/>
  <c r="IW8" i="54095"/>
  <c r="JA8" i="54095"/>
  <c r="JE8" i="54095"/>
  <c r="JI8" i="54095"/>
  <c r="JM8" i="54095"/>
  <c r="JQ8" i="54095"/>
  <c r="JU8" i="54095"/>
  <c r="JY8" i="54095"/>
  <c r="KC8" i="54095"/>
  <c r="KG8" i="54095"/>
  <c r="KK8" i="54095"/>
  <c r="KO8" i="54095"/>
  <c r="KS8" i="54095"/>
  <c r="KW8" i="54095"/>
  <c r="LA8" i="54095"/>
  <c r="LE8" i="54095"/>
  <c r="LI8" i="54095"/>
  <c r="LM8" i="54095"/>
  <c r="LQ8" i="54095"/>
  <c r="LU8" i="54095"/>
  <c r="LY8" i="54095"/>
  <c r="MC8" i="54095"/>
  <c r="MG8" i="54095"/>
  <c r="MK8" i="54095"/>
  <c r="MO8" i="54095"/>
  <c r="MS8" i="54095"/>
  <c r="MW8" i="54095"/>
  <c r="NA8" i="54095"/>
  <c r="NE8" i="54095"/>
  <c r="NI8" i="54095"/>
  <c r="NM8" i="54095"/>
  <c r="NQ8" i="54095"/>
  <c r="NU8" i="54095"/>
  <c r="NY8" i="54095"/>
  <c r="OC8" i="54095"/>
  <c r="OG8" i="54095"/>
  <c r="OK8" i="54095"/>
  <c r="OO8" i="54095"/>
  <c r="OS8" i="54095"/>
  <c r="OW8" i="54095"/>
  <c r="PA8" i="54095"/>
  <c r="PE8" i="54095"/>
  <c r="PI8" i="54095"/>
  <c r="PM8" i="54095"/>
  <c r="PQ8" i="54095"/>
  <c r="PU8" i="54095"/>
  <c r="PY8" i="54095"/>
  <c r="QC8" i="54095"/>
  <c r="QG8" i="54095"/>
  <c r="QK8" i="54095"/>
  <c r="QO8" i="54095"/>
  <c r="QS8" i="54095"/>
  <c r="QW8" i="54095"/>
  <c r="RA8" i="54095"/>
  <c r="RE8" i="54095"/>
  <c r="RI8" i="54095"/>
  <c r="RM8" i="54095"/>
  <c r="RQ8" i="54095"/>
  <c r="RU8" i="54095"/>
  <c r="RY8" i="54095"/>
  <c r="SC8" i="54095"/>
  <c r="SG8" i="54095"/>
  <c r="SK8" i="54095"/>
  <c r="SO8" i="54095"/>
  <c r="SS8" i="54095"/>
  <c r="SW8" i="54095"/>
  <c r="TA8" i="54095"/>
  <c r="TE8" i="54095"/>
  <c r="TI8" i="54095"/>
  <c r="TM8" i="54095"/>
  <c r="TQ8" i="54095"/>
  <c r="TU8" i="54095"/>
  <c r="TY8" i="54095"/>
  <c r="UC8" i="54095"/>
  <c r="UG8" i="54095"/>
  <c r="UK8" i="54095"/>
  <c r="UO8" i="54095"/>
  <c r="US8" i="54095"/>
  <c r="UW8" i="54095"/>
  <c r="VA8" i="54095"/>
  <c r="ID8" i="54095"/>
  <c r="IL8" i="54095"/>
  <c r="IT8" i="54095"/>
  <c r="JB8" i="54095"/>
  <c r="JJ8" i="54095"/>
  <c r="JR8" i="54095"/>
  <c r="JZ8" i="54095"/>
  <c r="KH8" i="54095"/>
  <c r="KP8" i="54095"/>
  <c r="KX8" i="54095"/>
  <c r="LF8" i="54095"/>
  <c r="LN8" i="54095"/>
  <c r="LV8" i="54095"/>
  <c r="MD8" i="54095"/>
  <c r="ML8" i="54095"/>
  <c r="MT8" i="54095"/>
  <c r="NB8" i="54095"/>
  <c r="NJ8" i="54095"/>
  <c r="NR8" i="54095"/>
  <c r="NZ8" i="54095"/>
  <c r="OH8" i="54095"/>
  <c r="OP8" i="54095"/>
  <c r="OX8" i="54095"/>
  <c r="PF8" i="54095"/>
  <c r="PN8" i="54095"/>
  <c r="PV8" i="54095"/>
  <c r="QD8" i="54095"/>
  <c r="QL8" i="54095"/>
  <c r="QT8" i="54095"/>
  <c r="RB8" i="54095"/>
  <c r="RJ8" i="54095"/>
  <c r="RR8" i="54095"/>
  <c r="RZ8" i="54095"/>
  <c r="SH8" i="54095"/>
  <c r="SP8" i="54095"/>
  <c r="SX8" i="54095"/>
  <c r="TF8" i="54095"/>
  <c r="TN8" i="54095"/>
  <c r="TV8" i="54095"/>
  <c r="UD8" i="54095"/>
  <c r="UL8" i="54095"/>
  <c r="UT8" i="54095"/>
  <c r="VB8" i="54095"/>
  <c r="VF8" i="54095"/>
  <c r="VJ8" i="54095"/>
  <c r="VN8" i="54095"/>
  <c r="VR8" i="54095"/>
  <c r="VV8" i="54095"/>
  <c r="VZ8" i="54095"/>
  <c r="WD8" i="54095"/>
  <c r="WH8" i="54095"/>
  <c r="WL8" i="54095"/>
  <c r="WP8" i="54095"/>
  <c r="WT8" i="54095"/>
  <c r="WX8" i="54095"/>
  <c r="XB8" i="54095"/>
  <c r="XF8" i="54095"/>
  <c r="XJ8" i="54095"/>
  <c r="XN8" i="54095"/>
  <c r="XR8" i="54095"/>
  <c r="XV8" i="54095"/>
  <c r="XZ8" i="54095"/>
  <c r="YD8" i="54095"/>
  <c r="YH8" i="54095"/>
  <c r="YL8" i="54095"/>
  <c r="YP8" i="54095"/>
  <c r="YT8" i="54095"/>
  <c r="YX8" i="54095"/>
  <c r="ZB8" i="54095"/>
  <c r="ZF8" i="54095"/>
  <c r="ZJ8" i="54095"/>
  <c r="ZN8" i="54095"/>
  <c r="ZR8" i="54095"/>
  <c r="ZV8" i="54095"/>
  <c r="ZZ8" i="54095"/>
  <c r="IE8" i="54095"/>
  <c r="IM8" i="54095"/>
  <c r="IU8" i="54095"/>
  <c r="JC8" i="54095"/>
  <c r="JK8" i="54095"/>
  <c r="JS8" i="54095"/>
  <c r="KA8" i="54095"/>
  <c r="KI8" i="54095"/>
  <c r="KQ8" i="54095"/>
  <c r="KY8" i="54095"/>
  <c r="LG8" i="54095"/>
  <c r="LO8" i="54095"/>
  <c r="LW8" i="54095"/>
  <c r="ME8" i="54095"/>
  <c r="MM8" i="54095"/>
  <c r="MU8" i="54095"/>
  <c r="NC8" i="54095"/>
  <c r="NK8" i="54095"/>
  <c r="NS8" i="54095"/>
  <c r="OA8" i="54095"/>
  <c r="OI8" i="54095"/>
  <c r="OQ8" i="54095"/>
  <c r="OY8" i="54095"/>
  <c r="PG8" i="54095"/>
  <c r="PO8" i="54095"/>
  <c r="PW8" i="54095"/>
  <c r="QE8" i="54095"/>
  <c r="QM8" i="54095"/>
  <c r="QU8" i="54095"/>
  <c r="RC8" i="54095"/>
  <c r="RK8" i="54095"/>
  <c r="RS8" i="54095"/>
  <c r="SA8" i="54095"/>
  <c r="SI8" i="54095"/>
  <c r="SQ8" i="54095"/>
  <c r="SY8" i="54095"/>
  <c r="TG8" i="54095"/>
  <c r="TO8" i="54095"/>
  <c r="TW8" i="54095"/>
  <c r="UE8" i="54095"/>
  <c r="UM8" i="54095"/>
  <c r="UU8" i="54095"/>
  <c r="VC8" i="54095"/>
  <c r="VG8" i="54095"/>
  <c r="VK8" i="54095"/>
  <c r="VO8" i="54095"/>
  <c r="VS8" i="54095"/>
  <c r="VW8" i="54095"/>
  <c r="WA8" i="54095"/>
  <c r="WE8" i="54095"/>
  <c r="WI8" i="54095"/>
  <c r="WM8" i="54095"/>
  <c r="WQ8" i="54095"/>
  <c r="WU8" i="54095"/>
  <c r="WY8" i="54095"/>
  <c r="XC8" i="54095"/>
  <c r="XG8" i="54095"/>
  <c r="XK8" i="54095"/>
  <c r="XO8" i="54095"/>
  <c r="XS8" i="54095"/>
  <c r="XW8" i="54095"/>
  <c r="YA8" i="54095"/>
  <c r="YE8" i="54095"/>
  <c r="YI8" i="54095"/>
  <c r="YM8" i="54095"/>
  <c r="YQ8" i="54095"/>
  <c r="YU8" i="54095"/>
  <c r="YY8" i="54095"/>
  <c r="ZC8" i="54095"/>
  <c r="ZG8" i="54095"/>
  <c r="ZK8" i="54095"/>
  <c r="ZO8" i="54095"/>
  <c r="ZS8" i="54095"/>
  <c r="ZW8" i="54095"/>
  <c r="AAA8" i="54095"/>
  <c r="IH8" i="54095"/>
  <c r="IX8" i="54095"/>
  <c r="JN8" i="54095"/>
  <c r="KD8" i="54095"/>
  <c r="KT8" i="54095"/>
  <c r="LJ8" i="54095"/>
  <c r="LZ8" i="54095"/>
  <c r="MP8" i="54095"/>
  <c r="NF8" i="54095"/>
  <c r="NV8" i="54095"/>
  <c r="OL8" i="54095"/>
  <c r="PB8" i="54095"/>
  <c r="PR8" i="54095"/>
  <c r="QH8" i="54095"/>
  <c r="QX8" i="54095"/>
  <c r="RN8" i="54095"/>
  <c r="SD8" i="54095"/>
  <c r="ST8" i="54095"/>
  <c r="TJ8" i="54095"/>
  <c r="TZ8" i="54095"/>
  <c r="UP8" i="54095"/>
  <c r="VD8" i="54095"/>
  <c r="VL8" i="54095"/>
  <c r="VT8" i="54095"/>
  <c r="WB8" i="54095"/>
  <c r="WJ8" i="54095"/>
  <c r="WR8" i="54095"/>
  <c r="WZ8" i="54095"/>
  <c r="XH8" i="54095"/>
  <c r="XP8" i="54095"/>
  <c r="XX8" i="54095"/>
  <c r="YF8" i="54095"/>
  <c r="YN8" i="54095"/>
  <c r="YV8" i="54095"/>
  <c r="ZD8" i="54095"/>
  <c r="ZL8" i="54095"/>
  <c r="ZT8" i="54095"/>
  <c r="AAB8" i="54095"/>
  <c r="II8" i="54095"/>
  <c r="IY8" i="54095"/>
  <c r="JO8" i="54095"/>
  <c r="KE8" i="54095"/>
  <c r="KU8" i="54095"/>
  <c r="LK8" i="54095"/>
  <c r="MA8" i="54095"/>
  <c r="MQ8" i="54095"/>
  <c r="NG8" i="54095"/>
  <c r="NW8" i="54095"/>
  <c r="OM8" i="54095"/>
  <c r="PC8" i="54095"/>
  <c r="PS8" i="54095"/>
  <c r="QI8" i="54095"/>
  <c r="QY8" i="54095"/>
  <c r="RO8" i="54095"/>
  <c r="SE8" i="54095"/>
  <c r="SU8" i="54095"/>
  <c r="TK8" i="54095"/>
  <c r="UA8" i="54095"/>
  <c r="UQ8" i="54095"/>
  <c r="VE8" i="54095"/>
  <c r="VM8" i="54095"/>
  <c r="VU8" i="54095"/>
  <c r="WC8" i="54095"/>
  <c r="WK8" i="54095"/>
  <c r="WS8" i="54095"/>
  <c r="XA8" i="54095"/>
  <c r="XI8" i="54095"/>
  <c r="XQ8" i="54095"/>
  <c r="XY8" i="54095"/>
  <c r="YG8" i="54095"/>
  <c r="YO8" i="54095"/>
  <c r="YW8" i="54095"/>
  <c r="ZE8" i="54095"/>
  <c r="ZM8" i="54095"/>
  <c r="ZU8" i="54095"/>
  <c r="IP8" i="54095"/>
  <c r="JF8" i="54095"/>
  <c r="JV8" i="54095"/>
  <c r="KL8" i="54095"/>
  <c r="LB8" i="54095"/>
  <c r="LR8" i="54095"/>
  <c r="MH8" i="54095"/>
  <c r="MX8" i="54095"/>
  <c r="NN8" i="54095"/>
  <c r="OD8" i="54095"/>
  <c r="OT8" i="54095"/>
  <c r="PJ8" i="54095"/>
  <c r="PZ8" i="54095"/>
  <c r="QP8" i="54095"/>
  <c r="RF8" i="54095"/>
  <c r="RV8" i="54095"/>
  <c r="SL8" i="54095"/>
  <c r="TB8" i="54095"/>
  <c r="TR8" i="54095"/>
  <c r="UH8" i="54095"/>
  <c r="UX8" i="54095"/>
  <c r="VH8" i="54095"/>
  <c r="VP8" i="54095"/>
  <c r="VX8" i="54095"/>
  <c r="WF8" i="54095"/>
  <c r="WN8" i="54095"/>
  <c r="WV8" i="54095"/>
  <c r="XD8" i="54095"/>
  <c r="XL8" i="54095"/>
  <c r="XT8" i="54095"/>
  <c r="YB8" i="54095"/>
  <c r="YJ8" i="54095"/>
  <c r="YR8" i="54095"/>
  <c r="YZ8" i="54095"/>
  <c r="ZH8" i="54095"/>
  <c r="ZP8" i="54095"/>
  <c r="ZX8" i="54095"/>
  <c r="IQ8" i="54095"/>
  <c r="LC8" i="54095"/>
  <c r="NO8" i="54095"/>
  <c r="QA8" i="54095"/>
  <c r="SM8" i="54095"/>
  <c r="UY8" i="54095"/>
  <c r="WG8" i="54095"/>
  <c r="XM8" i="54095"/>
  <c r="YS8" i="54095"/>
  <c r="ZY8" i="54095"/>
  <c r="JG8" i="54095"/>
  <c r="LS8" i="54095"/>
  <c r="OE8" i="54095"/>
  <c r="QQ8" i="54095"/>
  <c r="TC8" i="54095"/>
  <c r="VI8" i="54095"/>
  <c r="WO8" i="54095"/>
  <c r="XU8" i="54095"/>
  <c r="ZA8" i="54095"/>
  <c r="JW8" i="54095"/>
  <c r="MI8" i="54095"/>
  <c r="OU8" i="54095"/>
  <c r="RG8" i="54095"/>
  <c r="TS8" i="54095"/>
  <c r="VQ8" i="54095"/>
  <c r="WW8" i="54095"/>
  <c r="YC8" i="54095"/>
  <c r="ZI8" i="54095"/>
  <c r="KM8" i="54095"/>
  <c r="UI8" i="54095"/>
  <c r="ZQ8" i="54095"/>
  <c r="MY8" i="54095"/>
  <c r="VY8" i="54095"/>
  <c r="PK8" i="54095"/>
  <c r="RW8" i="54095"/>
  <c r="XE8" i="54095"/>
  <c r="YK8" i="54095"/>
  <c r="N11" i="54094"/>
  <c r="DB8" i="54095"/>
  <c r="DF8" i="54095"/>
  <c r="DJ8" i="54095"/>
  <c r="DN8" i="54095"/>
  <c r="DR8" i="54095"/>
  <c r="DV8" i="54095"/>
  <c r="DZ8" i="54095"/>
  <c r="ED8" i="54095"/>
  <c r="EH8" i="54095"/>
  <c r="EL8" i="54095"/>
  <c r="EP8" i="54095"/>
  <c r="ET8" i="54095"/>
  <c r="EX8" i="54095"/>
  <c r="FB8" i="54095"/>
  <c r="FF8" i="54095"/>
  <c r="FJ8" i="54095"/>
  <c r="FN8" i="54095"/>
  <c r="FR8" i="54095"/>
  <c r="FV8" i="54095"/>
  <c r="FZ8" i="54095"/>
  <c r="GD8" i="54095"/>
  <c r="GH8" i="54095"/>
  <c r="GL8" i="54095"/>
  <c r="GP8" i="54095"/>
  <c r="GT8" i="54095"/>
  <c r="GX8" i="54095"/>
  <c r="HB8" i="54095"/>
  <c r="HF8" i="54095"/>
  <c r="HJ8" i="54095"/>
  <c r="HN8" i="54095"/>
  <c r="HR8" i="54095"/>
  <c r="HV8" i="54095"/>
  <c r="HZ8" i="54095"/>
  <c r="DC8" i="54095"/>
  <c r="DG8" i="54095"/>
  <c r="DK8" i="54095"/>
  <c r="DO8" i="54095"/>
  <c r="DS8" i="54095"/>
  <c r="DW8" i="54095"/>
  <c r="EA8" i="54095"/>
  <c r="EE8" i="54095"/>
  <c r="EI8" i="54095"/>
  <c r="EM8" i="54095"/>
  <c r="EQ8" i="54095"/>
  <c r="EU8" i="54095"/>
  <c r="EY8" i="54095"/>
  <c r="FC8" i="54095"/>
  <c r="FG8" i="54095"/>
  <c r="FK8" i="54095"/>
  <c r="FO8" i="54095"/>
  <c r="FS8" i="54095"/>
  <c r="FW8" i="54095"/>
  <c r="GA8" i="54095"/>
  <c r="GE8" i="54095"/>
  <c r="GI8" i="54095"/>
  <c r="GM8" i="54095"/>
  <c r="GQ8" i="54095"/>
  <c r="GU8" i="54095"/>
  <c r="GY8" i="54095"/>
  <c r="HC8" i="54095"/>
  <c r="HG8" i="54095"/>
  <c r="HK8" i="54095"/>
  <c r="HO8" i="54095"/>
  <c r="HS8" i="54095"/>
  <c r="HW8" i="54095"/>
  <c r="IA8" i="54095"/>
  <c r="DD8" i="54095"/>
  <c r="DH8" i="54095"/>
  <c r="DL8" i="54095"/>
  <c r="DP8" i="54095"/>
  <c r="DT8" i="54095"/>
  <c r="DX8" i="54095"/>
  <c r="EB8" i="54095"/>
  <c r="EF8" i="54095"/>
  <c r="EJ8" i="54095"/>
  <c r="EN8" i="54095"/>
  <c r="ER8" i="54095"/>
  <c r="EV8" i="54095"/>
  <c r="EZ8" i="54095"/>
  <c r="FD8" i="54095"/>
  <c r="FH8" i="54095"/>
  <c r="FL8" i="54095"/>
  <c r="FP8" i="54095"/>
  <c r="FT8" i="54095"/>
  <c r="FX8" i="54095"/>
  <c r="GB8" i="54095"/>
  <c r="GF8" i="54095"/>
  <c r="GJ8" i="54095"/>
  <c r="GN8" i="54095"/>
  <c r="GR8" i="54095"/>
  <c r="GV8" i="54095"/>
  <c r="GZ8" i="54095"/>
  <c r="HD8" i="54095"/>
  <c r="HH8" i="54095"/>
  <c r="HL8" i="54095"/>
  <c r="HP8" i="54095"/>
  <c r="HT8" i="54095"/>
  <c r="HX8" i="54095"/>
  <c r="DE8" i="54095"/>
  <c r="DU8" i="54095"/>
  <c r="EK8" i="54095"/>
  <c r="FA8" i="54095"/>
  <c r="FQ8" i="54095"/>
  <c r="GG8" i="54095"/>
  <c r="GW8" i="54095"/>
  <c r="HM8" i="54095"/>
  <c r="DI8" i="54095"/>
  <c r="DY8" i="54095"/>
  <c r="EO8" i="54095"/>
  <c r="FE8" i="54095"/>
  <c r="FU8" i="54095"/>
  <c r="GK8" i="54095"/>
  <c r="HA8" i="54095"/>
  <c r="HQ8" i="54095"/>
  <c r="DM8" i="54095"/>
  <c r="EC8" i="54095"/>
  <c r="ES8" i="54095"/>
  <c r="FI8" i="54095"/>
  <c r="FY8" i="54095"/>
  <c r="GO8" i="54095"/>
  <c r="HE8" i="54095"/>
  <c r="HU8" i="54095"/>
  <c r="DQ8" i="54095"/>
  <c r="GC8" i="54095"/>
  <c r="EG8" i="54095"/>
  <c r="GS8" i="54095"/>
  <c r="EW8" i="54095"/>
  <c r="HI8" i="54095"/>
  <c r="FM8" i="54095"/>
  <c r="HY8" i="54095"/>
  <c r="CI8" i="54095"/>
  <c r="CI17" i="54095" s="1"/>
  <c r="FT16" i="54096"/>
  <c r="W8" i="54095"/>
  <c r="BU8" i="54095"/>
  <c r="BU20" i="54095" s="1"/>
  <c r="BP8" i="54095"/>
  <c r="BP19" i="54095" s="1"/>
  <c r="BI8" i="54095"/>
  <c r="BI19" i="54095" s="1"/>
  <c r="BV8" i="54095"/>
  <c r="BV15" i="54095" s="1"/>
  <c r="BS8" i="54095"/>
  <c r="BS18" i="54095" s="1"/>
  <c r="S8" i="54095"/>
  <c r="AW8" i="54095"/>
  <c r="AW19" i="54095" s="1"/>
  <c r="BH8" i="54095"/>
  <c r="BH19" i="54095" s="1"/>
  <c r="BG8" i="54095"/>
  <c r="BG20" i="54095" s="1"/>
  <c r="BJ8" i="54095"/>
  <c r="BJ16" i="54095" s="1"/>
  <c r="AV8" i="54095"/>
  <c r="AV21" i="54095" s="1"/>
  <c r="AU8" i="54095"/>
  <c r="AU18" i="54095" s="1"/>
  <c r="AP8" i="54095"/>
  <c r="AP15" i="54095" s="1"/>
  <c r="CG8" i="54095"/>
  <c r="CG18" i="54095" s="1"/>
  <c r="CB8" i="54095"/>
  <c r="CB17" i="54095" s="1"/>
  <c r="CA8" i="54095"/>
  <c r="CA16" i="54095" s="1"/>
  <c r="CH8" i="54095"/>
  <c r="CH18" i="54095" s="1"/>
  <c r="V8" i="54095"/>
  <c r="BA8" i="54095"/>
  <c r="BA17" i="54095" s="1"/>
  <c r="BY8" i="54095"/>
  <c r="BY17" i="54095" s="1"/>
  <c r="BX8" i="54095"/>
  <c r="BX19" i="54095" s="1"/>
  <c r="AZ8" i="54095"/>
  <c r="AZ21" i="54095" s="1"/>
  <c r="BW8" i="54095"/>
  <c r="BW21" i="54095" s="1"/>
  <c r="BC8" i="54095"/>
  <c r="BC19" i="54095" s="1"/>
  <c r="BZ8" i="54095"/>
  <c r="BZ16" i="54095" s="1"/>
  <c r="BF8" i="54095"/>
  <c r="BF20" i="54095" s="1"/>
  <c r="BB8" i="54095"/>
  <c r="BB16" i="54095" s="1"/>
  <c r="CL8" i="54095"/>
  <c r="CL25" i="54095" s="1"/>
  <c r="T8" i="54095"/>
  <c r="BE8" i="54095"/>
  <c r="BE15" i="54095" s="1"/>
  <c r="CC8" i="54095"/>
  <c r="CC19" i="54095" s="1"/>
  <c r="CF8" i="54095"/>
  <c r="CF16" i="54095" s="1"/>
  <c r="BL8" i="54095"/>
  <c r="BL16" i="54095" s="1"/>
  <c r="AR8" i="54095"/>
  <c r="AR21" i="54095" s="1"/>
  <c r="BK8" i="54095"/>
  <c r="BK18" i="54095" s="1"/>
  <c r="AQ8" i="54095"/>
  <c r="AQ21" i="54095" s="1"/>
  <c r="BR8" i="54095"/>
  <c r="BR20" i="54095" s="1"/>
  <c r="AT8" i="54095"/>
  <c r="AT18" i="54095" s="1"/>
  <c r="CS8" i="54095"/>
  <c r="CS24" i="54095" s="1"/>
  <c r="CW8" i="54095"/>
  <c r="CW20" i="54095" s="1"/>
  <c r="CZ8" i="54095"/>
  <c r="CZ23" i="54095" s="1"/>
  <c r="CR8" i="54095"/>
  <c r="CR23" i="54095" s="1"/>
  <c r="CJ8" i="54095"/>
  <c r="CJ15" i="54095" s="1"/>
  <c r="Q8" i="54095"/>
  <c r="U8" i="54095"/>
  <c r="BQ8" i="54095"/>
  <c r="BQ17" i="54095" s="1"/>
  <c r="BM8" i="54095"/>
  <c r="BM17" i="54095" s="1"/>
  <c r="AS8" i="54095"/>
  <c r="AS19" i="54095" s="1"/>
  <c r="BT8" i="54095"/>
  <c r="BT19" i="54095" s="1"/>
  <c r="BD8" i="54095"/>
  <c r="BD21" i="54095" s="1"/>
  <c r="CE8" i="54095"/>
  <c r="CE20" i="54095" s="1"/>
  <c r="BO8" i="54095"/>
  <c r="BO17" i="54095" s="1"/>
  <c r="AY8" i="54095"/>
  <c r="AY16" i="54095" s="1"/>
  <c r="CD8" i="54095"/>
  <c r="CD18" i="54095" s="1"/>
  <c r="BN8" i="54095"/>
  <c r="BN20" i="54095" s="1"/>
  <c r="AX8" i="54095"/>
  <c r="AX18" i="54095" s="1"/>
  <c r="CX8" i="54095"/>
  <c r="CX21" i="54095" s="1"/>
  <c r="CO8" i="54095"/>
  <c r="CO15" i="54095" s="1"/>
  <c r="CQ8" i="54095"/>
  <c r="CQ18" i="54095" s="1"/>
  <c r="DA8" i="54095"/>
  <c r="DA16" i="54095" s="1"/>
  <c r="CK8" i="54095"/>
  <c r="CK24" i="54095" s="1"/>
  <c r="CY8" i="54095"/>
  <c r="CY22" i="54095" s="1"/>
  <c r="P8" i="54095"/>
  <c r="P22" i="54095" s="1"/>
  <c r="CP8" i="54095"/>
  <c r="CP25" i="54095" s="1"/>
  <c r="CN8" i="54095"/>
  <c r="CN19" i="54095" s="1"/>
  <c r="CU8" i="54095"/>
  <c r="CU22" i="54095" s="1"/>
  <c r="CV8" i="54095"/>
  <c r="CV15" i="54095" s="1"/>
  <c r="CT8" i="54095"/>
  <c r="CT17" i="54095" s="1"/>
  <c r="CM8" i="54095"/>
  <c r="CM17" i="54095" s="1"/>
  <c r="D416" i="54092"/>
  <c r="AM8" i="54095"/>
  <c r="AI8" i="54095"/>
  <c r="AE8" i="54095"/>
  <c r="AA8" i="54095"/>
  <c r="AL8" i="54095"/>
  <c r="AH8" i="54095"/>
  <c r="AD8" i="54095"/>
  <c r="Z8" i="54095"/>
  <c r="R8" i="54095"/>
  <c r="AO8" i="54095"/>
  <c r="AK8" i="54095"/>
  <c r="AG8" i="54095"/>
  <c r="AC8" i="54095"/>
  <c r="Y8" i="54095"/>
  <c r="AJ8" i="54095"/>
  <c r="AF8" i="54095"/>
  <c r="AB8" i="54095"/>
  <c r="AN8" i="54095"/>
  <c r="X8" i="54095"/>
  <c r="R17" i="54089"/>
  <c r="H19" i="54045"/>
  <c r="I19" i="54045" s="1"/>
  <c r="C19" i="54045" s="1"/>
  <c r="F19" i="54045" s="1"/>
  <c r="N17" i="16"/>
  <c r="D426" i="54092"/>
  <c r="F426" i="54092" s="1"/>
  <c r="I11" i="54094"/>
  <c r="F32" i="54086"/>
  <c r="F32" i="54087"/>
  <c r="I11" i="54093"/>
  <c r="U54" i="54081"/>
  <c r="U50" i="54081"/>
  <c r="U52" i="54081"/>
  <c r="E25" i="54077"/>
  <c r="R8" i="13300"/>
  <c r="AI17" i="54071"/>
  <c r="AI16" i="54071"/>
  <c r="N22" i="16"/>
  <c r="H93" i="54081"/>
  <c r="E68" i="54081" s="1"/>
  <c r="H89" i="54081"/>
  <c r="X89" i="54081" s="1"/>
  <c r="U64" i="54081" s="1"/>
  <c r="AI25" i="54071"/>
  <c r="R22" i="54089"/>
  <c r="U55" i="54081"/>
  <c r="P8" i="13300"/>
  <c r="AG8" i="13300"/>
  <c r="AL8" i="13300"/>
  <c r="N20" i="16"/>
  <c r="N18" i="16"/>
  <c r="H29" i="54045"/>
  <c r="I29" i="54045" s="1"/>
  <c r="J29" i="54045" s="1"/>
  <c r="E143" i="54092"/>
  <c r="U56" i="54081"/>
  <c r="J29" i="54090"/>
  <c r="K26" i="54090" s="1"/>
  <c r="AI21" i="54071"/>
  <c r="AI24" i="54071"/>
  <c r="D425" i="54092"/>
  <c r="F425" i="54092" s="1"/>
  <c r="H95" i="54081"/>
  <c r="E70" i="54081" s="1"/>
  <c r="D422" i="54092"/>
  <c r="H25" i="54045"/>
  <c r="I25" i="54045" s="1"/>
  <c r="C25" i="54045" s="1"/>
  <c r="F25" i="54045" s="1"/>
  <c r="H92" i="54081"/>
  <c r="E67" i="54081" s="1"/>
  <c r="N23" i="16"/>
  <c r="D418" i="54092"/>
  <c r="F418" i="54092" s="1"/>
  <c r="H21" i="54045"/>
  <c r="I21" i="54045" s="1"/>
  <c r="J21" i="54045" s="1"/>
  <c r="H88" i="54081"/>
  <c r="E63" i="54081" s="1"/>
  <c r="D420" i="54092"/>
  <c r="N21" i="16"/>
  <c r="H90" i="54081"/>
  <c r="E65" i="54081" s="1"/>
  <c r="H23" i="54045"/>
  <c r="I23" i="54045" s="1"/>
  <c r="J23" i="54045" s="1"/>
  <c r="D423" i="54092"/>
  <c r="F423" i="54092" s="1"/>
  <c r="H26" i="54045"/>
  <c r="I26" i="54045" s="1"/>
  <c r="C26" i="54045" s="1"/>
  <c r="F26" i="54045" s="1"/>
  <c r="AN8" i="13300"/>
  <c r="AJ8" i="13300"/>
  <c r="AH8" i="13300"/>
  <c r="AF8" i="13300"/>
  <c r="AE8" i="13300"/>
  <c r="AM8" i="13300"/>
  <c r="S8" i="13300"/>
  <c r="AD8" i="13300"/>
  <c r="T8" i="13300"/>
  <c r="AK8" i="13300"/>
  <c r="X8" i="13300"/>
  <c r="W8" i="13300"/>
  <c r="Z8" i="13300"/>
  <c r="Q8" i="13300"/>
  <c r="D419" i="54092"/>
  <c r="F419" i="54092" s="1"/>
  <c r="H22" i="54045"/>
  <c r="I22" i="54045" s="1"/>
  <c r="J22" i="54045" s="1"/>
  <c r="AI20" i="54071"/>
  <c r="N24" i="16"/>
  <c r="AC8" i="13300"/>
  <c r="O8" i="13300"/>
  <c r="AB8" i="13300"/>
  <c r="H28" i="54045"/>
  <c r="I28" i="54045" s="1"/>
  <c r="J28" i="54045" s="1"/>
  <c r="R26" i="54089"/>
  <c r="AI8" i="13300"/>
  <c r="AA8" i="13300"/>
  <c r="U8" i="13300"/>
  <c r="Y8" i="13300"/>
  <c r="N19" i="16"/>
  <c r="N8" i="13300"/>
  <c r="N26" i="16"/>
  <c r="U49" i="54081"/>
  <c r="R18" i="54089"/>
  <c r="H20" i="54045"/>
  <c r="I20" i="54045" s="1"/>
  <c r="J20" i="54045" s="1"/>
  <c r="N27" i="16"/>
  <c r="N25" i="16"/>
  <c r="H87" i="54081"/>
  <c r="E62" i="54081" s="1"/>
  <c r="H27" i="54045"/>
  <c r="I27" i="54045" s="1"/>
  <c r="J27" i="54045" s="1"/>
  <c r="R25" i="54089"/>
  <c r="H24" i="54045"/>
  <c r="I24" i="54045" s="1"/>
  <c r="J24" i="54045" s="1"/>
  <c r="H91" i="54081"/>
  <c r="E66" i="54081" s="1"/>
  <c r="H94" i="54081"/>
  <c r="E69" i="54081" s="1"/>
  <c r="H96" i="54081"/>
  <c r="E71" i="54081" s="1"/>
  <c r="U48" i="54081"/>
  <c r="AI23" i="54071"/>
  <c r="AI19" i="54071"/>
  <c r="AI15" i="54071"/>
  <c r="AI22" i="54071"/>
  <c r="AI18" i="54071"/>
  <c r="U51" i="54081"/>
  <c r="J22" i="54069"/>
  <c r="C25" i="54046"/>
  <c r="K20" i="54090"/>
  <c r="J29" i="54089"/>
  <c r="E229" i="54092"/>
  <c r="F229" i="54092" s="1"/>
  <c r="E240" i="54092"/>
  <c r="F240" i="54092" s="1"/>
  <c r="C18" i="54066"/>
  <c r="D42" i="54085"/>
  <c r="B41" i="54085"/>
  <c r="C41" i="54085" s="1"/>
  <c r="D42" i="54084"/>
  <c r="B41" i="54084"/>
  <c r="C41" i="54084" s="1"/>
  <c r="G41" i="54084" s="1"/>
  <c r="B18" i="54056"/>
  <c r="D19" i="54056"/>
  <c r="B19" i="54066"/>
  <c r="D20" i="54066"/>
  <c r="C21" i="54069" l="1"/>
  <c r="F21" i="54069" s="1"/>
  <c r="BP23" i="54096"/>
  <c r="Y25" i="54071"/>
  <c r="Y19" i="54071"/>
  <c r="BP16" i="54096"/>
  <c r="DZ25" i="54096"/>
  <c r="BP15" i="54096"/>
  <c r="DZ16" i="54096"/>
  <c r="FT20" i="54096"/>
  <c r="AO17" i="54071"/>
  <c r="AO25" i="54071"/>
  <c r="MP24" i="54096"/>
  <c r="MP15" i="54096"/>
  <c r="PJ22" i="54096"/>
  <c r="U23" i="54071"/>
  <c r="Y15" i="54071"/>
  <c r="Y22" i="54071"/>
  <c r="Y17" i="54071"/>
  <c r="Y18" i="54071"/>
  <c r="AB16" i="54071"/>
  <c r="AD19" i="54096"/>
  <c r="CN24" i="54096"/>
  <c r="Y23" i="54071"/>
  <c r="Y20" i="54071"/>
  <c r="Y24" i="54071"/>
  <c r="Y21" i="54071"/>
  <c r="AG24" i="54071"/>
  <c r="AG20" i="54096"/>
  <c r="BV22" i="54096"/>
  <c r="FK17" i="54096"/>
  <c r="HQ19" i="54096"/>
  <c r="AE22" i="54071"/>
  <c r="AG20" i="54071"/>
  <c r="U25" i="54096"/>
  <c r="CR19" i="54096"/>
  <c r="DB18" i="54096"/>
  <c r="DU16" i="54096"/>
  <c r="HK19" i="54096"/>
  <c r="AE23" i="54071"/>
  <c r="O15" i="54071"/>
  <c r="AB21" i="54071"/>
  <c r="AB23" i="54071"/>
  <c r="X22" i="54071"/>
  <c r="AB25" i="54071"/>
  <c r="Z20" i="54071"/>
  <c r="AC21" i="54096"/>
  <c r="S21" i="54096"/>
  <c r="AB18" i="54071"/>
  <c r="X19" i="54071"/>
  <c r="O17" i="54071"/>
  <c r="AK16" i="54071"/>
  <c r="AB22" i="54071"/>
  <c r="AG16" i="54071"/>
  <c r="AC15" i="54096"/>
  <c r="AC23" i="54096"/>
  <c r="AD22" i="54096"/>
  <c r="AG16" i="54096"/>
  <c r="AP22" i="54096"/>
  <c r="AE18" i="54071"/>
  <c r="CN15" i="54096"/>
  <c r="BV20" i="54096"/>
  <c r="BZ20" i="54096"/>
  <c r="FO17" i="54096"/>
  <c r="DU18" i="54096"/>
  <c r="DU15" i="54096"/>
  <c r="FF16" i="54096"/>
  <c r="HQ16" i="54096"/>
  <c r="HK16" i="54096"/>
  <c r="Z16" i="54071"/>
  <c r="Z23" i="54071"/>
  <c r="AH16" i="54071"/>
  <c r="AL22" i="54071"/>
  <c r="AE17" i="54071"/>
  <c r="AB15" i="54071"/>
  <c r="AC17" i="54096"/>
  <c r="AC25" i="54096"/>
  <c r="AD25" i="54096"/>
  <c r="AG18" i="54096"/>
  <c r="AP18" i="54096"/>
  <c r="CM22" i="54096"/>
  <c r="CO20" i="54096"/>
  <c r="AV21" i="54096"/>
  <c r="DU24" i="54096"/>
  <c r="HQ24" i="54096"/>
  <c r="HK24" i="54096"/>
  <c r="GX19" i="54096"/>
  <c r="AB17" i="54071"/>
  <c r="AL24" i="54071"/>
  <c r="AG22" i="54071"/>
  <c r="AL16" i="54071"/>
  <c r="O21" i="54071"/>
  <c r="AG19" i="54071"/>
  <c r="AK15" i="54071"/>
  <c r="X16" i="54071"/>
  <c r="O18" i="54071"/>
  <c r="AC19" i="54096"/>
  <c r="AD17" i="54096"/>
  <c r="AG15" i="54096"/>
  <c r="U18" i="54096"/>
  <c r="S15" i="54096"/>
  <c r="CM17" i="54096"/>
  <c r="CO17" i="54096"/>
  <c r="CR23" i="54096"/>
  <c r="FM19" i="54096"/>
  <c r="DU23" i="54096"/>
  <c r="HQ23" i="54096"/>
  <c r="HK22" i="54096"/>
  <c r="Z21" i="54071"/>
  <c r="AK19" i="54071"/>
  <c r="X15" i="54071"/>
  <c r="EW23" i="54096"/>
  <c r="AH21" i="54071"/>
  <c r="AK25" i="54071"/>
  <c r="AK21" i="54071"/>
  <c r="X17" i="54071"/>
  <c r="X23" i="54071"/>
  <c r="Z25" i="54071"/>
  <c r="J28" i="54069"/>
  <c r="AG21" i="54071"/>
  <c r="AK17" i="54071"/>
  <c r="AE19" i="54071"/>
  <c r="AG18" i="54071"/>
  <c r="AL20" i="54071"/>
  <c r="AG15" i="54071"/>
  <c r="AK23" i="54071"/>
  <c r="AE16" i="54071"/>
  <c r="O24" i="54071"/>
  <c r="Z18" i="54071"/>
  <c r="AL17" i="54071"/>
  <c r="AL18" i="54071"/>
  <c r="O22" i="54071"/>
  <c r="AG25" i="54071"/>
  <c r="O19" i="54071"/>
  <c r="AH15" i="54071"/>
  <c r="AG23" i="54071"/>
  <c r="AL21" i="54071"/>
  <c r="O25" i="54071"/>
  <c r="AH23" i="54071"/>
  <c r="AH19" i="54071"/>
  <c r="AE20" i="54071"/>
  <c r="X25" i="54071"/>
  <c r="AL15" i="54071"/>
  <c r="AC18" i="54096"/>
  <c r="AC22" i="54096"/>
  <c r="AD15" i="54096"/>
  <c r="AD21" i="54096"/>
  <c r="AG21" i="54096"/>
  <c r="AG22" i="54096"/>
  <c r="U17" i="54096"/>
  <c r="AP24" i="54096"/>
  <c r="AP19" i="54096"/>
  <c r="S25" i="54096"/>
  <c r="CM20" i="54096"/>
  <c r="CN18" i="54096"/>
  <c r="CO19" i="54096"/>
  <c r="BV17" i="54096"/>
  <c r="AV19" i="54096"/>
  <c r="BZ17" i="54096"/>
  <c r="CE21" i="54096"/>
  <c r="CG15" i="54096"/>
  <c r="FN23" i="54096"/>
  <c r="EF17" i="54096"/>
  <c r="DU20" i="54096"/>
  <c r="DU17" i="54096"/>
  <c r="HQ25" i="54096"/>
  <c r="HQ21" i="54096"/>
  <c r="HQ15" i="54096"/>
  <c r="HK20" i="54096"/>
  <c r="HK15" i="54096"/>
  <c r="GX15" i="54096"/>
  <c r="OT22" i="54096"/>
  <c r="GM20" i="54096"/>
  <c r="AL19" i="54071"/>
  <c r="AL23" i="54071"/>
  <c r="AE25" i="54071"/>
  <c r="AB24" i="54071"/>
  <c r="X24" i="54071"/>
  <c r="AE24" i="54071"/>
  <c r="AC17" i="54071"/>
  <c r="AK18" i="54071"/>
  <c r="O16" i="54071"/>
  <c r="Z24" i="54071"/>
  <c r="AE21" i="54071"/>
  <c r="AH24" i="54071"/>
  <c r="O20" i="54071"/>
  <c r="AK22" i="54071"/>
  <c r="AB20" i="54071"/>
  <c r="AH20" i="54071"/>
  <c r="AC16" i="54096"/>
  <c r="AC20" i="54096"/>
  <c r="AD18" i="54096"/>
  <c r="AD23" i="54096"/>
  <c r="AG23" i="54096"/>
  <c r="AG17" i="54096"/>
  <c r="U21" i="54096"/>
  <c r="AP15" i="54096"/>
  <c r="S19" i="54096"/>
  <c r="CM23" i="54096"/>
  <c r="CN16" i="54096"/>
  <c r="CO18" i="54096"/>
  <c r="BV24" i="54096"/>
  <c r="AV18" i="54096"/>
  <c r="CR24" i="54096"/>
  <c r="DU25" i="54096"/>
  <c r="DU21" i="54096"/>
  <c r="HQ22" i="54096"/>
  <c r="HQ17" i="54096"/>
  <c r="HK23" i="54096"/>
  <c r="HK18" i="54096"/>
  <c r="GX17" i="54096"/>
  <c r="BP25" i="54096"/>
  <c r="BP21" i="54096"/>
  <c r="FT25" i="54096"/>
  <c r="FT18" i="54096"/>
  <c r="DZ22" i="54096"/>
  <c r="DZ20" i="54096"/>
  <c r="MP22" i="54096"/>
  <c r="MP16" i="54096"/>
  <c r="PJ21" i="54096"/>
  <c r="BP24" i="54096"/>
  <c r="BP18" i="54096"/>
  <c r="FT23" i="54096"/>
  <c r="FT15" i="54096"/>
  <c r="DZ23" i="54096"/>
  <c r="DZ18" i="54096"/>
  <c r="MP20" i="54096"/>
  <c r="PJ19" i="54096"/>
  <c r="BL21" i="54096"/>
  <c r="BP20" i="54096"/>
  <c r="BP17" i="54096"/>
  <c r="FT21" i="54096"/>
  <c r="FT17" i="54096"/>
  <c r="DZ21" i="54096"/>
  <c r="DZ15" i="54096"/>
  <c r="MP19" i="54096"/>
  <c r="PJ24" i="54096"/>
  <c r="PJ18" i="54096"/>
  <c r="V15" i="13300"/>
  <c r="AH25" i="54071"/>
  <c r="AH18" i="54071"/>
  <c r="AH22" i="54071"/>
  <c r="Z17" i="54071"/>
  <c r="X21" i="54071"/>
  <c r="X20" i="54071"/>
  <c r="AK24" i="54071"/>
  <c r="Z19" i="54071"/>
  <c r="Z22" i="54071"/>
  <c r="AD16" i="54096"/>
  <c r="AD20" i="54096"/>
  <c r="AG25" i="54096"/>
  <c r="AG24" i="54096"/>
  <c r="U22" i="54096"/>
  <c r="AP25" i="54096"/>
  <c r="S16" i="54096"/>
  <c r="S24" i="54096"/>
  <c r="CM19" i="54096"/>
  <c r="CM15" i="54096"/>
  <c r="CN21" i="54096"/>
  <c r="CO25" i="54096"/>
  <c r="BV23" i="54096"/>
  <c r="AV24" i="54096"/>
  <c r="AV15" i="54096"/>
  <c r="BP22" i="54096"/>
  <c r="FT24" i="54096"/>
  <c r="FT22" i="54096"/>
  <c r="DU22" i="54096"/>
  <c r="DZ24" i="54096"/>
  <c r="DZ19" i="54096"/>
  <c r="HQ20" i="54096"/>
  <c r="HK25" i="54096"/>
  <c r="HK21" i="54096"/>
  <c r="MP25" i="54096"/>
  <c r="MP18" i="54096"/>
  <c r="XG16" i="54096"/>
  <c r="PJ23" i="54096"/>
  <c r="PJ20" i="54096"/>
  <c r="PJ17" i="54096"/>
  <c r="MP23" i="54096"/>
  <c r="MP21" i="54096"/>
  <c r="ZS18" i="54096"/>
  <c r="PJ25" i="54096"/>
  <c r="PJ15" i="54096"/>
  <c r="T19" i="54096"/>
  <c r="AI17" i="54096"/>
  <c r="Q24" i="54096"/>
  <c r="BN21" i="54096"/>
  <c r="U17" i="54071"/>
  <c r="V25" i="54096"/>
  <c r="X17" i="54096"/>
  <c r="BC20" i="54096"/>
  <c r="AO23" i="54071"/>
  <c r="AC25" i="54071"/>
  <c r="P17" i="54096"/>
  <c r="AM15" i="54096"/>
  <c r="AU24" i="54096"/>
  <c r="AW21" i="54096"/>
  <c r="BD19" i="54096"/>
  <c r="FS22" i="54096"/>
  <c r="FE22" i="54096"/>
  <c r="W17" i="54096"/>
  <c r="CQ23" i="54096"/>
  <c r="CS15" i="54096"/>
  <c r="CU20" i="54096"/>
  <c r="BQ16" i="54096"/>
  <c r="CX22" i="54096"/>
  <c r="EX24" i="54096"/>
  <c r="FH22" i="54096"/>
  <c r="AC23" i="54071"/>
  <c r="AI23" i="54096"/>
  <c r="W22" i="54096"/>
  <c r="AM25" i="54096"/>
  <c r="BN19" i="54096"/>
  <c r="CU15" i="54096"/>
  <c r="CF23" i="54096"/>
  <c r="BC15" i="54096"/>
  <c r="BE16" i="54096"/>
  <c r="AC19" i="54071"/>
  <c r="AO17" i="54096"/>
  <c r="BI21" i="54096"/>
  <c r="BQ19" i="54096"/>
  <c r="AX25" i="54096"/>
  <c r="EX22" i="54096"/>
  <c r="EE25" i="54096"/>
  <c r="EN20" i="54096"/>
  <c r="HA20" i="54096"/>
  <c r="VE22" i="54096"/>
  <c r="UO19" i="54096"/>
  <c r="AO24" i="54071"/>
  <c r="AC22" i="54071"/>
  <c r="T15" i="54096"/>
  <c r="AO24" i="54096"/>
  <c r="P20" i="54096"/>
  <c r="W25" i="54096"/>
  <c r="AM17" i="54096"/>
  <c r="V17" i="54096"/>
  <c r="X23" i="54096"/>
  <c r="Q25" i="54096"/>
  <c r="BG22" i="54096"/>
  <c r="BH25" i="54096"/>
  <c r="BI17" i="54096"/>
  <c r="CQ24" i="54096"/>
  <c r="AW18" i="54096"/>
  <c r="CF16" i="54096"/>
  <c r="CX17" i="54096"/>
  <c r="BE24" i="54096"/>
  <c r="AX16" i="54096"/>
  <c r="DR22" i="54096"/>
  <c r="DG18" i="54096"/>
  <c r="Q15" i="54071"/>
  <c r="U25" i="54071"/>
  <c r="T25" i="54096"/>
  <c r="AI16" i="54096"/>
  <c r="AO25" i="54096"/>
  <c r="P25" i="54096"/>
  <c r="AM24" i="54096"/>
  <c r="V20" i="54096"/>
  <c r="BG20" i="54096"/>
  <c r="BH19" i="54096"/>
  <c r="AU21" i="54096"/>
  <c r="CS18" i="54096"/>
  <c r="CF15" i="54096"/>
  <c r="BC25" i="54096"/>
  <c r="BD20" i="54096"/>
  <c r="BE20" i="54096"/>
  <c r="DR24" i="54096"/>
  <c r="DI22" i="54096"/>
  <c r="HT20" i="54096"/>
  <c r="HM16" i="54096"/>
  <c r="GI21" i="54096"/>
  <c r="LS25" i="54096"/>
  <c r="LS15" i="54096"/>
  <c r="LS18" i="54096"/>
  <c r="GA15" i="54096"/>
  <c r="GA18" i="54096"/>
  <c r="GA22" i="54096"/>
  <c r="WN15" i="54096"/>
  <c r="WN22" i="54096"/>
  <c r="U16" i="54071"/>
  <c r="U22" i="54071"/>
  <c r="U19" i="54071"/>
  <c r="Q21" i="54071"/>
  <c r="U15" i="54071"/>
  <c r="U21" i="54071"/>
  <c r="Q23" i="54071"/>
  <c r="AC16" i="54071"/>
  <c r="Q18" i="54071"/>
  <c r="F420" i="54092"/>
  <c r="U24" i="54071"/>
  <c r="AO18" i="54071"/>
  <c r="AC24" i="54071"/>
  <c r="AO16" i="54071"/>
  <c r="AC21" i="54071"/>
  <c r="T18" i="54096"/>
  <c r="AO20" i="54096"/>
  <c r="BG25" i="54096"/>
  <c r="CS20" i="54096"/>
  <c r="TC21" i="54096"/>
  <c r="TC20" i="54096"/>
  <c r="J23" i="54069"/>
  <c r="C23" i="54069"/>
  <c r="F23" i="54069" s="1"/>
  <c r="SS25" i="54096"/>
  <c r="SS17" i="54096"/>
  <c r="J24" i="54069"/>
  <c r="C24" i="54069"/>
  <c r="F24" i="54069" s="1"/>
  <c r="AC20" i="54071"/>
  <c r="AC15" i="54071"/>
  <c r="GR25" i="54096"/>
  <c r="GR24" i="54096"/>
  <c r="HF16" i="54096"/>
  <c r="HF20" i="54096"/>
  <c r="FI15" i="54096"/>
  <c r="FI23" i="54096"/>
  <c r="FI22" i="54096"/>
  <c r="ET18" i="54096"/>
  <c r="ET24" i="54096"/>
  <c r="ET20" i="54096"/>
  <c r="ET19" i="54096"/>
  <c r="EE24" i="54096"/>
  <c r="EE22" i="54096"/>
  <c r="EE23" i="54096"/>
  <c r="FP22" i="54096"/>
  <c r="FP17" i="54096"/>
  <c r="FP19" i="54096"/>
  <c r="DE19" i="54096"/>
  <c r="DE20" i="54096"/>
  <c r="DE22" i="54096"/>
  <c r="DJ18" i="54096"/>
  <c r="DJ25" i="54096"/>
  <c r="DJ20" i="54096"/>
  <c r="DJ21" i="54096"/>
  <c r="DS18" i="54096"/>
  <c r="DS19" i="54096"/>
  <c r="DS25" i="54096"/>
  <c r="DX21" i="54096"/>
  <c r="DX23" i="54096"/>
  <c r="DX16" i="54096"/>
  <c r="BC18" i="54096"/>
  <c r="BC24" i="54096"/>
  <c r="BC17" i="54096"/>
  <c r="BC21" i="54096"/>
  <c r="BC16" i="54096"/>
  <c r="BC19" i="54096"/>
  <c r="BD21" i="54096"/>
  <c r="BD22" i="54096"/>
  <c r="BD18" i="54096"/>
  <c r="BD25" i="54096"/>
  <c r="BD15" i="54096"/>
  <c r="BD16" i="54096"/>
  <c r="BD23" i="54096"/>
  <c r="BE17" i="54096"/>
  <c r="BE23" i="54096"/>
  <c r="BE18" i="54096"/>
  <c r="BE22" i="54096"/>
  <c r="BE15" i="54096"/>
  <c r="BE25" i="54096"/>
  <c r="AX17" i="54096"/>
  <c r="AX21" i="54096"/>
  <c r="AX24" i="54096"/>
  <c r="AX18" i="54096"/>
  <c r="AX22" i="54096"/>
  <c r="AX20" i="54096"/>
  <c r="AX23" i="54096"/>
  <c r="AM23" i="54096"/>
  <c r="AM19" i="54096"/>
  <c r="AM16" i="54096"/>
  <c r="AM22" i="54096"/>
  <c r="AM18" i="54096"/>
  <c r="V23" i="54096"/>
  <c r="V19" i="54096"/>
  <c r="V15" i="54096"/>
  <c r="V22" i="54096"/>
  <c r="V18" i="54096"/>
  <c r="GU15" i="54096"/>
  <c r="GU20" i="54096"/>
  <c r="DI19" i="54096"/>
  <c r="DI15" i="54096"/>
  <c r="DI18" i="54096"/>
  <c r="DR15" i="54096"/>
  <c r="DR19" i="54096"/>
  <c r="DR25" i="54096"/>
  <c r="DR17" i="54096"/>
  <c r="DR21" i="54096"/>
  <c r="DR18" i="54096"/>
  <c r="DR23" i="54096"/>
  <c r="DW15" i="54096"/>
  <c r="DW19" i="54096"/>
  <c r="DW24" i="54096"/>
  <c r="DW25" i="54096"/>
  <c r="EN17" i="54096"/>
  <c r="EN25" i="54096"/>
  <c r="EN22" i="54096"/>
  <c r="EN24" i="54096"/>
  <c r="BG18" i="54096"/>
  <c r="BG21" i="54096"/>
  <c r="BG17" i="54096"/>
  <c r="BG24" i="54096"/>
  <c r="BG16" i="54096"/>
  <c r="BG19" i="54096"/>
  <c r="BH15" i="54096"/>
  <c r="BH18" i="54096"/>
  <c r="BH24" i="54096"/>
  <c r="BH20" i="54096"/>
  <c r="BH23" i="54096"/>
  <c r="BH17" i="54096"/>
  <c r="BH22" i="54096"/>
  <c r="BI16" i="54096"/>
  <c r="BI19" i="54096"/>
  <c r="BI20" i="54096"/>
  <c r="BI18" i="54096"/>
  <c r="BI23" i="54096"/>
  <c r="BI15" i="54096"/>
  <c r="BI25" i="54096"/>
  <c r="BN16" i="54096"/>
  <c r="BN15" i="54096"/>
  <c r="BN23" i="54096"/>
  <c r="BN17" i="54096"/>
  <c r="BN22" i="54096"/>
  <c r="BN20" i="54096"/>
  <c r="BN25" i="54096"/>
  <c r="X25" i="54096"/>
  <c r="X21" i="54096"/>
  <c r="X20" i="54096"/>
  <c r="X16" i="54096"/>
  <c r="X24" i="54096"/>
  <c r="X19" i="54096"/>
  <c r="X15" i="54096"/>
  <c r="Q19" i="54096"/>
  <c r="Q16" i="54096"/>
  <c r="Q15" i="54096"/>
  <c r="Q18" i="54096"/>
  <c r="Q22" i="54096"/>
  <c r="Q17" i="54096"/>
  <c r="Q21" i="54096"/>
  <c r="PB21" i="54096"/>
  <c r="PB20" i="54096"/>
  <c r="HV22" i="54096"/>
  <c r="HV23" i="54096"/>
  <c r="DG24" i="54096"/>
  <c r="DG21" i="54096"/>
  <c r="DG19" i="54096"/>
  <c r="AU15" i="54096"/>
  <c r="AU20" i="54096"/>
  <c r="AU23" i="54096"/>
  <c r="AU18" i="54096"/>
  <c r="AU25" i="54096"/>
  <c r="AU22" i="54096"/>
  <c r="AU19" i="54096"/>
  <c r="AW16" i="54096"/>
  <c r="AW19" i="54096"/>
  <c r="AW25" i="54096"/>
  <c r="AW15" i="54096"/>
  <c r="AW23" i="54096"/>
  <c r="AW17" i="54096"/>
  <c r="AW24" i="54096"/>
  <c r="P23" i="54096"/>
  <c r="P19" i="54096"/>
  <c r="P16" i="54096"/>
  <c r="P22" i="54096"/>
  <c r="P18" i="54096"/>
  <c r="HT18" i="54096"/>
  <c r="HT15" i="54096"/>
  <c r="HT19" i="54096"/>
  <c r="FE20" i="54096"/>
  <c r="FE19" i="54096"/>
  <c r="FE18" i="54096"/>
  <c r="FS20" i="54096"/>
  <c r="FS23" i="54096"/>
  <c r="FS16" i="54096"/>
  <c r="FS19" i="54096"/>
  <c r="CQ18" i="54096"/>
  <c r="CQ21" i="54096"/>
  <c r="CQ20" i="54096"/>
  <c r="CQ25" i="54096"/>
  <c r="CQ15" i="54096"/>
  <c r="CQ22" i="54096"/>
  <c r="CQ19" i="54096"/>
  <c r="CS19" i="54096"/>
  <c r="CS25" i="54096"/>
  <c r="CS17" i="54096"/>
  <c r="CS22" i="54096"/>
  <c r="CS21" i="54096"/>
  <c r="CS24" i="54096"/>
  <c r="W24" i="54096"/>
  <c r="W20" i="54096"/>
  <c r="W16" i="54096"/>
  <c r="W23" i="54096"/>
  <c r="W19" i="54096"/>
  <c r="W15" i="54096"/>
  <c r="UX18" i="54096"/>
  <c r="UX21" i="54096"/>
  <c r="HJ25" i="54096"/>
  <c r="HJ20" i="54096"/>
  <c r="EX15" i="54096"/>
  <c r="EX17" i="54096"/>
  <c r="EX16" i="54096"/>
  <c r="EX18" i="54096"/>
  <c r="EX23" i="54096"/>
  <c r="EX20" i="54096"/>
  <c r="EX25" i="54096"/>
  <c r="FH23" i="54096"/>
  <c r="FH21" i="54096"/>
  <c r="FH19" i="54096"/>
  <c r="CF21" i="54096"/>
  <c r="CF22" i="54096"/>
  <c r="CF17" i="54096"/>
  <c r="CF20" i="54096"/>
  <c r="CF19" i="54096"/>
  <c r="CF24" i="54096"/>
  <c r="CX16" i="54096"/>
  <c r="CX15" i="54096"/>
  <c r="CX25" i="54096"/>
  <c r="CX18" i="54096"/>
  <c r="CX21" i="54096"/>
  <c r="CX20" i="54096"/>
  <c r="CX23" i="54096"/>
  <c r="AO16" i="54096"/>
  <c r="AO21" i="54096"/>
  <c r="AO19" i="54096"/>
  <c r="AO15" i="54096"/>
  <c r="AO22" i="54096"/>
  <c r="Q24" i="54071"/>
  <c r="Q20" i="54071"/>
  <c r="Q22" i="54071"/>
  <c r="Q17" i="54071"/>
  <c r="EV19" i="54096"/>
  <c r="EV24" i="54096"/>
  <c r="EV21" i="54096"/>
  <c r="EV17" i="54096"/>
  <c r="CU17" i="54096"/>
  <c r="CU19" i="54096"/>
  <c r="CU25" i="54096"/>
  <c r="CU16" i="54096"/>
  <c r="CU24" i="54096"/>
  <c r="CU18" i="54096"/>
  <c r="CU23" i="54096"/>
  <c r="T23" i="54096"/>
  <c r="T16" i="54096"/>
  <c r="T17" i="54096"/>
  <c r="T22" i="54096"/>
  <c r="BQ15" i="54096"/>
  <c r="BQ20" i="54096"/>
  <c r="BQ24" i="54096"/>
  <c r="BQ18" i="54096"/>
  <c r="BQ23" i="54096"/>
  <c r="BQ17" i="54096"/>
  <c r="BQ25" i="54096"/>
  <c r="AI25" i="54096"/>
  <c r="AI21" i="54096"/>
  <c r="AI18" i="54096"/>
  <c r="AI24" i="54096"/>
  <c r="AI20" i="54096"/>
  <c r="AI15" i="54096"/>
  <c r="AO15" i="54071"/>
  <c r="U20" i="54071"/>
  <c r="Q16" i="54071"/>
  <c r="Q19" i="54071"/>
  <c r="AO19" i="54071"/>
  <c r="AO20" i="54071"/>
  <c r="AO22" i="54071"/>
  <c r="T20" i="54096"/>
  <c r="T24" i="54096"/>
  <c r="AI22" i="54096"/>
  <c r="AO23" i="54096"/>
  <c r="P15" i="54096"/>
  <c r="P24" i="54096"/>
  <c r="W21" i="54096"/>
  <c r="AM21" i="54096"/>
  <c r="V16" i="54096"/>
  <c r="V24" i="54096"/>
  <c r="X22" i="54096"/>
  <c r="Q23" i="54096"/>
  <c r="BG23" i="54096"/>
  <c r="BH21" i="54096"/>
  <c r="BI22" i="54096"/>
  <c r="BN24" i="54096"/>
  <c r="AU17" i="54096"/>
  <c r="CQ17" i="54096"/>
  <c r="AW22" i="54096"/>
  <c r="CS23" i="54096"/>
  <c r="CU22" i="54096"/>
  <c r="CF18" i="54096"/>
  <c r="BQ21" i="54096"/>
  <c r="CX19" i="54096"/>
  <c r="BC22" i="54096"/>
  <c r="BD24" i="54096"/>
  <c r="BE19" i="54096"/>
  <c r="AX15" i="54096"/>
  <c r="DR20" i="54096"/>
  <c r="EX19" i="54096"/>
  <c r="DS17" i="54096"/>
  <c r="EV22" i="54096"/>
  <c r="ET21" i="54096"/>
  <c r="EE15" i="54096"/>
  <c r="FP24" i="54096"/>
  <c r="DE15" i="54096"/>
  <c r="DW17" i="54096"/>
  <c r="DX15" i="54096"/>
  <c r="FI21" i="54096"/>
  <c r="HA25" i="54096"/>
  <c r="GJ22" i="54096"/>
  <c r="TC16" i="54096"/>
  <c r="LY20" i="54096"/>
  <c r="FG23" i="54096"/>
  <c r="HH21" i="54096"/>
  <c r="HP21" i="54096"/>
  <c r="VX21" i="54096"/>
  <c r="HG21" i="54096"/>
  <c r="HB15" i="54096"/>
  <c r="OE18" i="54096"/>
  <c r="OE20" i="54096"/>
  <c r="IN19" i="54096"/>
  <c r="IN23" i="54096"/>
  <c r="KQ17" i="54096"/>
  <c r="KQ18" i="54096"/>
  <c r="IX23" i="54096"/>
  <c r="IX18" i="54096"/>
  <c r="GA16" i="54096"/>
  <c r="GA20" i="54096"/>
  <c r="GA24" i="54096"/>
  <c r="GA17" i="54096"/>
  <c r="GA21" i="54096"/>
  <c r="GA25" i="54096"/>
  <c r="GJ24" i="54096"/>
  <c r="GJ17" i="54096"/>
  <c r="GJ23" i="54096"/>
  <c r="XW19" i="54096"/>
  <c r="XW24" i="54096"/>
  <c r="GR18" i="54096"/>
  <c r="GR22" i="54096"/>
  <c r="HM22" i="54096"/>
  <c r="HM15" i="54096"/>
  <c r="HM21" i="54096"/>
  <c r="HF24" i="54096"/>
  <c r="HF19" i="54096"/>
  <c r="HF18" i="54096"/>
  <c r="FI17" i="54096"/>
  <c r="FI18" i="54096"/>
  <c r="FI25" i="54096"/>
  <c r="FI19" i="54096"/>
  <c r="FI20" i="54096"/>
  <c r="ET16" i="54096"/>
  <c r="ET23" i="54096"/>
  <c r="ET15" i="54096"/>
  <c r="ET17" i="54096"/>
  <c r="ET22" i="54096"/>
  <c r="EE18" i="54096"/>
  <c r="EE19" i="54096"/>
  <c r="EE16" i="54096"/>
  <c r="EE20" i="54096"/>
  <c r="EE21" i="54096"/>
  <c r="FP16" i="54096"/>
  <c r="FP18" i="54096"/>
  <c r="FP21" i="54096"/>
  <c r="FP15" i="54096"/>
  <c r="FP20" i="54096"/>
  <c r="FP25" i="54096"/>
  <c r="YT18" i="54096"/>
  <c r="YT19" i="54096"/>
  <c r="HA18" i="54096"/>
  <c r="HA22" i="54096"/>
  <c r="HA21" i="54096"/>
  <c r="HA24" i="54096"/>
  <c r="DE17" i="54096"/>
  <c r="DE23" i="54096"/>
  <c r="DE24" i="54096"/>
  <c r="DE16" i="54096"/>
  <c r="DE25" i="54096"/>
  <c r="DE18" i="54096"/>
  <c r="DJ15" i="54096"/>
  <c r="DJ16" i="54096"/>
  <c r="DJ22" i="54096"/>
  <c r="DJ17" i="54096"/>
  <c r="DJ19" i="54096"/>
  <c r="DJ24" i="54096"/>
  <c r="DS16" i="54096"/>
  <c r="DS20" i="54096"/>
  <c r="DS21" i="54096"/>
  <c r="DS15" i="54096"/>
  <c r="DS22" i="54096"/>
  <c r="DS23" i="54096"/>
  <c r="DX17" i="54096"/>
  <c r="DX20" i="54096"/>
  <c r="DX25" i="54096"/>
  <c r="DX19" i="54096"/>
  <c r="DX22" i="54096"/>
  <c r="DX24" i="54096"/>
  <c r="WA16" i="54096"/>
  <c r="WA20" i="54096"/>
  <c r="GU17" i="54096"/>
  <c r="GU16" i="54096"/>
  <c r="GU24" i="54096"/>
  <c r="GU19" i="54096"/>
  <c r="HE16" i="54096"/>
  <c r="HE15" i="54096"/>
  <c r="HE23" i="54096"/>
  <c r="HE18" i="54096"/>
  <c r="DI17" i="54096"/>
  <c r="DI21" i="54096"/>
  <c r="DI24" i="54096"/>
  <c r="DI16" i="54096"/>
  <c r="DI23" i="54096"/>
  <c r="DI20" i="54096"/>
  <c r="DW18" i="54096"/>
  <c r="DW21" i="54096"/>
  <c r="DW16" i="54096"/>
  <c r="DW20" i="54096"/>
  <c r="DW23" i="54096"/>
  <c r="EN15" i="54096"/>
  <c r="EN21" i="54096"/>
  <c r="EN16" i="54096"/>
  <c r="EN18" i="54096"/>
  <c r="EN23" i="54096"/>
  <c r="WS24" i="54096"/>
  <c r="WS21" i="54096"/>
  <c r="HV20" i="54096"/>
  <c r="HV17" i="54096"/>
  <c r="HV18" i="54096"/>
  <c r="HV19" i="54096"/>
  <c r="HV15" i="54096"/>
  <c r="DG16" i="54096"/>
  <c r="DG20" i="54096"/>
  <c r="DG23" i="54096"/>
  <c r="DG15" i="54096"/>
  <c r="DG22" i="54096"/>
  <c r="DG25" i="54096"/>
  <c r="HT16" i="54096"/>
  <c r="HT21" i="54096"/>
  <c r="HT24" i="54096"/>
  <c r="HT17" i="54096"/>
  <c r="HT23" i="54096"/>
  <c r="HT22" i="54096"/>
  <c r="FE16" i="54096"/>
  <c r="FE21" i="54096"/>
  <c r="FE24" i="54096"/>
  <c r="FE17" i="54096"/>
  <c r="FE23" i="54096"/>
  <c r="FE25" i="54096"/>
  <c r="FS18" i="54096"/>
  <c r="FS24" i="54096"/>
  <c r="FS25" i="54096"/>
  <c r="FS17" i="54096"/>
  <c r="FS21" i="54096"/>
  <c r="HJ16" i="54096"/>
  <c r="HJ21" i="54096"/>
  <c r="HJ24" i="54096"/>
  <c r="FH16" i="54096"/>
  <c r="FH18" i="54096"/>
  <c r="FH24" i="54096"/>
  <c r="FH17" i="54096"/>
  <c r="FH20" i="54096"/>
  <c r="FH25" i="54096"/>
  <c r="EV18" i="54096"/>
  <c r="EV23" i="54096"/>
  <c r="EV16" i="54096"/>
  <c r="EV20" i="54096"/>
  <c r="EV25" i="54096"/>
  <c r="YJ18" i="54096"/>
  <c r="YJ24" i="54096"/>
  <c r="FI24" i="54096"/>
  <c r="FI16" i="54096"/>
  <c r="GA19" i="54096"/>
  <c r="HA17" i="54096"/>
  <c r="GU23" i="54096"/>
  <c r="GR17" i="54096"/>
  <c r="HE20" i="54096"/>
  <c r="GI16" i="54096"/>
  <c r="HM23" i="54096"/>
  <c r="JG25" i="54096"/>
  <c r="QQ21" i="54096"/>
  <c r="KZ21" i="54096"/>
  <c r="WA23" i="54096"/>
  <c r="MB20" i="54096"/>
  <c r="JG23" i="54096"/>
  <c r="QQ19" i="54096"/>
  <c r="KZ23" i="54096"/>
  <c r="WA15" i="54096"/>
  <c r="YJ15" i="54096"/>
  <c r="LY25" i="54096"/>
  <c r="UM21" i="54096"/>
  <c r="ZX25" i="54096"/>
  <c r="JG17" i="54096"/>
  <c r="JG20" i="54096"/>
  <c r="JG24" i="54096"/>
  <c r="JG18" i="54096"/>
  <c r="JG19" i="54096"/>
  <c r="LS16" i="54096"/>
  <c r="LS23" i="54096"/>
  <c r="LS21" i="54096"/>
  <c r="LS17" i="54096"/>
  <c r="LS20" i="54096"/>
  <c r="LS24" i="54096"/>
  <c r="OE15" i="54096"/>
  <c r="OE22" i="54096"/>
  <c r="OE25" i="54096"/>
  <c r="OE16" i="54096"/>
  <c r="OE23" i="54096"/>
  <c r="OE21" i="54096"/>
  <c r="QQ18" i="54096"/>
  <c r="QQ23" i="54096"/>
  <c r="QQ15" i="54096"/>
  <c r="QQ22" i="54096"/>
  <c r="QQ25" i="54096"/>
  <c r="TC17" i="54096"/>
  <c r="TC25" i="54096"/>
  <c r="TC24" i="54096"/>
  <c r="TC22" i="54096"/>
  <c r="TC18" i="54096"/>
  <c r="IN16" i="54096"/>
  <c r="IN20" i="54096"/>
  <c r="IN25" i="54096"/>
  <c r="IN17" i="54096"/>
  <c r="IN22" i="54096"/>
  <c r="IN21" i="54096"/>
  <c r="KZ15" i="54096"/>
  <c r="KZ16" i="54096"/>
  <c r="KZ19" i="54096"/>
  <c r="KZ24" i="54096"/>
  <c r="KZ20" i="54096"/>
  <c r="KZ25" i="54096"/>
  <c r="NL15" i="54096"/>
  <c r="NL20" i="54096"/>
  <c r="NL16" i="54096"/>
  <c r="NL23" i="54096"/>
  <c r="NL24" i="54096"/>
  <c r="NL25" i="54096"/>
  <c r="PX15" i="54096"/>
  <c r="PX22" i="54096"/>
  <c r="PX17" i="54096"/>
  <c r="PX23" i="54096"/>
  <c r="PX24" i="54096"/>
  <c r="PX21" i="54096"/>
  <c r="SJ16" i="54096"/>
  <c r="SJ22" i="54096"/>
  <c r="SJ17" i="54096"/>
  <c r="SJ23" i="54096"/>
  <c r="SJ25" i="54096"/>
  <c r="SJ21" i="54096"/>
  <c r="UV16" i="54096"/>
  <c r="UV22" i="54096"/>
  <c r="UV17" i="54096"/>
  <c r="UV24" i="54096"/>
  <c r="UV25" i="54096"/>
  <c r="UV15" i="54096"/>
  <c r="UV21" i="54096"/>
  <c r="KG17" i="54096"/>
  <c r="KG23" i="54096"/>
  <c r="KG19" i="54096"/>
  <c r="KG24" i="54096"/>
  <c r="KG25" i="54096"/>
  <c r="KG15" i="54096"/>
  <c r="MS18" i="54096"/>
  <c r="MS22" i="54096"/>
  <c r="MS19" i="54096"/>
  <c r="MS23" i="54096"/>
  <c r="MS25" i="54096"/>
  <c r="MS15" i="54096"/>
  <c r="PE18" i="54096"/>
  <c r="PE22" i="54096"/>
  <c r="PE19" i="54096"/>
  <c r="PE24" i="54096"/>
  <c r="PE25" i="54096"/>
  <c r="PE17" i="54096"/>
  <c r="RQ18" i="54096"/>
  <c r="RQ23" i="54096"/>
  <c r="RQ20" i="54096"/>
  <c r="RQ24" i="54096"/>
  <c r="RQ15" i="54096"/>
  <c r="RQ25" i="54096"/>
  <c r="RQ17" i="54096"/>
  <c r="UC19" i="54096"/>
  <c r="UC24" i="54096"/>
  <c r="UC20" i="54096"/>
  <c r="UC25" i="54096"/>
  <c r="UC15" i="54096"/>
  <c r="NR21" i="54096"/>
  <c r="NR16" i="54096"/>
  <c r="NR23" i="54096"/>
  <c r="NR25" i="54096"/>
  <c r="VR19" i="54096"/>
  <c r="VR25" i="54096"/>
  <c r="VR20" i="54096"/>
  <c r="VR21" i="54096"/>
  <c r="VR23" i="54096"/>
  <c r="GI18" i="54096"/>
  <c r="GI22" i="54096"/>
  <c r="GI15" i="54096"/>
  <c r="GI19" i="54096"/>
  <c r="GI23" i="54096"/>
  <c r="YG21" i="54096"/>
  <c r="YG25" i="54096"/>
  <c r="YG18" i="54096"/>
  <c r="QL25" i="54096"/>
  <c r="QL15" i="54096"/>
  <c r="JN18" i="54096"/>
  <c r="JN17" i="54096"/>
  <c r="JN22" i="54096"/>
  <c r="TF18" i="54096"/>
  <c r="TF19" i="54096"/>
  <c r="JE15" i="54096"/>
  <c r="JE18" i="54096"/>
  <c r="PO18" i="54096"/>
  <c r="PO17" i="54096"/>
  <c r="RZ16" i="54096"/>
  <c r="RZ20" i="54096"/>
  <c r="RZ23" i="54096"/>
  <c r="SS21" i="54096"/>
  <c r="SS24" i="54096"/>
  <c r="NU22" i="54096"/>
  <c r="NU21" i="54096"/>
  <c r="IW16" i="54096"/>
  <c r="IW24" i="54096"/>
  <c r="IW18" i="54096"/>
  <c r="IW23" i="54096"/>
  <c r="MB21" i="54096"/>
  <c r="MB25" i="54096"/>
  <c r="MB17" i="54096"/>
  <c r="ZA19" i="54096"/>
  <c r="ZA15" i="54096"/>
  <c r="VQ15" i="54096"/>
  <c r="VQ23" i="54096"/>
  <c r="YN17" i="54096"/>
  <c r="YN19" i="54096"/>
  <c r="PF23" i="54096"/>
  <c r="PF21" i="54096"/>
  <c r="ZG24" i="54096"/>
  <c r="ZG20" i="54096"/>
  <c r="WU22" i="54096"/>
  <c r="WU16" i="54096"/>
  <c r="WU18" i="54096"/>
  <c r="SD18" i="54096"/>
  <c r="SD21" i="54096"/>
  <c r="SD22" i="54096"/>
  <c r="IH18" i="54096"/>
  <c r="IH23" i="54096"/>
  <c r="IH21" i="54096"/>
  <c r="XR17" i="54096"/>
  <c r="XR22" i="54096"/>
  <c r="XR16" i="54096"/>
  <c r="XR20" i="54096"/>
  <c r="QT17" i="54096"/>
  <c r="QT22" i="54096"/>
  <c r="QT23" i="54096"/>
  <c r="QT16" i="54096"/>
  <c r="SK18" i="54096"/>
  <c r="SK24" i="54096"/>
  <c r="SK17" i="54096"/>
  <c r="NM16" i="54096"/>
  <c r="NM18" i="54096"/>
  <c r="IO16" i="54096"/>
  <c r="IO15" i="54096"/>
  <c r="IO22" i="54096"/>
  <c r="IO23" i="54096"/>
  <c r="QR16" i="54096"/>
  <c r="QR23" i="54096"/>
  <c r="LT17" i="54096"/>
  <c r="LT21" i="54096"/>
  <c r="LT23" i="54096"/>
  <c r="LT16" i="54096"/>
  <c r="LT25" i="54096"/>
  <c r="TW19" i="54096"/>
  <c r="TW24" i="54096"/>
  <c r="TW15" i="54096"/>
  <c r="TW21" i="54096"/>
  <c r="OY19" i="54096"/>
  <c r="OY16" i="54096"/>
  <c r="OY24" i="54096"/>
  <c r="OY18" i="54096"/>
  <c r="OY20" i="54096"/>
  <c r="OY23" i="54096"/>
  <c r="KA15" i="54096"/>
  <c r="KA16" i="54096"/>
  <c r="KA21" i="54096"/>
  <c r="KA17" i="54096"/>
  <c r="KA20" i="54096"/>
  <c r="KA23" i="54096"/>
  <c r="QJ18" i="54096"/>
  <c r="QJ19" i="54096"/>
  <c r="QJ25" i="54096"/>
  <c r="QJ15" i="54096"/>
  <c r="QJ21" i="54096"/>
  <c r="QJ20" i="54096"/>
  <c r="QJ24" i="54096"/>
  <c r="QJ16" i="54096"/>
  <c r="PN16" i="54096"/>
  <c r="PN20" i="54096"/>
  <c r="PN25" i="54096"/>
  <c r="PN17" i="54096"/>
  <c r="WQ16" i="54096"/>
  <c r="WQ18" i="54096"/>
  <c r="WQ24" i="54096"/>
  <c r="WQ22" i="54096"/>
  <c r="WQ23" i="54096"/>
  <c r="WQ21" i="54096"/>
  <c r="WQ20" i="54096"/>
  <c r="WN18" i="54096"/>
  <c r="WN17" i="54096"/>
  <c r="WN24" i="54096"/>
  <c r="WN19" i="54096"/>
  <c r="WN25" i="54096"/>
  <c r="WN16" i="54096"/>
  <c r="WN21" i="54096"/>
  <c r="XM15" i="54096"/>
  <c r="XM16" i="54096"/>
  <c r="XM21" i="54096"/>
  <c r="XM17" i="54096"/>
  <c r="XM22" i="54096"/>
  <c r="XM25" i="54096"/>
  <c r="XM18" i="54096"/>
  <c r="UH16" i="54096"/>
  <c r="UH18" i="54096"/>
  <c r="UH22" i="54096"/>
  <c r="UH19" i="54096"/>
  <c r="UH25" i="54096"/>
  <c r="UH17" i="54096"/>
  <c r="UH21" i="54096"/>
  <c r="GJ15" i="54096"/>
  <c r="GJ19" i="54096"/>
  <c r="GJ21" i="54096"/>
  <c r="GJ16" i="54096"/>
  <c r="GJ20" i="54096"/>
  <c r="GJ25" i="54096"/>
  <c r="KS21" i="54096"/>
  <c r="KS22" i="54096"/>
  <c r="LY19" i="54096"/>
  <c r="LY22" i="54096"/>
  <c r="LY15" i="54096"/>
  <c r="LY16" i="54096"/>
  <c r="LY23" i="54096"/>
  <c r="LY21" i="54096"/>
  <c r="LY17" i="54096"/>
  <c r="LY24" i="54096"/>
  <c r="XW17" i="54096"/>
  <c r="XW21" i="54096"/>
  <c r="XW23" i="54096"/>
  <c r="XW18" i="54096"/>
  <c r="XW20" i="54096"/>
  <c r="XW16" i="54096"/>
  <c r="XW25" i="54096"/>
  <c r="XW22" i="54096"/>
  <c r="YR22" i="54096"/>
  <c r="YR18" i="54096"/>
  <c r="XE19" i="54096"/>
  <c r="XE17" i="54096"/>
  <c r="GR15" i="54096"/>
  <c r="GR19" i="54096"/>
  <c r="GR21" i="54096"/>
  <c r="GR16" i="54096"/>
  <c r="GR20" i="54096"/>
  <c r="GR23" i="54096"/>
  <c r="HM17" i="54096"/>
  <c r="HM24" i="54096"/>
  <c r="HM25" i="54096"/>
  <c r="HM18" i="54096"/>
  <c r="HM19" i="54096"/>
  <c r="HF21" i="54096"/>
  <c r="HF25" i="54096"/>
  <c r="HF17" i="54096"/>
  <c r="HF22" i="54096"/>
  <c r="HF15" i="54096"/>
  <c r="YT16" i="54096"/>
  <c r="YT20" i="54096"/>
  <c r="YT23" i="54096"/>
  <c r="YT17" i="54096"/>
  <c r="YT21" i="54096"/>
  <c r="YT25" i="54096"/>
  <c r="YT24" i="54096"/>
  <c r="YT15" i="54096"/>
  <c r="YT22" i="54096"/>
  <c r="XL15" i="54096"/>
  <c r="XL18" i="54096"/>
  <c r="ZQ22" i="54096"/>
  <c r="ZQ19" i="54096"/>
  <c r="HA15" i="54096"/>
  <c r="HA19" i="54096"/>
  <c r="HA16" i="54096"/>
  <c r="PW23" i="54096"/>
  <c r="PW17" i="54096"/>
  <c r="PW25" i="54096"/>
  <c r="WA17" i="54096"/>
  <c r="WA21" i="54096"/>
  <c r="WA25" i="54096"/>
  <c r="WA18" i="54096"/>
  <c r="WA24" i="54096"/>
  <c r="WA22" i="54096"/>
  <c r="WA19" i="54096"/>
  <c r="GI20" i="54096"/>
  <c r="JG22" i="54096"/>
  <c r="LS19" i="54096"/>
  <c r="OE24" i="54096"/>
  <c r="OE17" i="54096"/>
  <c r="QQ20" i="54096"/>
  <c r="TC19" i="54096"/>
  <c r="TC15" i="54096"/>
  <c r="IN18" i="54096"/>
  <c r="KZ22" i="54096"/>
  <c r="NL18" i="54096"/>
  <c r="SJ18" i="54096"/>
  <c r="KG20" i="54096"/>
  <c r="PE21" i="54096"/>
  <c r="UC21" i="54096"/>
  <c r="VR15" i="54096"/>
  <c r="WQ17" i="54096"/>
  <c r="UH24" i="54096"/>
  <c r="QJ22" i="54096"/>
  <c r="JN25" i="54096"/>
  <c r="OY22" i="54096"/>
  <c r="LT15" i="54096"/>
  <c r="QT15" i="54096"/>
  <c r="PF17" i="54096"/>
  <c r="GI25" i="54096"/>
  <c r="GI17" i="54096"/>
  <c r="JG21" i="54096"/>
  <c r="JG16" i="54096"/>
  <c r="LS22" i="54096"/>
  <c r="OE19" i="54096"/>
  <c r="QQ24" i="54096"/>
  <c r="QQ17" i="54096"/>
  <c r="TC23" i="54096"/>
  <c r="IN24" i="54096"/>
  <c r="IN15" i="54096"/>
  <c r="KZ18" i="54096"/>
  <c r="PX19" i="54096"/>
  <c r="UV20" i="54096"/>
  <c r="MS16" i="54096"/>
  <c r="RQ16" i="54096"/>
  <c r="NR20" i="54096"/>
  <c r="WQ15" i="54096"/>
  <c r="WN20" i="54096"/>
  <c r="XM24" i="54096"/>
  <c r="UH15" i="54096"/>
  <c r="QJ17" i="54096"/>
  <c r="YG22" i="54096"/>
  <c r="OY15" i="54096"/>
  <c r="QR19" i="54096"/>
  <c r="XR25" i="54096"/>
  <c r="VQ22" i="54096"/>
  <c r="PB18" i="54096"/>
  <c r="PB25" i="54096"/>
  <c r="PB16" i="54096"/>
  <c r="PB19" i="54096"/>
  <c r="PB22" i="54096"/>
  <c r="WV21" i="54096"/>
  <c r="WV24" i="54096"/>
  <c r="UX16" i="54096"/>
  <c r="UX19" i="54096"/>
  <c r="UX23" i="54096"/>
  <c r="UX15" i="54096"/>
  <c r="UX20" i="54096"/>
  <c r="UX25" i="54096"/>
  <c r="VE17" i="54096"/>
  <c r="VE20" i="54096"/>
  <c r="VE24" i="54096"/>
  <c r="VE18" i="54096"/>
  <c r="VE21" i="54096"/>
  <c r="VE25" i="54096"/>
  <c r="YJ16" i="54096"/>
  <c r="YJ21" i="54096"/>
  <c r="YJ25" i="54096"/>
  <c r="YJ17" i="54096"/>
  <c r="YJ22" i="54096"/>
  <c r="YJ20" i="54096"/>
  <c r="GU22" i="54096"/>
  <c r="GU18" i="54096"/>
  <c r="HE24" i="54096"/>
  <c r="HE19" i="54096"/>
  <c r="HE17" i="54096"/>
  <c r="HJ17" i="54096"/>
  <c r="HJ23" i="54096"/>
  <c r="HJ19" i="54096"/>
  <c r="HV25" i="54096"/>
  <c r="HV21" i="54096"/>
  <c r="PB23" i="54096"/>
  <c r="PB17" i="54096"/>
  <c r="YJ23" i="54096"/>
  <c r="UX24" i="54096"/>
  <c r="UX17" i="54096"/>
  <c r="ZX16" i="54096"/>
  <c r="VE19" i="54096"/>
  <c r="SI20" i="54096"/>
  <c r="GU25" i="54096"/>
  <c r="GU21" i="54096"/>
  <c r="HE25" i="54096"/>
  <c r="HE22" i="54096"/>
  <c r="HJ18" i="54096"/>
  <c r="HJ22" i="54096"/>
  <c r="HV16" i="54096"/>
  <c r="HV24" i="54096"/>
  <c r="PB24" i="54096"/>
  <c r="PB15" i="54096"/>
  <c r="YJ19" i="54096"/>
  <c r="UX22" i="54096"/>
  <c r="WV15" i="54096"/>
  <c r="VE23" i="54096"/>
  <c r="VE15" i="54096"/>
  <c r="SI22" i="54096"/>
  <c r="FW24" i="54096"/>
  <c r="NL17" i="54096"/>
  <c r="NL22" i="54096"/>
  <c r="NL21" i="54096"/>
  <c r="PX16" i="54096"/>
  <c r="PX20" i="54096"/>
  <c r="PX25" i="54096"/>
  <c r="SJ15" i="54096"/>
  <c r="SJ19" i="54096"/>
  <c r="SJ24" i="54096"/>
  <c r="UV18" i="54096"/>
  <c r="UV23" i="54096"/>
  <c r="KG18" i="54096"/>
  <c r="KG22" i="54096"/>
  <c r="KG16" i="54096"/>
  <c r="MS17" i="54096"/>
  <c r="MS21" i="54096"/>
  <c r="MS24" i="54096"/>
  <c r="PE15" i="54096"/>
  <c r="PE20" i="54096"/>
  <c r="PE23" i="54096"/>
  <c r="RQ19" i="54096"/>
  <c r="RQ22" i="54096"/>
  <c r="UC17" i="54096"/>
  <c r="UC18" i="54096"/>
  <c r="UC22" i="54096"/>
  <c r="UC16" i="54096"/>
  <c r="NR17" i="54096"/>
  <c r="NR24" i="54096"/>
  <c r="VR17" i="54096"/>
  <c r="VR22" i="54096"/>
  <c r="XZ23" i="54096"/>
  <c r="XZ16" i="54096"/>
  <c r="MJ15" i="54096"/>
  <c r="MJ18" i="54096"/>
  <c r="UM15" i="54096"/>
  <c r="UM19" i="54096"/>
  <c r="PO16" i="54096"/>
  <c r="PO21" i="54096"/>
  <c r="KQ16" i="54096"/>
  <c r="KQ21" i="54096"/>
  <c r="XV16" i="54096"/>
  <c r="XV24" i="54096"/>
  <c r="RZ17" i="54096"/>
  <c r="RZ15" i="54096"/>
  <c r="RZ22" i="54096"/>
  <c r="SS19" i="54096"/>
  <c r="SS20" i="54096"/>
  <c r="NU15" i="54096"/>
  <c r="NU18" i="54096"/>
  <c r="NU25" i="54096"/>
  <c r="IW19" i="54096"/>
  <c r="IW15" i="54096"/>
  <c r="IW21" i="54096"/>
  <c r="IW25" i="54096"/>
  <c r="MB15" i="54096"/>
  <c r="MB16" i="54096"/>
  <c r="MB22" i="54096"/>
  <c r="XA23" i="54096"/>
  <c r="XA20" i="54096"/>
  <c r="MB23" i="54096"/>
  <c r="IW20" i="54096"/>
  <c r="NU19" i="54096"/>
  <c r="SS18" i="54096"/>
  <c r="RZ19" i="54096"/>
  <c r="JN19" i="54096"/>
  <c r="YG16" i="54096"/>
  <c r="KQ20" i="54096"/>
  <c r="PO15" i="54096"/>
  <c r="MJ20" i="54096"/>
  <c r="RH22" i="54096"/>
  <c r="JE25" i="54096"/>
  <c r="OC21" i="54096"/>
  <c r="TA20" i="54096"/>
  <c r="XA15" i="54096"/>
  <c r="UE18" i="54096"/>
  <c r="WQ25" i="54096"/>
  <c r="WQ19" i="54096"/>
  <c r="WN23" i="54096"/>
  <c r="XM23" i="54096"/>
  <c r="XM19" i="54096"/>
  <c r="UH23" i="54096"/>
  <c r="UH20" i="54096"/>
  <c r="QJ23" i="54096"/>
  <c r="KA25" i="54096"/>
  <c r="KA18" i="54096"/>
  <c r="OY25" i="54096"/>
  <c r="OY17" i="54096"/>
  <c r="TW25" i="54096"/>
  <c r="TW16" i="54096"/>
  <c r="LT19" i="54096"/>
  <c r="QR18" i="54096"/>
  <c r="IO18" i="54096"/>
  <c r="NM22" i="54096"/>
  <c r="SK25" i="54096"/>
  <c r="SK16" i="54096"/>
  <c r="QT19" i="54096"/>
  <c r="XR15" i="54096"/>
  <c r="IH20" i="54096"/>
  <c r="SD15" i="54096"/>
  <c r="ZG18" i="54096"/>
  <c r="WB23" i="54096"/>
  <c r="PN21" i="54096"/>
  <c r="AK22" i="54096"/>
  <c r="T19" i="54071"/>
  <c r="BK25" i="54096"/>
  <c r="FR17" i="54096"/>
  <c r="CT16" i="54096"/>
  <c r="EI15" i="54096"/>
  <c r="CY23" i="54096"/>
  <c r="AT21" i="54096"/>
  <c r="T16" i="54071"/>
  <c r="W24" i="54071"/>
  <c r="BO21" i="54096"/>
  <c r="AZ25" i="54096"/>
  <c r="FW18" i="54096"/>
  <c r="DD17" i="54096"/>
  <c r="W22" i="54071"/>
  <c r="BO19" i="54096"/>
  <c r="CT25" i="54096"/>
  <c r="EI17" i="54096"/>
  <c r="D11" i="54072"/>
  <c r="T24" i="54071"/>
  <c r="AM17" i="54071"/>
  <c r="T20" i="54071"/>
  <c r="T23" i="54071"/>
  <c r="N16" i="54071"/>
  <c r="AP20" i="54071"/>
  <c r="AM21" i="54071"/>
  <c r="W15" i="54071"/>
  <c r="AK18" i="54096"/>
  <c r="BO16" i="54096"/>
  <c r="CT15" i="54096"/>
  <c r="EI24" i="54096"/>
  <c r="FR20" i="54096"/>
  <c r="FW25" i="54096"/>
  <c r="N15" i="54071"/>
  <c r="N23" i="54071"/>
  <c r="AM20" i="54071"/>
  <c r="T22" i="54071"/>
  <c r="W17" i="54071"/>
  <c r="N24" i="54071"/>
  <c r="P15" i="54071"/>
  <c r="AM25" i="54071"/>
  <c r="T18" i="54071"/>
  <c r="N19" i="54071"/>
  <c r="N21" i="54071"/>
  <c r="N22" i="54071"/>
  <c r="W19" i="54071"/>
  <c r="AM19" i="54071"/>
  <c r="AK15" i="54096"/>
  <c r="AK19" i="54096"/>
  <c r="AK23" i="54096"/>
  <c r="CH15" i="54096"/>
  <c r="BO25" i="54096"/>
  <c r="BO22" i="54096"/>
  <c r="BO17" i="54096"/>
  <c r="CP17" i="54096"/>
  <c r="CT23" i="54096"/>
  <c r="CT20" i="54096"/>
  <c r="EI23" i="54096"/>
  <c r="EI22" i="54096"/>
  <c r="EI16" i="54096"/>
  <c r="FR22" i="54096"/>
  <c r="FR23" i="54096"/>
  <c r="FR18" i="54096"/>
  <c r="FV20" i="54096"/>
  <c r="FW23" i="54096"/>
  <c r="FW22" i="54096"/>
  <c r="FW15" i="54096"/>
  <c r="GT24" i="54096"/>
  <c r="JM20" i="54096"/>
  <c r="AM23" i="54071"/>
  <c r="W25" i="54071"/>
  <c r="W20" i="54071"/>
  <c r="N20" i="54071"/>
  <c r="AM15" i="54071"/>
  <c r="T25" i="54071"/>
  <c r="W23" i="54071"/>
  <c r="AM18" i="54071"/>
  <c r="AK16" i="54096"/>
  <c r="AK20" i="54096"/>
  <c r="AK24" i="54096"/>
  <c r="CB21" i="54096"/>
  <c r="BM24" i="54096"/>
  <c r="BO23" i="54096"/>
  <c r="BO20" i="54096"/>
  <c r="BO15" i="54096"/>
  <c r="CT22" i="54096"/>
  <c r="CT21" i="54096"/>
  <c r="CT18" i="54096"/>
  <c r="EI21" i="54096"/>
  <c r="EI20" i="54096"/>
  <c r="FR25" i="54096"/>
  <c r="FR21" i="54096"/>
  <c r="FR16" i="54096"/>
  <c r="FL23" i="54096"/>
  <c r="FW21" i="54096"/>
  <c r="FW20" i="54096"/>
  <c r="FW16" i="54096"/>
  <c r="ED25" i="54096"/>
  <c r="HS21" i="54096"/>
  <c r="RH23" i="54096"/>
  <c r="JE17" i="54096"/>
  <c r="OC22" i="54096"/>
  <c r="TA19" i="54096"/>
  <c r="NT15" i="54096"/>
  <c r="AM16" i="54071"/>
  <c r="N17" i="54071"/>
  <c r="N18" i="54071"/>
  <c r="W21" i="54071"/>
  <c r="T15" i="54071"/>
  <c r="W18" i="54071"/>
  <c r="AM24" i="54071"/>
  <c r="T21" i="54071"/>
  <c r="AK17" i="54096"/>
  <c r="AK21" i="54096"/>
  <c r="BO24" i="54096"/>
  <c r="CT24" i="54096"/>
  <c r="CT19" i="54096"/>
  <c r="EI25" i="54096"/>
  <c r="EI19" i="54096"/>
  <c r="FR24" i="54096"/>
  <c r="FR19" i="54096"/>
  <c r="FW17" i="54096"/>
  <c r="JM16" i="54096"/>
  <c r="JM21" i="54096"/>
  <c r="JM24" i="54096"/>
  <c r="JM18" i="54096"/>
  <c r="JM17" i="54096"/>
  <c r="JM25" i="54096"/>
  <c r="NR15" i="54096"/>
  <c r="NR19" i="54096"/>
  <c r="NR22" i="54096"/>
  <c r="VR18" i="54096"/>
  <c r="VR24" i="54096"/>
  <c r="OX16" i="54096"/>
  <c r="OX22" i="54096"/>
  <c r="YG15" i="54096"/>
  <c r="YG19" i="54096"/>
  <c r="YG23" i="54096"/>
  <c r="YG17" i="54096"/>
  <c r="YG20" i="54096"/>
  <c r="YG24" i="54096"/>
  <c r="WJ20" i="54096"/>
  <c r="WJ19" i="54096"/>
  <c r="XC18" i="54096"/>
  <c r="XC25" i="54096"/>
  <c r="JN15" i="54096"/>
  <c r="JN20" i="54096"/>
  <c r="JN24" i="54096"/>
  <c r="JN16" i="54096"/>
  <c r="JN21" i="54096"/>
  <c r="JN23" i="54096"/>
  <c r="TF16" i="54096"/>
  <c r="TF24" i="54096"/>
  <c r="TF15" i="54096"/>
  <c r="TF22" i="54096"/>
  <c r="ZO20" i="54096"/>
  <c r="YV23" i="54096"/>
  <c r="JM23" i="54096"/>
  <c r="JM15" i="54096"/>
  <c r="QL21" i="54096"/>
  <c r="JO19" i="54096"/>
  <c r="OX15" i="54096"/>
  <c r="JM22" i="54096"/>
  <c r="MB24" i="54096"/>
  <c r="MB19" i="54096"/>
  <c r="IW22" i="54096"/>
  <c r="NU24" i="54096"/>
  <c r="NU20" i="54096"/>
  <c r="NU17" i="54096"/>
  <c r="SS23" i="54096"/>
  <c r="SS16" i="54096"/>
  <c r="SS15" i="54096"/>
  <c r="RZ24" i="54096"/>
  <c r="RZ18" i="54096"/>
  <c r="KA24" i="54096"/>
  <c r="KA19" i="54096"/>
  <c r="KQ23" i="54096"/>
  <c r="KQ15" i="54096"/>
  <c r="OY21" i="54096"/>
  <c r="PO25" i="54096"/>
  <c r="PO22" i="54096"/>
  <c r="TW20" i="54096"/>
  <c r="TW22" i="54096"/>
  <c r="UM25" i="54096"/>
  <c r="UM22" i="54096"/>
  <c r="LT24" i="54096"/>
  <c r="LT18" i="54096"/>
  <c r="MJ23" i="54096"/>
  <c r="QR24" i="54096"/>
  <c r="QR15" i="54096"/>
  <c r="RH18" i="54096"/>
  <c r="IO19" i="54096"/>
  <c r="JE22" i="54096"/>
  <c r="NM23" i="54096"/>
  <c r="NM15" i="54096"/>
  <c r="OC18" i="54096"/>
  <c r="SK21" i="54096"/>
  <c r="TA24" i="54096"/>
  <c r="TA16" i="54096"/>
  <c r="QT20" i="54096"/>
  <c r="XR19" i="54096"/>
  <c r="IH24" i="54096"/>
  <c r="IH15" i="54096"/>
  <c r="SD20" i="54096"/>
  <c r="WU24" i="54096"/>
  <c r="WU15" i="54096"/>
  <c r="ZG21" i="54096"/>
  <c r="PF16" i="54096"/>
  <c r="YN18" i="54096"/>
  <c r="ZA23" i="54096"/>
  <c r="PN23" i="54096"/>
  <c r="WY21" i="54096"/>
  <c r="KY24" i="54096"/>
  <c r="NU23" i="54096"/>
  <c r="NU16" i="54096"/>
  <c r="SS22" i="54096"/>
  <c r="RZ25" i="54096"/>
  <c r="RZ21" i="54096"/>
  <c r="KQ25" i="54096"/>
  <c r="KQ19" i="54096"/>
  <c r="PO20" i="54096"/>
  <c r="PO19" i="54096"/>
  <c r="UM24" i="54096"/>
  <c r="UM18" i="54096"/>
  <c r="MJ22" i="54096"/>
  <c r="RH20" i="54096"/>
  <c r="RH17" i="54096"/>
  <c r="JE21" i="54096"/>
  <c r="OC25" i="54096"/>
  <c r="OC17" i="54096"/>
  <c r="TA23" i="54096"/>
  <c r="TA15" i="54096"/>
  <c r="SD24" i="54096"/>
  <c r="SD17" i="54096"/>
  <c r="WU23" i="54096"/>
  <c r="PY19" i="54096"/>
  <c r="XY19" i="54096"/>
  <c r="V17" i="54071"/>
  <c r="BU17" i="54096"/>
  <c r="CV16" i="54096"/>
  <c r="EK20" i="54096"/>
  <c r="F424" i="54092"/>
  <c r="AH22" i="54096"/>
  <c r="AH16" i="54096"/>
  <c r="O20" i="54096"/>
  <c r="O19" i="54096"/>
  <c r="CA17" i="54096"/>
  <c r="CA21" i="54096"/>
  <c r="CA15" i="54096"/>
  <c r="CA23" i="54096"/>
  <c r="AA25" i="54096"/>
  <c r="AA18" i="54096"/>
  <c r="AA16" i="54096"/>
  <c r="DV15" i="54096"/>
  <c r="DV19" i="54096"/>
  <c r="CD17" i="54096"/>
  <c r="CD19" i="54096"/>
  <c r="CD25" i="54096"/>
  <c r="CD15" i="54096"/>
  <c r="CD24" i="54096"/>
  <c r="AJ22" i="54096"/>
  <c r="AJ15" i="54096"/>
  <c r="AJ24" i="54096"/>
  <c r="AJ17" i="54096"/>
  <c r="AA25" i="54071"/>
  <c r="AA24" i="54071"/>
  <c r="RB18" i="54096"/>
  <c r="RB24" i="54096"/>
  <c r="RB16" i="54096"/>
  <c r="RB19" i="54096"/>
  <c r="RB23" i="54096"/>
  <c r="RB15" i="54096"/>
  <c r="RB25" i="54096"/>
  <c r="RB17" i="54096"/>
  <c r="RB22" i="54096"/>
  <c r="HX16" i="54096"/>
  <c r="HX22" i="54096"/>
  <c r="HX23" i="54096"/>
  <c r="HX17" i="54096"/>
  <c r="HX24" i="54096"/>
  <c r="HX25" i="54096"/>
  <c r="HX19" i="54096"/>
  <c r="HX15" i="54096"/>
  <c r="HX21" i="54096"/>
  <c r="P17" i="13300"/>
  <c r="AA23" i="54096"/>
  <c r="R25" i="54096"/>
  <c r="BR16" i="54096"/>
  <c r="CA20" i="54096"/>
  <c r="RB21" i="54096"/>
  <c r="SP21" i="54096"/>
  <c r="SP19" i="54096"/>
  <c r="HO20" i="54096"/>
  <c r="HO21" i="54096"/>
  <c r="IE19" i="54096"/>
  <c r="IE22" i="54096"/>
  <c r="LI19" i="54096"/>
  <c r="LI16" i="54096"/>
  <c r="ON21" i="54096"/>
  <c r="ON22" i="54096"/>
  <c r="CW15" i="54096"/>
  <c r="CW20" i="54096"/>
  <c r="CW22" i="54096"/>
  <c r="CW17" i="54096"/>
  <c r="CW23" i="54096"/>
  <c r="CW24" i="54096"/>
  <c r="CW16" i="54096"/>
  <c r="CW18" i="54096"/>
  <c r="CW19" i="54096"/>
  <c r="V17" i="13300"/>
  <c r="V20" i="13300"/>
  <c r="AJ23" i="54071"/>
  <c r="Y22" i="13300"/>
  <c r="AC18" i="13300"/>
  <c r="AJ21" i="54071"/>
  <c r="X17" i="13300"/>
  <c r="S21" i="13300"/>
  <c r="AH16" i="13300"/>
  <c r="AJ25" i="54071"/>
  <c r="AF21" i="54071"/>
  <c r="AA23" i="54071"/>
  <c r="AJ16" i="54071"/>
  <c r="AJ18" i="54096"/>
  <c r="CA18" i="54096"/>
  <c r="HX20" i="54096"/>
  <c r="RB20" i="54096"/>
  <c r="GN23" i="54096"/>
  <c r="GN25" i="54096"/>
  <c r="EY18" i="54096"/>
  <c r="EY21" i="54096"/>
  <c r="EY25" i="54096"/>
  <c r="CC15" i="54096"/>
  <c r="CC25" i="54096"/>
  <c r="CC16" i="54096"/>
  <c r="CC22" i="54096"/>
  <c r="HI24" i="54096"/>
  <c r="HI25" i="54096"/>
  <c r="FD20" i="54096"/>
  <c r="FD18" i="54096"/>
  <c r="BL16" i="54096"/>
  <c r="BL20" i="54096"/>
  <c r="BL15" i="54096"/>
  <c r="BL24" i="54096"/>
  <c r="AE22" i="54096"/>
  <c r="AE24" i="54096"/>
  <c r="AE16" i="54096"/>
  <c r="AE23" i="54096"/>
  <c r="AE17" i="54096"/>
  <c r="DA17" i="54096"/>
  <c r="DA21" i="54096"/>
  <c r="DK22" i="54096"/>
  <c r="DK18" i="54096"/>
  <c r="BA17" i="54096"/>
  <c r="BA24" i="54096"/>
  <c r="BA15" i="54096"/>
  <c r="CV19" i="54096"/>
  <c r="CV20" i="54096"/>
  <c r="CV23" i="54096"/>
  <c r="CV21" i="54096"/>
  <c r="CV22" i="54096"/>
  <c r="CV18" i="54096"/>
  <c r="CV15" i="54096"/>
  <c r="CV24" i="54096"/>
  <c r="V22" i="13300"/>
  <c r="V18" i="13300"/>
  <c r="V25" i="13300"/>
  <c r="AA18" i="54071"/>
  <c r="AJ20" i="54071"/>
  <c r="U15" i="13300"/>
  <c r="AJ15" i="54071"/>
  <c r="AA21" i="54071"/>
  <c r="AJ22" i="54071"/>
  <c r="AJ19" i="54071"/>
  <c r="Q19" i="13300"/>
  <c r="AK15" i="13300"/>
  <c r="AM17" i="13300"/>
  <c r="AJ18" i="13300"/>
  <c r="AA20" i="54071"/>
  <c r="V16" i="54071"/>
  <c r="AJ18" i="54071"/>
  <c r="AJ20" i="54096"/>
  <c r="AA19" i="54096"/>
  <c r="AE20" i="54096"/>
  <c r="Z15" i="54096"/>
  <c r="BL23" i="54096"/>
  <c r="CC21" i="54096"/>
  <c r="CD16" i="54096"/>
  <c r="AY20" i="54096"/>
  <c r="CV25" i="54096"/>
  <c r="CW25" i="54096"/>
  <c r="DV22" i="54096"/>
  <c r="HX18" i="54096"/>
  <c r="MU22" i="54096"/>
  <c r="MU23" i="54096"/>
  <c r="WL20" i="54096"/>
  <c r="WL25" i="54096"/>
  <c r="OP16" i="54096"/>
  <c r="OP20" i="54096"/>
  <c r="GG20" i="54096"/>
  <c r="GG24" i="54096"/>
  <c r="EC19" i="54096"/>
  <c r="EC25" i="54096"/>
  <c r="EC17" i="54096"/>
  <c r="DN16" i="54096"/>
  <c r="DN19" i="54096"/>
  <c r="FZ18" i="54096"/>
  <c r="FZ20" i="54096"/>
  <c r="FZ19" i="54096"/>
  <c r="FK20" i="54096"/>
  <c r="FK19" i="54096"/>
  <c r="HD23" i="54096"/>
  <c r="HD25" i="54096"/>
  <c r="EW16" i="54096"/>
  <c r="EW25" i="54096"/>
  <c r="EW21" i="54096"/>
  <c r="FB17" i="54096"/>
  <c r="FB19" i="54096"/>
  <c r="FG22" i="54096"/>
  <c r="FG24" i="54096"/>
  <c r="FX16" i="54096"/>
  <c r="FX15" i="54096"/>
  <c r="CI16" i="54096"/>
  <c r="CI25" i="54096"/>
  <c r="CI21" i="54096"/>
  <c r="CJ20" i="54096"/>
  <c r="CJ17" i="54096"/>
  <c r="CJ25" i="54096"/>
  <c r="CK25" i="54096"/>
  <c r="CK15" i="54096"/>
  <c r="CK22" i="54096"/>
  <c r="BF18" i="54096"/>
  <c r="BF25" i="54096"/>
  <c r="BF20" i="54096"/>
  <c r="BF24" i="54096"/>
  <c r="FA15" i="54096"/>
  <c r="FA24" i="54096"/>
  <c r="FA16" i="54096"/>
  <c r="FA25" i="54096"/>
  <c r="FF22" i="54096"/>
  <c r="FF25" i="54096"/>
  <c r="FO18" i="54096"/>
  <c r="FO25" i="54096"/>
  <c r="FO24" i="54096"/>
  <c r="DB20" i="54096"/>
  <c r="DB23" i="54096"/>
  <c r="EZ15" i="54096"/>
  <c r="EZ20" i="54096"/>
  <c r="BZ15" i="54096"/>
  <c r="BZ21" i="54096"/>
  <c r="BZ22" i="54096"/>
  <c r="BZ18" i="54096"/>
  <c r="BZ23" i="54096"/>
  <c r="BZ24" i="54096"/>
  <c r="FN18" i="54096"/>
  <c r="FN16" i="54096"/>
  <c r="FN21" i="54096"/>
  <c r="EF20" i="54096"/>
  <c r="EF15" i="54096"/>
  <c r="CR16" i="54096"/>
  <c r="CR20" i="54096"/>
  <c r="CR25" i="54096"/>
  <c r="CL17" i="54096"/>
  <c r="CL15" i="54096"/>
  <c r="CL23" i="54096"/>
  <c r="EO21" i="54096"/>
  <c r="EO15" i="54096"/>
  <c r="EO24" i="54096"/>
  <c r="FC16" i="54096"/>
  <c r="FC23" i="54096"/>
  <c r="FC15" i="54096"/>
  <c r="FC19" i="54096"/>
  <c r="CE18" i="54096"/>
  <c r="CE22" i="54096"/>
  <c r="CG21" i="54096"/>
  <c r="CG20" i="54096"/>
  <c r="GX20" i="54096"/>
  <c r="GX24" i="54096"/>
  <c r="GX18" i="54096"/>
  <c r="GX21" i="54096"/>
  <c r="GX25" i="54096"/>
  <c r="FM15" i="54096"/>
  <c r="FM21" i="54096"/>
  <c r="FM22" i="54096"/>
  <c r="FM16" i="54096"/>
  <c r="FM23" i="54096"/>
  <c r="FM24" i="54096"/>
  <c r="R20" i="13300"/>
  <c r="U15" i="54096"/>
  <c r="U19" i="54096"/>
  <c r="U23" i="54096"/>
  <c r="AP21" i="54096"/>
  <c r="AP16" i="54096"/>
  <c r="S17" i="54096"/>
  <c r="S22" i="54096"/>
  <c r="CM21" i="54096"/>
  <c r="CM18" i="54096"/>
  <c r="CN23" i="54096"/>
  <c r="CN22" i="54096"/>
  <c r="CN19" i="54096"/>
  <c r="CO24" i="54096"/>
  <c r="CO23" i="54096"/>
  <c r="CO15" i="54096"/>
  <c r="BV15" i="54096"/>
  <c r="BV21" i="54096"/>
  <c r="BV18" i="54096"/>
  <c r="AV25" i="54096"/>
  <c r="AV22" i="54096"/>
  <c r="AV16" i="54096"/>
  <c r="CR22" i="54096"/>
  <c r="CR17" i="54096"/>
  <c r="BZ25" i="54096"/>
  <c r="CL22" i="54096"/>
  <c r="CK23" i="54096"/>
  <c r="CE16" i="54096"/>
  <c r="CG16" i="54096"/>
  <c r="CI23" i="54096"/>
  <c r="CJ18" i="54096"/>
  <c r="FM25" i="54096"/>
  <c r="FM17" i="54096"/>
  <c r="FN15" i="54096"/>
  <c r="FO15" i="54096"/>
  <c r="EC23" i="54096"/>
  <c r="FZ25" i="54096"/>
  <c r="FK18" i="54096"/>
  <c r="EF21" i="54096"/>
  <c r="FA23" i="54096"/>
  <c r="FB22" i="54096"/>
  <c r="FC22" i="54096"/>
  <c r="EO25" i="54096"/>
  <c r="EZ22" i="54096"/>
  <c r="DP22" i="54096"/>
  <c r="GE19" i="54096"/>
  <c r="GH16" i="54096"/>
  <c r="GX23" i="54096"/>
  <c r="YD22" i="54096"/>
  <c r="JH17" i="54096"/>
  <c r="U16" i="54096"/>
  <c r="U20" i="54096"/>
  <c r="AP20" i="54096"/>
  <c r="AP23" i="54096"/>
  <c r="S20" i="54096"/>
  <c r="S18" i="54096"/>
  <c r="CM25" i="54096"/>
  <c r="CM24" i="54096"/>
  <c r="CN25" i="54096"/>
  <c r="CN20" i="54096"/>
  <c r="CO22" i="54096"/>
  <c r="CO21" i="54096"/>
  <c r="BV25" i="54096"/>
  <c r="BV19" i="54096"/>
  <c r="AV23" i="54096"/>
  <c r="AV20" i="54096"/>
  <c r="CR18" i="54096"/>
  <c r="CR15" i="54096"/>
  <c r="BZ19" i="54096"/>
  <c r="CL25" i="54096"/>
  <c r="CK17" i="54096"/>
  <c r="CG22" i="54096"/>
  <c r="CI22" i="54096"/>
  <c r="CJ19" i="54096"/>
  <c r="BF15" i="54096"/>
  <c r="EW24" i="54096"/>
  <c r="FM20" i="54096"/>
  <c r="DB25" i="54096"/>
  <c r="FZ21" i="54096"/>
  <c r="EF25" i="54096"/>
  <c r="FA21" i="54096"/>
  <c r="FB20" i="54096"/>
  <c r="FC20" i="54096"/>
  <c r="FX25" i="54096"/>
  <c r="EO18" i="54096"/>
  <c r="DP20" i="54096"/>
  <c r="DN24" i="54096"/>
  <c r="HR22" i="54096"/>
  <c r="GV15" i="54096"/>
  <c r="HZ24" i="54096"/>
  <c r="GX22" i="54096"/>
  <c r="NI23" i="54096"/>
  <c r="NI15" i="54096"/>
  <c r="FJ17" i="54096"/>
  <c r="FJ21" i="54096"/>
  <c r="ZP24" i="54096"/>
  <c r="ZP20" i="54096"/>
  <c r="EH16" i="54096"/>
  <c r="EH21" i="54096"/>
  <c r="EM20" i="54096"/>
  <c r="EM19" i="54096"/>
  <c r="BS15" i="54096"/>
  <c r="BS18" i="54096"/>
  <c r="BT16" i="54096"/>
  <c r="BT22" i="54096"/>
  <c r="BB21" i="54096"/>
  <c r="BB18" i="54096"/>
  <c r="BB22" i="54096"/>
  <c r="TN16" i="54096"/>
  <c r="TN19" i="54096"/>
  <c r="TN23" i="54096"/>
  <c r="TN15" i="54096"/>
  <c r="TN20" i="54096"/>
  <c r="TN25" i="54096"/>
  <c r="TN18" i="54096"/>
  <c r="TN21" i="54096"/>
  <c r="GN16" i="54096"/>
  <c r="GN21" i="54096"/>
  <c r="GN22" i="54096"/>
  <c r="GN18" i="54096"/>
  <c r="GN20" i="54096"/>
  <c r="GN19" i="54096"/>
  <c r="GN24" i="54096"/>
  <c r="EK19" i="54096"/>
  <c r="EK22" i="54096"/>
  <c r="EK15" i="54096"/>
  <c r="EK21" i="54096"/>
  <c r="EK24" i="54096"/>
  <c r="EY16" i="54096"/>
  <c r="EY22" i="54096"/>
  <c r="EY23" i="54096"/>
  <c r="EY15" i="54096"/>
  <c r="EY24" i="54096"/>
  <c r="EY17" i="54096"/>
  <c r="IZ15" i="54096"/>
  <c r="IZ19" i="54096"/>
  <c r="IZ24" i="54096"/>
  <c r="IZ17" i="54096"/>
  <c r="IZ23" i="54096"/>
  <c r="IZ18" i="54096"/>
  <c r="IZ25" i="54096"/>
  <c r="IZ20" i="54096"/>
  <c r="IZ16" i="54096"/>
  <c r="WG15" i="54096"/>
  <c r="WG19" i="54096"/>
  <c r="WG23" i="54096"/>
  <c r="WG16" i="54096"/>
  <c r="WG20" i="54096"/>
  <c r="WG24" i="54096"/>
  <c r="WG21" i="54096"/>
  <c r="WG25" i="54096"/>
  <c r="WG17" i="54096"/>
  <c r="WG18" i="54096"/>
  <c r="HI15" i="54096"/>
  <c r="HI19" i="54096"/>
  <c r="HI20" i="54096"/>
  <c r="HI16" i="54096"/>
  <c r="HI21" i="54096"/>
  <c r="HI22" i="54096"/>
  <c r="HI18" i="54096"/>
  <c r="HI23" i="54096"/>
  <c r="DV16" i="54096"/>
  <c r="DV21" i="54096"/>
  <c r="DV25" i="54096"/>
  <c r="DV18" i="54096"/>
  <c r="DV23" i="54096"/>
  <c r="FD19" i="54096"/>
  <c r="FD22" i="54096"/>
  <c r="FD24" i="54096"/>
  <c r="FD17" i="54096"/>
  <c r="FD21" i="54096"/>
  <c r="FD15" i="54096"/>
  <c r="FD23" i="54096"/>
  <c r="WX18" i="54096"/>
  <c r="WX24" i="54096"/>
  <c r="WX15" i="54096"/>
  <c r="WX19" i="54096"/>
  <c r="WX22" i="54096"/>
  <c r="WX21" i="54096"/>
  <c r="WX16" i="54096"/>
  <c r="WX23" i="54096"/>
  <c r="TR15" i="54096"/>
  <c r="TR20" i="54096"/>
  <c r="TR25" i="54096"/>
  <c r="TR17" i="54096"/>
  <c r="TR21" i="54096"/>
  <c r="TR24" i="54096"/>
  <c r="TR16" i="54096"/>
  <c r="TR23" i="54096"/>
  <c r="TR22" i="54096"/>
  <c r="TR18" i="54096"/>
  <c r="TR19" i="54096"/>
  <c r="DA16" i="54096"/>
  <c r="DA25" i="54096"/>
  <c r="DA24" i="54096"/>
  <c r="DA19" i="54096"/>
  <c r="DA20" i="54096"/>
  <c r="DK16" i="54096"/>
  <c r="DK20" i="54096"/>
  <c r="DK21" i="54096"/>
  <c r="DK15" i="54096"/>
  <c r="DK19" i="54096"/>
  <c r="DK23" i="54096"/>
  <c r="AY16" i="54096"/>
  <c r="AY19" i="54096"/>
  <c r="AY21" i="54096"/>
  <c r="AY18" i="54096"/>
  <c r="AY24" i="54096"/>
  <c r="BA16" i="54096"/>
  <c r="BA19" i="54096"/>
  <c r="BA25" i="54096"/>
  <c r="BA18" i="54096"/>
  <c r="BA21" i="54096"/>
  <c r="BA22" i="54096"/>
  <c r="WX25" i="54096"/>
  <c r="WG22" i="54096"/>
  <c r="KM22" i="54096"/>
  <c r="KM24" i="54096"/>
  <c r="KM17" i="54096"/>
  <c r="KM18" i="54096"/>
  <c r="MY22" i="54096"/>
  <c r="MY17" i="54096"/>
  <c r="MY18" i="54096"/>
  <c r="MY21" i="54096"/>
  <c r="PK22" i="54096"/>
  <c r="PK24" i="54096"/>
  <c r="PK18" i="54096"/>
  <c r="RW22" i="54096"/>
  <c r="RW18" i="54096"/>
  <c r="RW24" i="54096"/>
  <c r="UI15" i="54096"/>
  <c r="UI23" i="54096"/>
  <c r="JT22" i="54096"/>
  <c r="JT19" i="54096"/>
  <c r="MF19" i="54096"/>
  <c r="MF17" i="54096"/>
  <c r="MF21" i="54096"/>
  <c r="OR23" i="54096"/>
  <c r="OR20" i="54096"/>
  <c r="RD17" i="54096"/>
  <c r="RD15" i="54096"/>
  <c r="RD24" i="54096"/>
  <c r="TP20" i="54096"/>
  <c r="TP18" i="54096"/>
  <c r="JA15" i="54096"/>
  <c r="JA21" i="54096"/>
  <c r="LM17" i="54096"/>
  <c r="LM18" i="54096"/>
  <c r="LM24" i="54096"/>
  <c r="NY21" i="54096"/>
  <c r="NY16" i="54096"/>
  <c r="QK15" i="54096"/>
  <c r="QK21" i="54096"/>
  <c r="SW19" i="54096"/>
  <c r="SW17" i="54096"/>
  <c r="SW24" i="54096"/>
  <c r="IT18" i="54096"/>
  <c r="IT23" i="54096"/>
  <c r="RL21" i="54096"/>
  <c r="RL17" i="54096"/>
  <c r="HO18" i="54096"/>
  <c r="HO22" i="54096"/>
  <c r="HO15" i="54096"/>
  <c r="HO19" i="54096"/>
  <c r="HO23" i="54096"/>
  <c r="HO16" i="54096"/>
  <c r="HO24" i="54096"/>
  <c r="HO17" i="54096"/>
  <c r="HO25" i="54096"/>
  <c r="WC19" i="54096"/>
  <c r="WC23" i="54096"/>
  <c r="WC16" i="54096"/>
  <c r="WC15" i="54096"/>
  <c r="VI15" i="54096"/>
  <c r="VI16" i="54096"/>
  <c r="VI17" i="54096"/>
  <c r="VI21" i="54096"/>
  <c r="VI25" i="54096"/>
  <c r="VI19" i="54096"/>
  <c r="VI24" i="54096"/>
  <c r="VI20" i="54096"/>
  <c r="VI18" i="54096"/>
  <c r="IP16" i="54096"/>
  <c r="IP19" i="54096"/>
  <c r="IP25" i="54096"/>
  <c r="IP17" i="54096"/>
  <c r="IP21" i="54096"/>
  <c r="IP15" i="54096"/>
  <c r="IP22" i="54096"/>
  <c r="IP20" i="54096"/>
  <c r="IP23" i="54096"/>
  <c r="VD16" i="54096"/>
  <c r="VD20" i="54096"/>
  <c r="VD25" i="54096"/>
  <c r="VD15" i="54096"/>
  <c r="VD22" i="54096"/>
  <c r="VD17" i="54096"/>
  <c r="VD23" i="54096"/>
  <c r="VD19" i="54096"/>
  <c r="VD24" i="54096"/>
  <c r="YI17" i="54096"/>
  <c r="YI20" i="54096"/>
  <c r="YI19" i="54096"/>
  <c r="YI15" i="54096"/>
  <c r="YI22" i="54096"/>
  <c r="YI16" i="54096"/>
  <c r="YI23" i="54096"/>
  <c r="YI21" i="54096"/>
  <c r="YI25" i="54096"/>
  <c r="OL18" i="54096"/>
  <c r="OL25" i="54096"/>
  <c r="OL16" i="54096"/>
  <c r="OL20" i="54096"/>
  <c r="OL23" i="54096"/>
  <c r="OL15" i="54096"/>
  <c r="OL21" i="54096"/>
  <c r="OL19" i="54096"/>
  <c r="OL22" i="54096"/>
  <c r="JJ15" i="54096"/>
  <c r="JJ20" i="54096"/>
  <c r="JJ25" i="54096"/>
  <c r="JJ16" i="54096"/>
  <c r="JJ23" i="54096"/>
  <c r="JJ19" i="54096"/>
  <c r="JJ21" i="54096"/>
  <c r="JJ22" i="54096"/>
  <c r="QO19" i="54096"/>
  <c r="QO24" i="54096"/>
  <c r="QO17" i="54096"/>
  <c r="QO23" i="54096"/>
  <c r="QO15" i="54096"/>
  <c r="QO25" i="54096"/>
  <c r="QO18" i="54096"/>
  <c r="QO21" i="54096"/>
  <c r="QO22" i="54096"/>
  <c r="LQ16" i="54096"/>
  <c r="LQ20" i="54096"/>
  <c r="LQ24" i="54096"/>
  <c r="LQ15" i="54096"/>
  <c r="LQ21" i="54096"/>
  <c r="LQ22" i="54096"/>
  <c r="LQ17" i="54096"/>
  <c r="LQ23" i="54096"/>
  <c r="LQ19" i="54096"/>
  <c r="LQ25" i="54096"/>
  <c r="TT16" i="54096"/>
  <c r="TT21" i="54096"/>
  <c r="TT25" i="54096"/>
  <c r="TT18" i="54096"/>
  <c r="TT24" i="54096"/>
  <c r="TT17" i="54096"/>
  <c r="TT20" i="54096"/>
  <c r="TT19" i="54096"/>
  <c r="TT22" i="54096"/>
  <c r="TT23" i="54096"/>
  <c r="OV16" i="54096"/>
  <c r="OV21" i="54096"/>
  <c r="OV25" i="54096"/>
  <c r="OV15" i="54096"/>
  <c r="OV22" i="54096"/>
  <c r="OV23" i="54096"/>
  <c r="OV17" i="54096"/>
  <c r="OV24" i="54096"/>
  <c r="OV19" i="54096"/>
  <c r="OV20" i="54096"/>
  <c r="JX17" i="54096"/>
  <c r="JX22" i="54096"/>
  <c r="JX20" i="54096"/>
  <c r="JX19" i="54096"/>
  <c r="JX25" i="54096"/>
  <c r="JX18" i="54096"/>
  <c r="JX21" i="54096"/>
  <c r="JX23" i="54096"/>
  <c r="JX24" i="54096"/>
  <c r="SA16" i="54096"/>
  <c r="SA17" i="54096"/>
  <c r="SA23" i="54096"/>
  <c r="SA22" i="54096"/>
  <c r="SA25" i="54096"/>
  <c r="SA18" i="54096"/>
  <c r="SA21" i="54096"/>
  <c r="SA15" i="54096"/>
  <c r="SA19" i="54096"/>
  <c r="NC15" i="54096"/>
  <c r="NC22" i="54096"/>
  <c r="NC20" i="54096"/>
  <c r="NC16" i="54096"/>
  <c r="NC17" i="54096"/>
  <c r="NC21" i="54096"/>
  <c r="NC18" i="54096"/>
  <c r="NC24" i="54096"/>
  <c r="NC19" i="54096"/>
  <c r="IE18" i="54096"/>
  <c r="IE21" i="54096"/>
  <c r="IE16" i="54096"/>
  <c r="IE23" i="54096"/>
  <c r="IE15" i="54096"/>
  <c r="IE20" i="54096"/>
  <c r="IE17" i="54096"/>
  <c r="IE24" i="54096"/>
  <c r="IE25" i="54096"/>
  <c r="KX18" i="54096"/>
  <c r="KX24" i="54096"/>
  <c r="YE16" i="54096"/>
  <c r="YE17" i="54096"/>
  <c r="VS23" i="54096"/>
  <c r="VS18" i="54096"/>
  <c r="NV24" i="54096"/>
  <c r="NV16" i="54096"/>
  <c r="NV20" i="54096"/>
  <c r="ZB18" i="54096"/>
  <c r="ZB21" i="54096"/>
  <c r="ZB17" i="54096"/>
  <c r="WP15" i="54096"/>
  <c r="WP21" i="54096"/>
  <c r="WP22" i="54096"/>
  <c r="ID23" i="54096"/>
  <c r="ID17" i="54096"/>
  <c r="ID20" i="54096"/>
  <c r="ID21" i="54096"/>
  <c r="LI18" i="54096"/>
  <c r="LI21" i="54096"/>
  <c r="LI25" i="54096"/>
  <c r="LI15" i="54096"/>
  <c r="LI20" i="54096"/>
  <c r="LI17" i="54096"/>
  <c r="LI22" i="54096"/>
  <c r="LI23" i="54096"/>
  <c r="LI24" i="54096"/>
  <c r="TL15" i="54096"/>
  <c r="TL21" i="54096"/>
  <c r="TL25" i="54096"/>
  <c r="TL17" i="54096"/>
  <c r="TL24" i="54096"/>
  <c r="TL18" i="54096"/>
  <c r="TL19" i="54096"/>
  <c r="TL20" i="54096"/>
  <c r="TL16" i="54096"/>
  <c r="ON18" i="54096"/>
  <c r="ON23" i="54096"/>
  <c r="ON17" i="54096"/>
  <c r="ON24" i="54096"/>
  <c r="ON19" i="54096"/>
  <c r="ON25" i="54096"/>
  <c r="ON15" i="54096"/>
  <c r="ON20" i="54096"/>
  <c r="ON16" i="54096"/>
  <c r="MU16" i="54096"/>
  <c r="MU17" i="54096"/>
  <c r="MU19" i="54096"/>
  <c r="MU25" i="54096"/>
  <c r="MU18" i="54096"/>
  <c r="MU21" i="54096"/>
  <c r="MU20" i="54096"/>
  <c r="MU15" i="54096"/>
  <c r="MU24" i="54096"/>
  <c r="HG16" i="54096"/>
  <c r="HG20" i="54096"/>
  <c r="HG24" i="54096"/>
  <c r="HG17" i="54096"/>
  <c r="HG22" i="54096"/>
  <c r="HG18" i="54096"/>
  <c r="HG23" i="54096"/>
  <c r="RF21" i="54096"/>
  <c r="RF22" i="54096"/>
  <c r="RF24" i="54096"/>
  <c r="JF20" i="54096"/>
  <c r="JF21" i="54096"/>
  <c r="JF17" i="54096"/>
  <c r="JF23" i="54096"/>
  <c r="JF24" i="54096"/>
  <c r="ZT16" i="54096"/>
  <c r="ZT25" i="54096"/>
  <c r="ZT20" i="54096"/>
  <c r="ZT21" i="54096"/>
  <c r="ZT15" i="54096"/>
  <c r="XH15" i="54096"/>
  <c r="XH25" i="54096"/>
  <c r="XH18" i="54096"/>
  <c r="XH24" i="54096"/>
  <c r="UD18" i="54096"/>
  <c r="UD21" i="54096"/>
  <c r="UD22" i="54096"/>
  <c r="UD24" i="54096"/>
  <c r="KH17" i="54096"/>
  <c r="KH25" i="54096"/>
  <c r="KH15" i="54096"/>
  <c r="KH22" i="54096"/>
  <c r="KH20" i="54096"/>
  <c r="KH21" i="54096"/>
  <c r="YA22" i="54096"/>
  <c r="YA20" i="54096"/>
  <c r="YA18" i="54096"/>
  <c r="YA19" i="54096"/>
  <c r="YA15" i="54096"/>
  <c r="VO20" i="54096"/>
  <c r="VO25" i="54096"/>
  <c r="VO15" i="54096"/>
  <c r="VO19" i="54096"/>
  <c r="VO22" i="54096"/>
  <c r="NF17" i="54096"/>
  <c r="NF23" i="54096"/>
  <c r="NF21" i="54096"/>
  <c r="NF25" i="54096"/>
  <c r="NF18" i="54096"/>
  <c r="YX17" i="54096"/>
  <c r="YX24" i="54096"/>
  <c r="YX23" i="54096"/>
  <c r="YX15" i="54096"/>
  <c r="YX20" i="54096"/>
  <c r="WL15" i="54096"/>
  <c r="WL22" i="54096"/>
  <c r="WL16" i="54096"/>
  <c r="WL19" i="54096"/>
  <c r="UW20" i="54096"/>
  <c r="UW25" i="54096"/>
  <c r="UW21" i="54096"/>
  <c r="UW17" i="54096"/>
  <c r="UW18" i="54096"/>
  <c r="UW16" i="54096"/>
  <c r="PY17" i="54096"/>
  <c r="PY21" i="54096"/>
  <c r="PY25" i="54096"/>
  <c r="PY18" i="54096"/>
  <c r="PY23" i="54096"/>
  <c r="PY20" i="54096"/>
  <c r="PY15" i="54096"/>
  <c r="PY22" i="54096"/>
  <c r="PY24" i="54096"/>
  <c r="LA17" i="54096"/>
  <c r="LA21" i="54096"/>
  <c r="LA25" i="54096"/>
  <c r="LA15" i="54096"/>
  <c r="LA20" i="54096"/>
  <c r="LA18" i="54096"/>
  <c r="LA24" i="54096"/>
  <c r="LA19" i="54096"/>
  <c r="LA23" i="54096"/>
  <c r="TD17" i="54096"/>
  <c r="TD22" i="54096"/>
  <c r="TD20" i="54096"/>
  <c r="TD18" i="54096"/>
  <c r="TD24" i="54096"/>
  <c r="TD21" i="54096"/>
  <c r="TD15" i="54096"/>
  <c r="TD23" i="54096"/>
  <c r="TD25" i="54096"/>
  <c r="OF17" i="54096"/>
  <c r="OF22" i="54096"/>
  <c r="OF20" i="54096"/>
  <c r="OF15" i="54096"/>
  <c r="OF21" i="54096"/>
  <c r="OF18" i="54096"/>
  <c r="OF25" i="54096"/>
  <c r="OF19" i="54096"/>
  <c r="OF24" i="54096"/>
  <c r="JH18" i="54096"/>
  <c r="JH23" i="54096"/>
  <c r="JH19" i="54096"/>
  <c r="JH25" i="54096"/>
  <c r="JH15" i="54096"/>
  <c r="JH22" i="54096"/>
  <c r="JH16" i="54096"/>
  <c r="JH24" i="54096"/>
  <c r="JH20" i="54096"/>
  <c r="RK19" i="54096"/>
  <c r="RK18" i="54096"/>
  <c r="RK25" i="54096"/>
  <c r="RK22" i="54096"/>
  <c r="RK23" i="54096"/>
  <c r="RK15" i="54096"/>
  <c r="RK24" i="54096"/>
  <c r="RK16" i="54096"/>
  <c r="RK20" i="54096"/>
  <c r="RK17" i="54096"/>
  <c r="RK21" i="54096"/>
  <c r="MM16" i="54096"/>
  <c r="MM22" i="54096"/>
  <c r="MM20" i="54096"/>
  <c r="MM15" i="54096"/>
  <c r="MM23" i="54096"/>
  <c r="MM19" i="54096"/>
  <c r="MM25" i="54096"/>
  <c r="MM17" i="54096"/>
  <c r="MM18" i="54096"/>
  <c r="MM21" i="54096"/>
  <c r="IA15" i="54096"/>
  <c r="IA23" i="54096"/>
  <c r="IA25" i="54096"/>
  <c r="IA16" i="54096"/>
  <c r="IA20" i="54096"/>
  <c r="IA24" i="54096"/>
  <c r="IA19" i="54096"/>
  <c r="IA17" i="54096"/>
  <c r="IA21" i="54096"/>
  <c r="ZZ18" i="54096"/>
  <c r="ZZ24" i="54096"/>
  <c r="ZZ15" i="54096"/>
  <c r="ZZ19" i="54096"/>
  <c r="ZZ22" i="54096"/>
  <c r="ZZ21" i="54096"/>
  <c r="ZZ16" i="54096"/>
  <c r="ZZ23" i="54096"/>
  <c r="OP17" i="54096"/>
  <c r="OP21" i="54096"/>
  <c r="OP22" i="54096"/>
  <c r="OP18" i="54096"/>
  <c r="OP23" i="54096"/>
  <c r="OP15" i="54096"/>
  <c r="OP25" i="54096"/>
  <c r="OP19" i="54096"/>
  <c r="YZ15" i="54096"/>
  <c r="YZ19" i="54096"/>
  <c r="YZ24" i="54096"/>
  <c r="YZ16" i="54096"/>
  <c r="YZ21" i="54096"/>
  <c r="YZ25" i="54096"/>
  <c r="YZ22" i="54096"/>
  <c r="YZ23" i="54096"/>
  <c r="YW17" i="54096"/>
  <c r="YW20" i="54096"/>
  <c r="YW24" i="54096"/>
  <c r="YW18" i="54096"/>
  <c r="YW21" i="54096"/>
  <c r="YW25" i="54096"/>
  <c r="YW15" i="54096"/>
  <c r="YW23" i="54096"/>
  <c r="YW16" i="54096"/>
  <c r="GM17" i="54096"/>
  <c r="GM21" i="54096"/>
  <c r="GM25" i="54096"/>
  <c r="GM18" i="54096"/>
  <c r="GM22" i="54096"/>
  <c r="GM16" i="54096"/>
  <c r="GM24" i="54096"/>
  <c r="GM19" i="54096"/>
  <c r="HP16" i="54096"/>
  <c r="HP22" i="54096"/>
  <c r="HP25" i="54096"/>
  <c r="HP17" i="54096"/>
  <c r="HP24" i="54096"/>
  <c r="HP23" i="54096"/>
  <c r="HP20" i="54096"/>
  <c r="HP19" i="54096"/>
  <c r="ZJ15" i="54096"/>
  <c r="ZJ19" i="54096"/>
  <c r="ZJ22" i="54096"/>
  <c r="ZJ16" i="54096"/>
  <c r="ZJ20" i="54096"/>
  <c r="ZJ23" i="54096"/>
  <c r="ZJ18" i="54096"/>
  <c r="ZJ21" i="54096"/>
  <c r="VP20" i="54096"/>
  <c r="VP19" i="54096"/>
  <c r="ZY17" i="54096"/>
  <c r="ZY21" i="54096"/>
  <c r="ZY25" i="54096"/>
  <c r="ZY18" i="54096"/>
  <c r="ZY22" i="54096"/>
  <c r="ZY20" i="54096"/>
  <c r="ZY15" i="54096"/>
  <c r="ZY23" i="54096"/>
  <c r="GE17" i="54096"/>
  <c r="GE21" i="54096"/>
  <c r="GE25" i="54096"/>
  <c r="GE18" i="54096"/>
  <c r="GE22" i="54096"/>
  <c r="GE20" i="54096"/>
  <c r="GE15" i="54096"/>
  <c r="GE23" i="54096"/>
  <c r="GG17" i="54096"/>
  <c r="GG22" i="54096"/>
  <c r="GG25" i="54096"/>
  <c r="GG18" i="54096"/>
  <c r="GG21" i="54096"/>
  <c r="GG19" i="54096"/>
  <c r="GG23" i="54096"/>
  <c r="HB20" i="54096"/>
  <c r="HB24" i="54096"/>
  <c r="HB16" i="54096"/>
  <c r="HB22" i="54096"/>
  <c r="HB19" i="54096"/>
  <c r="HB23" i="54096"/>
  <c r="HB17" i="54096"/>
  <c r="EC15" i="54096"/>
  <c r="EC20" i="54096"/>
  <c r="EC22" i="54096"/>
  <c r="EC16" i="54096"/>
  <c r="EC21" i="54096"/>
  <c r="EC24" i="54096"/>
  <c r="DN20" i="54096"/>
  <c r="DN23" i="54096"/>
  <c r="DN17" i="54096"/>
  <c r="DN21" i="54096"/>
  <c r="DN18" i="54096"/>
  <c r="DN22" i="54096"/>
  <c r="FZ16" i="54096"/>
  <c r="FZ22" i="54096"/>
  <c r="FZ23" i="54096"/>
  <c r="FZ17" i="54096"/>
  <c r="FZ24" i="54096"/>
  <c r="FK16" i="54096"/>
  <c r="FK22" i="54096"/>
  <c r="FK21" i="54096"/>
  <c r="FK15" i="54096"/>
  <c r="FK24" i="54096"/>
  <c r="FK23" i="54096"/>
  <c r="PD17" i="54096"/>
  <c r="PD22" i="54096"/>
  <c r="PD20" i="54096"/>
  <c r="PD18" i="54096"/>
  <c r="PD24" i="54096"/>
  <c r="PD19" i="54096"/>
  <c r="PD25" i="54096"/>
  <c r="PD15" i="54096"/>
  <c r="PD16" i="54096"/>
  <c r="ZS16" i="54096"/>
  <c r="ZS22" i="54096"/>
  <c r="ZS23" i="54096"/>
  <c r="ZS17" i="54096"/>
  <c r="ZS19" i="54096"/>
  <c r="ZS25" i="54096"/>
  <c r="ZS21" i="54096"/>
  <c r="ZS24" i="54096"/>
  <c r="YS18" i="54096"/>
  <c r="YS21" i="54096"/>
  <c r="HD15" i="54096"/>
  <c r="HD19" i="54096"/>
  <c r="HD20" i="54096"/>
  <c r="HD18" i="54096"/>
  <c r="HD24" i="54096"/>
  <c r="HD21" i="54096"/>
  <c r="HD22" i="54096"/>
  <c r="HZ16" i="54096"/>
  <c r="HZ22" i="54096"/>
  <c r="HZ17" i="54096"/>
  <c r="HZ19" i="54096"/>
  <c r="HZ23" i="54096"/>
  <c r="HZ18" i="54096"/>
  <c r="HZ25" i="54096"/>
  <c r="HZ20" i="54096"/>
  <c r="HZ15" i="54096"/>
  <c r="EW17" i="54096"/>
  <c r="EW18" i="54096"/>
  <c r="EW20" i="54096"/>
  <c r="EW19" i="54096"/>
  <c r="EW22" i="54096"/>
  <c r="FB16" i="54096"/>
  <c r="FB21" i="54096"/>
  <c r="FB24" i="54096"/>
  <c r="FB18" i="54096"/>
  <c r="FB23" i="54096"/>
  <c r="FB25" i="54096"/>
  <c r="FG18" i="54096"/>
  <c r="FG19" i="54096"/>
  <c r="FG17" i="54096"/>
  <c r="FG20" i="54096"/>
  <c r="FG21" i="54096"/>
  <c r="FX17" i="54096"/>
  <c r="FX20" i="54096"/>
  <c r="FX21" i="54096"/>
  <c r="FX19" i="54096"/>
  <c r="FX22" i="54096"/>
  <c r="FX23" i="54096"/>
  <c r="CI18" i="54096"/>
  <c r="CI24" i="54096"/>
  <c r="CI15" i="54096"/>
  <c r="CI20" i="54096"/>
  <c r="CI19" i="54096"/>
  <c r="CJ21" i="54096"/>
  <c r="CJ22" i="54096"/>
  <c r="CJ15" i="54096"/>
  <c r="CJ16" i="54096"/>
  <c r="CJ24" i="54096"/>
  <c r="CK19" i="54096"/>
  <c r="CK20" i="54096"/>
  <c r="CK16" i="54096"/>
  <c r="CK21" i="54096"/>
  <c r="CK18" i="54096"/>
  <c r="BF17" i="54096"/>
  <c r="BF22" i="54096"/>
  <c r="BF16" i="54096"/>
  <c r="BF19" i="54096"/>
  <c r="BF23" i="54096"/>
  <c r="KP17" i="54096"/>
  <c r="KP21" i="54096"/>
  <c r="KP25" i="54096"/>
  <c r="KP16" i="54096"/>
  <c r="KP24" i="54096"/>
  <c r="KP18" i="54096"/>
  <c r="KP22" i="54096"/>
  <c r="KP23" i="54096"/>
  <c r="KP15" i="54096"/>
  <c r="VX18" i="54096"/>
  <c r="VX23" i="54096"/>
  <c r="VX15" i="54096"/>
  <c r="VX19" i="54096"/>
  <c r="VX24" i="54096"/>
  <c r="VX22" i="54096"/>
  <c r="VX16" i="54096"/>
  <c r="VX25" i="54096"/>
  <c r="OT16" i="54096"/>
  <c r="OT19" i="54096"/>
  <c r="OT25" i="54096"/>
  <c r="OT15" i="54096"/>
  <c r="OT20" i="54096"/>
  <c r="OT23" i="54096"/>
  <c r="OT18" i="54096"/>
  <c r="OT21" i="54096"/>
  <c r="HH17" i="54096"/>
  <c r="HH24" i="54096"/>
  <c r="HH25" i="54096"/>
  <c r="HH18" i="54096"/>
  <c r="HH19" i="54096"/>
  <c r="HH20" i="54096"/>
  <c r="HH22" i="54096"/>
  <c r="HR20" i="54096"/>
  <c r="HR24" i="54096"/>
  <c r="HR17" i="54096"/>
  <c r="HR19" i="54096"/>
  <c r="HR25" i="54096"/>
  <c r="HR21" i="54096"/>
  <c r="HR16" i="54096"/>
  <c r="FA17" i="54096"/>
  <c r="FA20" i="54096"/>
  <c r="FA18" i="54096"/>
  <c r="FA19" i="54096"/>
  <c r="FA22" i="54096"/>
  <c r="FF15" i="54096"/>
  <c r="FF19" i="54096"/>
  <c r="FF24" i="54096"/>
  <c r="FF18" i="54096"/>
  <c r="FF21" i="54096"/>
  <c r="FF20" i="54096"/>
  <c r="FO20" i="54096"/>
  <c r="FO21" i="54096"/>
  <c r="FO16" i="54096"/>
  <c r="FO22" i="54096"/>
  <c r="FO23" i="54096"/>
  <c r="DP18" i="54096"/>
  <c r="DP23" i="54096"/>
  <c r="DP19" i="54096"/>
  <c r="DP15" i="54096"/>
  <c r="DP17" i="54096"/>
  <c r="DP25" i="54096"/>
  <c r="ZH22" i="54096"/>
  <c r="ZH25" i="54096"/>
  <c r="ZH16" i="54096"/>
  <c r="ZH21" i="54096"/>
  <c r="GO15" i="54096"/>
  <c r="GO19" i="54096"/>
  <c r="GO21" i="54096"/>
  <c r="GO16" i="54096"/>
  <c r="GO20" i="54096"/>
  <c r="GO23" i="54096"/>
  <c r="GO22" i="54096"/>
  <c r="GO24" i="54096"/>
  <c r="DB15" i="54096"/>
  <c r="DB19" i="54096"/>
  <c r="DB24" i="54096"/>
  <c r="DB17" i="54096"/>
  <c r="DB21" i="54096"/>
  <c r="DB22" i="54096"/>
  <c r="EZ16" i="54096"/>
  <c r="EZ18" i="54096"/>
  <c r="EZ25" i="54096"/>
  <c r="EZ17" i="54096"/>
  <c r="EZ24" i="54096"/>
  <c r="EZ19" i="54096"/>
  <c r="EZ21" i="54096"/>
  <c r="YD17" i="54096"/>
  <c r="YD21" i="54096"/>
  <c r="YD25" i="54096"/>
  <c r="YD18" i="54096"/>
  <c r="YD24" i="54096"/>
  <c r="YD16" i="54096"/>
  <c r="YD23" i="54096"/>
  <c r="YD19" i="54096"/>
  <c r="YK19" i="54096"/>
  <c r="YK22" i="54096"/>
  <c r="YK15" i="54096"/>
  <c r="YK20" i="54096"/>
  <c r="YK23" i="54096"/>
  <c r="YK21" i="54096"/>
  <c r="YK17" i="54096"/>
  <c r="YK24" i="54096"/>
  <c r="GH20" i="54096"/>
  <c r="GH24" i="54096"/>
  <c r="GH18" i="54096"/>
  <c r="GH21" i="54096"/>
  <c r="GH25" i="54096"/>
  <c r="GH22" i="54096"/>
  <c r="GH23" i="54096"/>
  <c r="FN17" i="54096"/>
  <c r="FN25" i="54096"/>
  <c r="FN22" i="54096"/>
  <c r="FN19" i="54096"/>
  <c r="FN20" i="54096"/>
  <c r="EF19" i="54096"/>
  <c r="EF22" i="54096"/>
  <c r="EF24" i="54096"/>
  <c r="EF18" i="54096"/>
  <c r="EF23" i="54096"/>
  <c r="CL16" i="54096"/>
  <c r="CL19" i="54096"/>
  <c r="CL18" i="54096"/>
  <c r="CL21" i="54096"/>
  <c r="CL24" i="54096"/>
  <c r="XG18" i="54096"/>
  <c r="XG24" i="54096"/>
  <c r="XG15" i="54096"/>
  <c r="XG22" i="54096"/>
  <c r="XG20" i="54096"/>
  <c r="XG19" i="54096"/>
  <c r="XG21" i="54096"/>
  <c r="GV17" i="54096"/>
  <c r="GV23" i="54096"/>
  <c r="GV24" i="54096"/>
  <c r="GV18" i="54096"/>
  <c r="GV25" i="54096"/>
  <c r="GV19" i="54096"/>
  <c r="GV21" i="54096"/>
  <c r="EO17" i="54096"/>
  <c r="EO23" i="54096"/>
  <c r="EO20" i="54096"/>
  <c r="EO19" i="54096"/>
  <c r="EO22" i="54096"/>
  <c r="FC18" i="54096"/>
  <c r="FC24" i="54096"/>
  <c r="FC25" i="54096"/>
  <c r="FC17" i="54096"/>
  <c r="FC21" i="54096"/>
  <c r="CE15" i="54096"/>
  <c r="CE20" i="54096"/>
  <c r="CE23" i="54096"/>
  <c r="CE17" i="54096"/>
  <c r="CE19" i="54096"/>
  <c r="CE25" i="54096"/>
  <c r="CG17" i="54096"/>
  <c r="CG23" i="54096"/>
  <c r="CG24" i="54096"/>
  <c r="CG19" i="54096"/>
  <c r="CG25" i="54096"/>
  <c r="V23" i="13300"/>
  <c r="V21" i="13300"/>
  <c r="AJ17" i="54071"/>
  <c r="AA16" i="13300"/>
  <c r="AB21" i="13300"/>
  <c r="AA22" i="54071"/>
  <c r="AA16" i="54071"/>
  <c r="Z16" i="13300"/>
  <c r="T25" i="13300"/>
  <c r="AE20" i="13300"/>
  <c r="AL16" i="13300"/>
  <c r="AA17" i="54071"/>
  <c r="V15" i="54071"/>
  <c r="AJ19" i="54096"/>
  <c r="AJ21" i="54096"/>
  <c r="AJ25" i="54096"/>
  <c r="AA15" i="54096"/>
  <c r="AA20" i="54096"/>
  <c r="AA24" i="54096"/>
  <c r="AE18" i="54096"/>
  <c r="AE21" i="54096"/>
  <c r="AE25" i="54096"/>
  <c r="BW20" i="54096"/>
  <c r="BX16" i="54096"/>
  <c r="CA19" i="54096"/>
  <c r="CA24" i="54096"/>
  <c r="CA16" i="54096"/>
  <c r="BL18" i="54096"/>
  <c r="BL19" i="54096"/>
  <c r="CC20" i="54096"/>
  <c r="CC23" i="54096"/>
  <c r="CC17" i="54096"/>
  <c r="CD23" i="54096"/>
  <c r="CD20" i="54096"/>
  <c r="AY25" i="54096"/>
  <c r="AY17" i="54096"/>
  <c r="BA23" i="54096"/>
  <c r="DA18" i="54096"/>
  <c r="DA15" i="54096"/>
  <c r="EY19" i="54096"/>
  <c r="EK25" i="54096"/>
  <c r="EK17" i="54096"/>
  <c r="DV20" i="54096"/>
  <c r="DK25" i="54096"/>
  <c r="DK17" i="54096"/>
  <c r="FD16" i="54096"/>
  <c r="HG15" i="54096"/>
  <c r="GN17" i="54096"/>
  <c r="HD17" i="54096"/>
  <c r="HR18" i="54096"/>
  <c r="GG16" i="54096"/>
  <c r="HB21" i="54096"/>
  <c r="HH15" i="54096"/>
  <c r="GO25" i="54096"/>
  <c r="GH15" i="54096"/>
  <c r="GM15" i="54096"/>
  <c r="GV22" i="54096"/>
  <c r="HI17" i="54096"/>
  <c r="HP15" i="54096"/>
  <c r="PK17" i="54096"/>
  <c r="WX20" i="54096"/>
  <c r="YD15" i="54096"/>
  <c r="ZJ25" i="54096"/>
  <c r="ZZ20" i="54096"/>
  <c r="XG23" i="54096"/>
  <c r="ZS15" i="54096"/>
  <c r="TN24" i="54096"/>
  <c r="VX17" i="54096"/>
  <c r="YZ18" i="54096"/>
  <c r="ZY24" i="54096"/>
  <c r="YW19" i="54096"/>
  <c r="YK25" i="54096"/>
  <c r="IZ22" i="54096"/>
  <c r="PD23" i="54096"/>
  <c r="YI18" i="54096"/>
  <c r="IP18" i="54096"/>
  <c r="VI23" i="54096"/>
  <c r="NC25" i="54096"/>
  <c r="JX16" i="54096"/>
  <c r="OF16" i="54096"/>
  <c r="TD19" i="54096"/>
  <c r="UW24" i="54096"/>
  <c r="YE20" i="54096"/>
  <c r="TN22" i="54096"/>
  <c r="V19" i="13300"/>
  <c r="V24" i="13300"/>
  <c r="J29" i="54069"/>
  <c r="AA19" i="54071"/>
  <c r="AI22" i="13300"/>
  <c r="AD19" i="54071"/>
  <c r="W20" i="13300"/>
  <c r="AD19" i="13300"/>
  <c r="AF25" i="13300"/>
  <c r="S17" i="54071"/>
  <c r="AG15" i="13300"/>
  <c r="AA15" i="54071"/>
  <c r="S23" i="54071"/>
  <c r="AJ16" i="54096"/>
  <c r="AA17" i="54096"/>
  <c r="AA21" i="54096"/>
  <c r="AE19" i="54096"/>
  <c r="BX15" i="54096"/>
  <c r="BY21" i="54096"/>
  <c r="BR25" i="54096"/>
  <c r="CA25" i="54096"/>
  <c r="CA22" i="54096"/>
  <c r="BL25" i="54096"/>
  <c r="BL22" i="54096"/>
  <c r="CC24" i="54096"/>
  <c r="CC18" i="54096"/>
  <c r="CD22" i="54096"/>
  <c r="CD21" i="54096"/>
  <c r="CD18" i="54096"/>
  <c r="AY23" i="54096"/>
  <c r="AY15" i="54096"/>
  <c r="BA20" i="54096"/>
  <c r="DA23" i="54096"/>
  <c r="EY20" i="54096"/>
  <c r="EK18" i="54096"/>
  <c r="EK16" i="54096"/>
  <c r="DV24" i="54096"/>
  <c r="DV17" i="54096"/>
  <c r="FX18" i="54096"/>
  <c r="FF17" i="54096"/>
  <c r="DK24" i="54096"/>
  <c r="FG25" i="54096"/>
  <c r="FG15" i="54096"/>
  <c r="DP24" i="54096"/>
  <c r="DP16" i="54096"/>
  <c r="DN25" i="54096"/>
  <c r="DN15" i="54096"/>
  <c r="FD25" i="54096"/>
  <c r="HG25" i="54096"/>
  <c r="GN15" i="54096"/>
  <c r="HD16" i="54096"/>
  <c r="HR15" i="54096"/>
  <c r="GG15" i="54096"/>
  <c r="HB18" i="54096"/>
  <c r="GE24" i="54096"/>
  <c r="HH23" i="54096"/>
  <c r="GO18" i="54096"/>
  <c r="GH17" i="54096"/>
  <c r="GV20" i="54096"/>
  <c r="HY22" i="54096"/>
  <c r="IA18" i="54096"/>
  <c r="RW17" i="54096"/>
  <c r="UI24" i="54096"/>
  <c r="WX17" i="54096"/>
  <c r="ZJ24" i="54096"/>
  <c r="ZZ17" i="54096"/>
  <c r="XG17" i="54096"/>
  <c r="OP24" i="54096"/>
  <c r="TN17" i="54096"/>
  <c r="YZ17" i="54096"/>
  <c r="ZY19" i="54096"/>
  <c r="OT24" i="54096"/>
  <c r="YK16" i="54096"/>
  <c r="IZ21" i="54096"/>
  <c r="PD21" i="54096"/>
  <c r="TL23" i="54096"/>
  <c r="KP20" i="54096"/>
  <c r="OL24" i="54096"/>
  <c r="VD21" i="54096"/>
  <c r="VI22" i="54096"/>
  <c r="NC23" i="54096"/>
  <c r="SA24" i="54096"/>
  <c r="JX15" i="54096"/>
  <c r="OV18" i="54096"/>
  <c r="TD16" i="54096"/>
  <c r="LA22" i="54096"/>
  <c r="UW22" i="54096"/>
  <c r="YA16" i="54096"/>
  <c r="XH20" i="54096"/>
  <c r="ZT24" i="54096"/>
  <c r="JF15" i="54096"/>
  <c r="RF17" i="54096"/>
  <c r="XY23" i="54096"/>
  <c r="WC24" i="54096"/>
  <c r="VS19" i="54096"/>
  <c r="JO17" i="54096"/>
  <c r="JO15" i="54096"/>
  <c r="MA16" i="54096"/>
  <c r="MA19" i="54096"/>
  <c r="MA21" i="54096"/>
  <c r="OM16" i="54096"/>
  <c r="OM21" i="54096"/>
  <c r="OM15" i="54096"/>
  <c r="QY16" i="54096"/>
  <c r="QY19" i="54096"/>
  <c r="QY23" i="54096"/>
  <c r="TK16" i="54096"/>
  <c r="TK15" i="54096"/>
  <c r="TK22" i="54096"/>
  <c r="IV16" i="54096"/>
  <c r="IV24" i="54096"/>
  <c r="LH16" i="54096"/>
  <c r="LH24" i="54096"/>
  <c r="LH15" i="54096"/>
  <c r="LH19" i="54096"/>
  <c r="NT16" i="54096"/>
  <c r="NT19" i="54096"/>
  <c r="QF16" i="54096"/>
  <c r="QF15" i="54096"/>
  <c r="QF19" i="54096"/>
  <c r="QF24" i="54096"/>
  <c r="SR16" i="54096"/>
  <c r="SR15" i="54096"/>
  <c r="SR19" i="54096"/>
  <c r="IC16" i="54096"/>
  <c r="IC23" i="54096"/>
  <c r="KO16" i="54096"/>
  <c r="KO15" i="54096"/>
  <c r="NA16" i="54096"/>
  <c r="NA15" i="54096"/>
  <c r="NA23" i="54096"/>
  <c r="PM16" i="54096"/>
  <c r="PM15" i="54096"/>
  <c r="RY16" i="54096"/>
  <c r="RY15" i="54096"/>
  <c r="UK16" i="54096"/>
  <c r="UK15" i="54096"/>
  <c r="UK23" i="54096"/>
  <c r="VZ15" i="54096"/>
  <c r="VZ16" i="54096"/>
  <c r="VZ23" i="54096"/>
  <c r="KL17" i="54096"/>
  <c r="KL19" i="54096"/>
  <c r="KL16" i="54096"/>
  <c r="KL25" i="54096"/>
  <c r="KL22" i="54096"/>
  <c r="WW16" i="54096"/>
  <c r="WW15" i="54096"/>
  <c r="WW23" i="54096"/>
  <c r="WW22" i="54096"/>
  <c r="WW18" i="54096"/>
  <c r="YV15" i="54096"/>
  <c r="YV20" i="54096"/>
  <c r="YV21" i="54096"/>
  <c r="YV25" i="54096"/>
  <c r="YV16" i="54096"/>
  <c r="YV22" i="54096"/>
  <c r="YV19" i="54096"/>
  <c r="WJ17" i="54096"/>
  <c r="WJ23" i="54096"/>
  <c r="WJ21" i="54096"/>
  <c r="WJ18" i="54096"/>
  <c r="WJ24" i="54096"/>
  <c r="QL18" i="54096"/>
  <c r="QL24" i="54096"/>
  <c r="QL16" i="54096"/>
  <c r="QL19" i="54096"/>
  <c r="QL23" i="54096"/>
  <c r="ZO15" i="54096"/>
  <c r="ZO21" i="54096"/>
  <c r="ZO25" i="54096"/>
  <c r="ZO16" i="54096"/>
  <c r="ZO22" i="54096"/>
  <c r="ZO19" i="54096"/>
  <c r="XC16" i="54096"/>
  <c r="XC20" i="54096"/>
  <c r="XC19" i="54096"/>
  <c r="XC17" i="54096"/>
  <c r="XC21" i="54096"/>
  <c r="XC24" i="54096"/>
  <c r="TJ16" i="54096"/>
  <c r="TJ18" i="54096"/>
  <c r="TJ17" i="54096"/>
  <c r="TJ24" i="54096"/>
  <c r="TJ21" i="54096"/>
  <c r="XZ17" i="54096"/>
  <c r="XZ21" i="54096"/>
  <c r="XZ24" i="54096"/>
  <c r="XZ18" i="54096"/>
  <c r="XZ22" i="54096"/>
  <c r="PV15" i="54096"/>
  <c r="PV20" i="54096"/>
  <c r="PV25" i="54096"/>
  <c r="PV16" i="54096"/>
  <c r="PV19" i="54096"/>
  <c r="PV24" i="54096"/>
  <c r="PV17" i="54096"/>
  <c r="PV22" i="54096"/>
  <c r="PV18" i="54096"/>
  <c r="ZK21" i="54096"/>
  <c r="ZK20" i="54096"/>
  <c r="ZK18" i="54096"/>
  <c r="ZK19" i="54096"/>
  <c r="ZK25" i="54096"/>
  <c r="ZK15" i="54096"/>
  <c r="ZK24" i="54096"/>
  <c r="ZK16" i="54096"/>
  <c r="ZK23" i="54096"/>
  <c r="WY16" i="54096"/>
  <c r="WY19" i="54096"/>
  <c r="WY23" i="54096"/>
  <c r="WY15" i="54096"/>
  <c r="WY17" i="54096"/>
  <c r="WY24" i="54096"/>
  <c r="WY20" i="54096"/>
  <c r="WY18" i="54096"/>
  <c r="WY25" i="54096"/>
  <c r="ST18" i="54096"/>
  <c r="ST23" i="54096"/>
  <c r="ST17" i="54096"/>
  <c r="ST21" i="54096"/>
  <c r="ST24" i="54096"/>
  <c r="ST20" i="54096"/>
  <c r="ST16" i="54096"/>
  <c r="ST25" i="54096"/>
  <c r="IX15" i="54096"/>
  <c r="IX20" i="54096"/>
  <c r="IX24" i="54096"/>
  <c r="IX17" i="54096"/>
  <c r="IX19" i="54096"/>
  <c r="IX22" i="54096"/>
  <c r="IX21" i="54096"/>
  <c r="IX25" i="54096"/>
  <c r="XV17" i="54096"/>
  <c r="XV21" i="54096"/>
  <c r="XV22" i="54096"/>
  <c r="XV18" i="54096"/>
  <c r="XV23" i="54096"/>
  <c r="XV19" i="54096"/>
  <c r="XV25" i="54096"/>
  <c r="QZ17" i="54096"/>
  <c r="QZ22" i="54096"/>
  <c r="QZ20" i="54096"/>
  <c r="QZ16" i="54096"/>
  <c r="QZ21" i="54096"/>
  <c r="QZ25" i="54096"/>
  <c r="QZ23" i="54096"/>
  <c r="QZ15" i="54096"/>
  <c r="QZ24" i="54096"/>
  <c r="UE19" i="54096"/>
  <c r="UE20" i="54096"/>
  <c r="UE17" i="54096"/>
  <c r="UE21" i="54096"/>
  <c r="UE23" i="54096"/>
  <c r="UE15" i="54096"/>
  <c r="UE24" i="54096"/>
  <c r="UE16" i="54096"/>
  <c r="UE25" i="54096"/>
  <c r="PG16" i="54096"/>
  <c r="PG23" i="54096"/>
  <c r="PG24" i="54096"/>
  <c r="PG15" i="54096"/>
  <c r="PG22" i="54096"/>
  <c r="PG20" i="54096"/>
  <c r="PG18" i="54096"/>
  <c r="PG19" i="54096"/>
  <c r="KI18" i="54096"/>
  <c r="KI21" i="54096"/>
  <c r="KI17" i="54096"/>
  <c r="KI19" i="54096"/>
  <c r="KI25" i="54096"/>
  <c r="KI23" i="54096"/>
  <c r="KI15" i="54096"/>
  <c r="KI20" i="54096"/>
  <c r="ZA17" i="54096"/>
  <c r="ZA16" i="54096"/>
  <c r="ZA24" i="54096"/>
  <c r="ZA18" i="54096"/>
  <c r="ZA21" i="54096"/>
  <c r="ZA25" i="54096"/>
  <c r="XA18" i="54096"/>
  <c r="XA21" i="54096"/>
  <c r="XA25" i="54096"/>
  <c r="XA16" i="54096"/>
  <c r="XA22" i="54096"/>
  <c r="VQ16" i="54096"/>
  <c r="VQ20" i="54096"/>
  <c r="VQ24" i="54096"/>
  <c r="VQ17" i="54096"/>
  <c r="VQ21" i="54096"/>
  <c r="VQ25" i="54096"/>
  <c r="YN15" i="54096"/>
  <c r="YN20" i="54096"/>
  <c r="YN24" i="54096"/>
  <c r="YN16" i="54096"/>
  <c r="YN21" i="54096"/>
  <c r="YN25" i="54096"/>
  <c r="WB15" i="54096"/>
  <c r="WB20" i="54096"/>
  <c r="WB25" i="54096"/>
  <c r="WB16" i="54096"/>
  <c r="WB22" i="54096"/>
  <c r="WB19" i="54096"/>
  <c r="PF15" i="54096"/>
  <c r="PF20" i="54096"/>
  <c r="PF25" i="54096"/>
  <c r="ZG15" i="54096"/>
  <c r="ZG22" i="54096"/>
  <c r="ZG19" i="54096"/>
  <c r="PN18" i="54096"/>
  <c r="PN24" i="54096"/>
  <c r="PN15" i="54096"/>
  <c r="PN19" i="54096"/>
  <c r="PN22" i="54096"/>
  <c r="KY17" i="54096"/>
  <c r="KY21" i="54096"/>
  <c r="KY25" i="54096"/>
  <c r="KY16" i="54096"/>
  <c r="KY23" i="54096"/>
  <c r="KY20" i="54096"/>
  <c r="KY15" i="54096"/>
  <c r="KY19" i="54096"/>
  <c r="KY18" i="54096"/>
  <c r="KS18" i="54096"/>
  <c r="KS20" i="54096"/>
  <c r="KS24" i="54096"/>
  <c r="KS15" i="54096"/>
  <c r="KS17" i="54096"/>
  <c r="KS23" i="54096"/>
  <c r="KS19" i="54096"/>
  <c r="KS25" i="54096"/>
  <c r="KS16" i="54096"/>
  <c r="UU17" i="54096"/>
  <c r="UU21" i="54096"/>
  <c r="UU25" i="54096"/>
  <c r="UU16" i="54096"/>
  <c r="UU22" i="54096"/>
  <c r="UU23" i="54096"/>
  <c r="UU19" i="54096"/>
  <c r="UU18" i="54096"/>
  <c r="UO18" i="54096"/>
  <c r="UO21" i="54096"/>
  <c r="UO25" i="54096"/>
  <c r="UO17" i="54096"/>
  <c r="UO20" i="54096"/>
  <c r="UO24" i="54096"/>
  <c r="UO22" i="54096"/>
  <c r="UO15" i="54096"/>
  <c r="UO23" i="54096"/>
  <c r="YR16" i="54096"/>
  <c r="YR21" i="54096"/>
  <c r="YR25" i="54096"/>
  <c r="YR15" i="54096"/>
  <c r="YR19" i="54096"/>
  <c r="YR24" i="54096"/>
  <c r="YR23" i="54096"/>
  <c r="YR17" i="54096"/>
  <c r="YR20" i="54096"/>
  <c r="XE16" i="54096"/>
  <c r="XE22" i="54096"/>
  <c r="XE18" i="54096"/>
  <c r="XE21" i="54096"/>
  <c r="XE25" i="54096"/>
  <c r="XE20" i="54096"/>
  <c r="XE15" i="54096"/>
  <c r="XE23" i="54096"/>
  <c r="XL17" i="54096"/>
  <c r="XL22" i="54096"/>
  <c r="XL20" i="54096"/>
  <c r="XL16" i="54096"/>
  <c r="XL21" i="54096"/>
  <c r="XL25" i="54096"/>
  <c r="XL19" i="54096"/>
  <c r="XL23" i="54096"/>
  <c r="ZQ18" i="54096"/>
  <c r="ZQ21" i="54096"/>
  <c r="ZQ25" i="54096"/>
  <c r="ZQ17" i="54096"/>
  <c r="ZQ20" i="54096"/>
  <c r="ZQ24" i="54096"/>
  <c r="ZQ15" i="54096"/>
  <c r="ZQ23" i="54096"/>
  <c r="ZQ16" i="54096"/>
  <c r="PW15" i="54096"/>
  <c r="PW22" i="54096"/>
  <c r="PW19" i="54096"/>
  <c r="PW18" i="54096"/>
  <c r="PW24" i="54096"/>
  <c r="PW21" i="54096"/>
  <c r="PW16" i="54096"/>
  <c r="PW20" i="54096"/>
  <c r="ZX15" i="54096"/>
  <c r="ZX19" i="54096"/>
  <c r="ZX24" i="54096"/>
  <c r="ZX18" i="54096"/>
  <c r="ZX23" i="54096"/>
  <c r="ZX17" i="54096"/>
  <c r="ZX20" i="54096"/>
  <c r="ZX21" i="54096"/>
  <c r="WS15" i="54096"/>
  <c r="WS19" i="54096"/>
  <c r="WS23" i="54096"/>
  <c r="WS18" i="54096"/>
  <c r="WS22" i="54096"/>
  <c r="WS17" i="54096"/>
  <c r="WS25" i="54096"/>
  <c r="WS20" i="54096"/>
  <c r="WV18" i="54096"/>
  <c r="WV23" i="54096"/>
  <c r="WV17" i="54096"/>
  <c r="WV22" i="54096"/>
  <c r="WV20" i="54096"/>
  <c r="WV16" i="54096"/>
  <c r="WV25" i="54096"/>
  <c r="WV19" i="54096"/>
  <c r="SI19" i="54096"/>
  <c r="SI24" i="54096"/>
  <c r="SI17" i="54096"/>
  <c r="SI21" i="54096"/>
  <c r="SI25" i="54096"/>
  <c r="SI16" i="54096"/>
  <c r="SI23" i="54096"/>
  <c r="SI18" i="54096"/>
  <c r="KQ24" i="54096"/>
  <c r="KQ22" i="54096"/>
  <c r="PO24" i="54096"/>
  <c r="PO23" i="54096"/>
  <c r="TW23" i="54096"/>
  <c r="TW18" i="54096"/>
  <c r="UM23" i="54096"/>
  <c r="UM17" i="54096"/>
  <c r="UM16" i="54096"/>
  <c r="LT20" i="54096"/>
  <c r="LT22" i="54096"/>
  <c r="MJ25" i="54096"/>
  <c r="MJ21" i="54096"/>
  <c r="MJ16" i="54096"/>
  <c r="QR20" i="54096"/>
  <c r="QR22" i="54096"/>
  <c r="QR17" i="54096"/>
  <c r="RH25" i="54096"/>
  <c r="RH21" i="54096"/>
  <c r="RH16" i="54096"/>
  <c r="IO25" i="54096"/>
  <c r="IO21" i="54096"/>
  <c r="IO17" i="54096"/>
  <c r="JE24" i="54096"/>
  <c r="JE20" i="54096"/>
  <c r="JE16" i="54096"/>
  <c r="NM25" i="54096"/>
  <c r="NM21" i="54096"/>
  <c r="NM17" i="54096"/>
  <c r="OC24" i="54096"/>
  <c r="OC20" i="54096"/>
  <c r="OC16" i="54096"/>
  <c r="SK23" i="54096"/>
  <c r="SK19" i="54096"/>
  <c r="SK15" i="54096"/>
  <c r="TA22" i="54096"/>
  <c r="TA18" i="54096"/>
  <c r="QT24" i="54096"/>
  <c r="QT18" i="54096"/>
  <c r="TF25" i="54096"/>
  <c r="TF21" i="54096"/>
  <c r="TF17" i="54096"/>
  <c r="XR23" i="54096"/>
  <c r="XR18" i="54096"/>
  <c r="IH22" i="54096"/>
  <c r="IH19" i="54096"/>
  <c r="IH17" i="54096"/>
  <c r="SD25" i="54096"/>
  <c r="SD19" i="54096"/>
  <c r="SD16" i="54096"/>
  <c r="WU19" i="54096"/>
  <c r="WU20" i="54096"/>
  <c r="ZG25" i="54096"/>
  <c r="ZG17" i="54096"/>
  <c r="PF22" i="54096"/>
  <c r="PF19" i="54096"/>
  <c r="WB18" i="54096"/>
  <c r="YN23" i="54096"/>
  <c r="VQ19" i="54096"/>
  <c r="XA19" i="54096"/>
  <c r="ZA22" i="54096"/>
  <c r="XZ19" i="54096"/>
  <c r="XC23" i="54096"/>
  <c r="ZO24" i="54096"/>
  <c r="ZO17" i="54096"/>
  <c r="QL20" i="54096"/>
  <c r="WJ25" i="54096"/>
  <c r="WJ15" i="54096"/>
  <c r="YV17" i="54096"/>
  <c r="MA15" i="54096"/>
  <c r="IV19" i="54096"/>
  <c r="PM23" i="54096"/>
  <c r="XV20" i="54096"/>
  <c r="IX16" i="54096"/>
  <c r="ST22" i="54096"/>
  <c r="ZK22" i="54096"/>
  <c r="PV23" i="54096"/>
  <c r="KI22" i="54096"/>
  <c r="PG25" i="54096"/>
  <c r="UU20" i="54096"/>
  <c r="QZ19" i="54096"/>
  <c r="MJ24" i="54096"/>
  <c r="MJ19" i="54096"/>
  <c r="QR25" i="54096"/>
  <c r="QR21" i="54096"/>
  <c r="RH24" i="54096"/>
  <c r="RH19" i="54096"/>
  <c r="IO24" i="54096"/>
  <c r="IO20" i="54096"/>
  <c r="JE23" i="54096"/>
  <c r="JE19" i="54096"/>
  <c r="NM24" i="54096"/>
  <c r="NM20" i="54096"/>
  <c r="OC23" i="54096"/>
  <c r="OC19" i="54096"/>
  <c r="SK22" i="54096"/>
  <c r="TA25" i="54096"/>
  <c r="TA21" i="54096"/>
  <c r="QT25" i="54096"/>
  <c r="QT21" i="54096"/>
  <c r="TF23" i="54096"/>
  <c r="TF20" i="54096"/>
  <c r="XR24" i="54096"/>
  <c r="XR21" i="54096"/>
  <c r="IH25" i="54096"/>
  <c r="SD23" i="54096"/>
  <c r="WU25" i="54096"/>
  <c r="WU17" i="54096"/>
  <c r="ZG23" i="54096"/>
  <c r="ZG16" i="54096"/>
  <c r="PF24" i="54096"/>
  <c r="PF18" i="54096"/>
  <c r="WB21" i="54096"/>
  <c r="WB17" i="54096"/>
  <c r="YN22" i="54096"/>
  <c r="VQ18" i="54096"/>
  <c r="XA24" i="54096"/>
  <c r="XA17" i="54096"/>
  <c r="ZA20" i="54096"/>
  <c r="XZ25" i="54096"/>
  <c r="XZ15" i="54096"/>
  <c r="XC22" i="54096"/>
  <c r="ZO23" i="54096"/>
  <c r="QL22" i="54096"/>
  <c r="QL17" i="54096"/>
  <c r="WJ22" i="54096"/>
  <c r="YV24" i="54096"/>
  <c r="OM19" i="54096"/>
  <c r="IV15" i="54096"/>
  <c r="SR24" i="54096"/>
  <c r="RY23" i="54096"/>
  <c r="XV15" i="54096"/>
  <c r="ST19" i="54096"/>
  <c r="PV21" i="54096"/>
  <c r="KI16" i="54096"/>
  <c r="PG21" i="54096"/>
  <c r="UU24" i="54096"/>
  <c r="QZ18" i="54096"/>
  <c r="WW19" i="54096"/>
  <c r="LC16" i="54096"/>
  <c r="LC22" i="54096"/>
  <c r="LC25" i="54096"/>
  <c r="LC15" i="54096"/>
  <c r="NO16" i="54096"/>
  <c r="NO25" i="54096"/>
  <c r="NO15" i="54096"/>
  <c r="SM16" i="54096"/>
  <c r="SM18" i="54096"/>
  <c r="SM23" i="54096"/>
  <c r="SM15" i="54096"/>
  <c r="KJ16" i="54096"/>
  <c r="KJ15" i="54096"/>
  <c r="KJ19" i="54096"/>
  <c r="KJ24" i="54096"/>
  <c r="PH22" i="54096"/>
  <c r="PH16" i="54096"/>
  <c r="RT20" i="54096"/>
  <c r="RT17" i="54096"/>
  <c r="RT23" i="54096"/>
  <c r="JQ17" i="54096"/>
  <c r="JQ20" i="54096"/>
  <c r="JQ25" i="54096"/>
  <c r="RA18" i="54096"/>
  <c r="RA25" i="54096"/>
  <c r="QI17" i="54096"/>
  <c r="QI24" i="54096"/>
  <c r="SB17" i="54096"/>
  <c r="SB21" i="54096"/>
  <c r="OW17" i="54096"/>
  <c r="OW25" i="54096"/>
  <c r="GY18" i="54096"/>
  <c r="GY22" i="54096"/>
  <c r="GY15" i="54096"/>
  <c r="GY19" i="54096"/>
  <c r="GY23" i="54096"/>
  <c r="GY16" i="54096"/>
  <c r="GY20" i="54096"/>
  <c r="GY24" i="54096"/>
  <c r="MH18" i="54096"/>
  <c r="MH15" i="54096"/>
  <c r="MH21" i="54096"/>
  <c r="ZI16" i="54096"/>
  <c r="ZI20" i="54096"/>
  <c r="ZI24" i="54096"/>
  <c r="ZI17" i="54096"/>
  <c r="ZI21" i="54096"/>
  <c r="ZI25" i="54096"/>
  <c r="ZI22" i="54096"/>
  <c r="ZI15" i="54096"/>
  <c r="ZI23" i="54096"/>
  <c r="ZI18" i="54096"/>
  <c r="ZI19" i="54096"/>
  <c r="WZ18" i="54096"/>
  <c r="WZ24" i="54096"/>
  <c r="WZ15" i="54096"/>
  <c r="WZ20" i="54096"/>
  <c r="WZ25" i="54096"/>
  <c r="WZ23" i="54096"/>
  <c r="WZ16" i="54096"/>
  <c r="WZ19" i="54096"/>
  <c r="WZ17" i="54096"/>
  <c r="WZ21" i="54096"/>
  <c r="WZ22" i="54096"/>
  <c r="SX16" i="54096"/>
  <c r="SX24" i="54096"/>
  <c r="SX18" i="54096"/>
  <c r="XS17" i="54096"/>
  <c r="XS16" i="54096"/>
  <c r="XS20" i="54096"/>
  <c r="XS21" i="54096"/>
  <c r="VG15" i="54096"/>
  <c r="VG22" i="54096"/>
  <c r="VG25" i="54096"/>
  <c r="VG16" i="54096"/>
  <c r="VG19" i="54096"/>
  <c r="VG21" i="54096"/>
  <c r="VG17" i="54096"/>
  <c r="VG20" i="54096"/>
  <c r="VG24" i="54096"/>
  <c r="VG18" i="54096"/>
  <c r="VG23" i="54096"/>
  <c r="LZ15" i="54096"/>
  <c r="LZ22" i="54096"/>
  <c r="LZ16" i="54096"/>
  <c r="LZ19" i="54096"/>
  <c r="VV17" i="54096"/>
  <c r="VV21" i="54096"/>
  <c r="VV24" i="54096"/>
  <c r="VV18" i="54096"/>
  <c r="VV23" i="54096"/>
  <c r="VV16" i="54096"/>
  <c r="VV19" i="54096"/>
  <c r="VV25" i="54096"/>
  <c r="VV20" i="54096"/>
  <c r="VV22" i="54096"/>
  <c r="VV15" i="54096"/>
  <c r="UG16" i="54096"/>
  <c r="UG20" i="54096"/>
  <c r="UG24" i="54096"/>
  <c r="UG17" i="54096"/>
  <c r="UG21" i="54096"/>
  <c r="UG25" i="54096"/>
  <c r="UG18" i="54096"/>
  <c r="UG22" i="54096"/>
  <c r="UG15" i="54096"/>
  <c r="UG19" i="54096"/>
  <c r="UG23" i="54096"/>
  <c r="KK18" i="54096"/>
  <c r="KK22" i="54096"/>
  <c r="KK15" i="54096"/>
  <c r="KK19" i="54096"/>
  <c r="KK23" i="54096"/>
  <c r="KK16" i="54096"/>
  <c r="KK20" i="54096"/>
  <c r="KK24" i="54096"/>
  <c r="KK25" i="54096"/>
  <c r="KK17" i="54096"/>
  <c r="NP18" i="54096"/>
  <c r="NP23" i="54096"/>
  <c r="NP15" i="54096"/>
  <c r="NP19" i="54096"/>
  <c r="NP24" i="54096"/>
  <c r="NP16" i="54096"/>
  <c r="NP21" i="54096"/>
  <c r="NP25" i="54096"/>
  <c r="NP17" i="54096"/>
  <c r="NP22" i="54096"/>
  <c r="NP20" i="54096"/>
  <c r="QU19" i="54096"/>
  <c r="QU20" i="54096"/>
  <c r="QU15" i="54096"/>
  <c r="QU22" i="54096"/>
  <c r="QU24" i="54096"/>
  <c r="QU16" i="54096"/>
  <c r="QU21" i="54096"/>
  <c r="QU23" i="54096"/>
  <c r="QU18" i="54096"/>
  <c r="QU17" i="54096"/>
  <c r="QU25" i="54096"/>
  <c r="IL16" i="54096"/>
  <c r="IL21" i="54096"/>
  <c r="IL22" i="54096"/>
  <c r="IL18" i="54096"/>
  <c r="IL23" i="54096"/>
  <c r="IL17" i="54096"/>
  <c r="IL19" i="54096"/>
  <c r="IL24" i="54096"/>
  <c r="IL15" i="54096"/>
  <c r="IL20" i="54096"/>
  <c r="IL25" i="54096"/>
  <c r="VC15" i="54096"/>
  <c r="VC21" i="54096"/>
  <c r="VC23" i="54096"/>
  <c r="VC16" i="54096"/>
  <c r="VC17" i="54096"/>
  <c r="VC20" i="54096"/>
  <c r="VC19" i="54096"/>
  <c r="VC18" i="54096"/>
  <c r="VC25" i="54096"/>
  <c r="VC22" i="54096"/>
  <c r="VC24" i="54096"/>
  <c r="LJ18" i="54096"/>
  <c r="LJ25" i="54096"/>
  <c r="LJ16" i="54096"/>
  <c r="LJ19" i="54096"/>
  <c r="LJ22" i="54096"/>
  <c r="LJ15" i="54096"/>
  <c r="LJ20" i="54096"/>
  <c r="LJ24" i="54096"/>
  <c r="LJ23" i="54096"/>
  <c r="LJ17" i="54096"/>
  <c r="LJ21" i="54096"/>
  <c r="VN15" i="54096"/>
  <c r="VN20" i="54096"/>
  <c r="VN25" i="54096"/>
  <c r="VN17" i="54096"/>
  <c r="VN21" i="54096"/>
  <c r="VN24" i="54096"/>
  <c r="VN18" i="54096"/>
  <c r="VN22" i="54096"/>
  <c r="VN16" i="54096"/>
  <c r="VN19" i="54096"/>
  <c r="VN23" i="54096"/>
  <c r="PA19" i="54096"/>
  <c r="PA20" i="54096"/>
  <c r="PA21" i="54096"/>
  <c r="PA17" i="54096"/>
  <c r="PA24" i="54096"/>
  <c r="PA18" i="54096"/>
  <c r="PA25" i="54096"/>
  <c r="KC15" i="54096"/>
  <c r="KC17" i="54096"/>
  <c r="KC23" i="54096"/>
  <c r="KC18" i="54096"/>
  <c r="KC20" i="54096"/>
  <c r="KC24" i="54096"/>
  <c r="KC19" i="54096"/>
  <c r="KC21" i="54096"/>
  <c r="KC25" i="54096"/>
  <c r="KC16" i="54096"/>
  <c r="NH18" i="54096"/>
  <c r="NH23" i="54096"/>
  <c r="NH15" i="54096"/>
  <c r="NH19" i="54096"/>
  <c r="NH24" i="54096"/>
  <c r="NH16" i="54096"/>
  <c r="NH21" i="54096"/>
  <c r="NH25" i="54096"/>
  <c r="NH20" i="54096"/>
  <c r="NH17" i="54096"/>
  <c r="IJ18" i="54096"/>
  <c r="IJ17" i="54096"/>
  <c r="IJ20" i="54096"/>
  <c r="IJ21" i="54096"/>
  <c r="IJ22" i="54096"/>
  <c r="IJ16" i="54096"/>
  <c r="IJ25" i="54096"/>
  <c r="LO18" i="54096"/>
  <c r="LO22" i="54096"/>
  <c r="LO24" i="54096"/>
  <c r="LO15" i="54096"/>
  <c r="LO23" i="54096"/>
  <c r="LO25" i="54096"/>
  <c r="LO16" i="54096"/>
  <c r="LO19" i="54096"/>
  <c r="LO20" i="54096"/>
  <c r="GQ18" i="54096"/>
  <c r="GQ22" i="54096"/>
  <c r="GQ15" i="54096"/>
  <c r="GQ19" i="54096"/>
  <c r="GQ23" i="54096"/>
  <c r="GQ16" i="54096"/>
  <c r="GQ20" i="54096"/>
  <c r="GQ24" i="54096"/>
  <c r="ZM16" i="54096"/>
  <c r="ZM22" i="54096"/>
  <c r="ZM15" i="54096"/>
  <c r="ZM19" i="54096"/>
  <c r="ZM23" i="54096"/>
  <c r="ZM17" i="54096"/>
  <c r="ZM20" i="54096"/>
  <c r="ZM24" i="54096"/>
  <c r="ZM21" i="54096"/>
  <c r="ZM25" i="54096"/>
  <c r="ZM18" i="54096"/>
  <c r="ZD18" i="54096"/>
  <c r="ZD23" i="54096"/>
  <c r="ZD15" i="54096"/>
  <c r="ZD20" i="54096"/>
  <c r="ZD24" i="54096"/>
  <c r="ZD16" i="54096"/>
  <c r="ZD21" i="54096"/>
  <c r="ZD25" i="54096"/>
  <c r="ZD22" i="54096"/>
  <c r="ZD19" i="54096"/>
  <c r="ZD17" i="54096"/>
  <c r="WR15" i="54096"/>
  <c r="WR20" i="54096"/>
  <c r="WR25" i="54096"/>
  <c r="WR16" i="54096"/>
  <c r="WR22" i="54096"/>
  <c r="WR19" i="54096"/>
  <c r="WR17" i="54096"/>
  <c r="WR23" i="54096"/>
  <c r="WR21" i="54096"/>
  <c r="WR18" i="54096"/>
  <c r="WR24" i="54096"/>
  <c r="ZW16" i="54096"/>
  <c r="ZW18" i="54096"/>
  <c r="ZW25" i="54096"/>
  <c r="ZW17" i="54096"/>
  <c r="ZW20" i="54096"/>
  <c r="ZW24" i="54096"/>
  <c r="ZW21" i="54096"/>
  <c r="ZW19" i="54096"/>
  <c r="ZW15" i="54096"/>
  <c r="ZW22" i="54096"/>
  <c r="ZW23" i="54096"/>
  <c r="UP17" i="54096"/>
  <c r="UP18" i="54096"/>
  <c r="UP16" i="54096"/>
  <c r="UP19" i="54096"/>
  <c r="UP20" i="54096"/>
  <c r="UP22" i="54096"/>
  <c r="UP21" i="54096"/>
  <c r="UP24" i="54096"/>
  <c r="UP23" i="54096"/>
  <c r="UP15" i="54096"/>
  <c r="UP25" i="54096"/>
  <c r="YH17" i="54096"/>
  <c r="YH23" i="54096"/>
  <c r="YH24" i="54096"/>
  <c r="YH18" i="54096"/>
  <c r="YH25" i="54096"/>
  <c r="YH16" i="54096"/>
  <c r="YH19" i="54096"/>
  <c r="YH21" i="54096"/>
  <c r="YH20" i="54096"/>
  <c r="YH22" i="54096"/>
  <c r="YH15" i="54096"/>
  <c r="TQ17" i="54096"/>
  <c r="TQ21" i="54096"/>
  <c r="TQ25" i="54096"/>
  <c r="TQ18" i="54096"/>
  <c r="TQ22" i="54096"/>
  <c r="TQ15" i="54096"/>
  <c r="TQ19" i="54096"/>
  <c r="TQ23" i="54096"/>
  <c r="TQ20" i="54096"/>
  <c r="TQ24" i="54096"/>
  <c r="JU15" i="54096"/>
  <c r="JU19" i="54096"/>
  <c r="JU23" i="54096"/>
  <c r="JU16" i="54096"/>
  <c r="JU20" i="54096"/>
  <c r="JU24" i="54096"/>
  <c r="JU17" i="54096"/>
  <c r="JU21" i="54096"/>
  <c r="JU25" i="54096"/>
  <c r="JU18" i="54096"/>
  <c r="JU22" i="54096"/>
  <c r="RX17" i="54096"/>
  <c r="RX22" i="54096"/>
  <c r="RX20" i="54096"/>
  <c r="RX18" i="54096"/>
  <c r="RX23" i="54096"/>
  <c r="RX15" i="54096"/>
  <c r="RX19" i="54096"/>
  <c r="RX24" i="54096"/>
  <c r="RX25" i="54096"/>
  <c r="RX16" i="54096"/>
  <c r="RX21" i="54096"/>
  <c r="IB17" i="54096"/>
  <c r="IB22" i="54096"/>
  <c r="IB20" i="54096"/>
  <c r="IB18" i="54096"/>
  <c r="IB23" i="54096"/>
  <c r="IB15" i="54096"/>
  <c r="IB19" i="54096"/>
  <c r="IB24" i="54096"/>
  <c r="IB16" i="54096"/>
  <c r="IB21" i="54096"/>
  <c r="IB25" i="54096"/>
  <c r="QE15" i="54096"/>
  <c r="QE22" i="54096"/>
  <c r="QE25" i="54096"/>
  <c r="QE16" i="54096"/>
  <c r="QE21" i="54096"/>
  <c r="QE23" i="54096"/>
  <c r="QE18" i="54096"/>
  <c r="QE17" i="54096"/>
  <c r="QE20" i="54096"/>
  <c r="QE24" i="54096"/>
  <c r="QE19" i="54096"/>
  <c r="LG17" i="54096"/>
  <c r="LG23" i="54096"/>
  <c r="LG25" i="54096"/>
  <c r="LG18" i="54096"/>
  <c r="LG21" i="54096"/>
  <c r="LG15" i="54096"/>
  <c r="LG19" i="54096"/>
  <c r="LG24" i="54096"/>
  <c r="LG16" i="54096"/>
  <c r="LG22" i="54096"/>
  <c r="LG20" i="54096"/>
  <c r="LL15" i="54096"/>
  <c r="LL23" i="54096"/>
  <c r="LL17" i="54096"/>
  <c r="LL20" i="54096"/>
  <c r="LL18" i="54096"/>
  <c r="LL22" i="54096"/>
  <c r="RN16" i="54096"/>
  <c r="RN19" i="54096"/>
  <c r="RN25" i="54096"/>
  <c r="RN15" i="54096"/>
  <c r="RN20" i="54096"/>
  <c r="RN22" i="54096"/>
  <c r="RN17" i="54096"/>
  <c r="RN21" i="54096"/>
  <c r="RN24" i="54096"/>
  <c r="RN23" i="54096"/>
  <c r="VY15" i="54096"/>
  <c r="VY20" i="54096"/>
  <c r="VY23" i="54096"/>
  <c r="VY17" i="54096"/>
  <c r="VY21" i="54096"/>
  <c r="VY24" i="54096"/>
  <c r="VY18" i="54096"/>
  <c r="VY16" i="54096"/>
  <c r="VY25" i="54096"/>
  <c r="VY19" i="54096"/>
  <c r="VY22" i="54096"/>
  <c r="RP17" i="54096"/>
  <c r="RP22" i="54096"/>
  <c r="RP15" i="54096"/>
  <c r="RP25" i="54096"/>
  <c r="RP16" i="54096"/>
  <c r="RP19" i="54096"/>
  <c r="RP21" i="54096"/>
  <c r="OK15" i="54096"/>
  <c r="OK18" i="54096"/>
  <c r="OK25" i="54096"/>
  <c r="OK19" i="54096"/>
  <c r="OK21" i="54096"/>
  <c r="OK22" i="54096"/>
  <c r="P19" i="54071"/>
  <c r="P18" i="54071"/>
  <c r="P22" i="54071"/>
  <c r="AN17" i="54071"/>
  <c r="AN19" i="54071"/>
  <c r="AP15" i="54071"/>
  <c r="AP19" i="54071"/>
  <c r="AP22" i="54071"/>
  <c r="AP16" i="54071"/>
  <c r="AP23" i="54071"/>
  <c r="R23" i="54071"/>
  <c r="R19" i="54071"/>
  <c r="R22" i="54071"/>
  <c r="R15" i="54071"/>
  <c r="R16" i="54071"/>
  <c r="R21" i="54071"/>
  <c r="R20" i="54071"/>
  <c r="R24" i="54071"/>
  <c r="MR17" i="54096"/>
  <c r="MR22" i="54096"/>
  <c r="MR20" i="54096"/>
  <c r="MR18" i="54096"/>
  <c r="MR23" i="54096"/>
  <c r="MR15" i="54096"/>
  <c r="MR19" i="54096"/>
  <c r="MR24" i="54096"/>
  <c r="MR16" i="54096"/>
  <c r="MR21" i="54096"/>
  <c r="MR25" i="54096"/>
  <c r="XD16" i="54096"/>
  <c r="XD21" i="54096"/>
  <c r="XD25" i="54096"/>
  <c r="XD17" i="54096"/>
  <c r="XD22" i="54096"/>
  <c r="XD20" i="54096"/>
  <c r="XD18" i="54096"/>
  <c r="XD23" i="54096"/>
  <c r="XD19" i="54096"/>
  <c r="XD24" i="54096"/>
  <c r="XQ16" i="54096"/>
  <c r="XQ22" i="54096"/>
  <c r="XQ15" i="54096"/>
  <c r="XQ19" i="54096"/>
  <c r="XQ23" i="54096"/>
  <c r="XQ17" i="54096"/>
  <c r="XQ20" i="54096"/>
  <c r="XQ24" i="54096"/>
  <c r="XQ18" i="54096"/>
  <c r="XQ21" i="54096"/>
  <c r="XQ25" i="54096"/>
  <c r="GW15" i="54096"/>
  <c r="GW19" i="54096"/>
  <c r="GW21" i="54096"/>
  <c r="GW16" i="54096"/>
  <c r="GW20" i="54096"/>
  <c r="GW23" i="54096"/>
  <c r="GW17" i="54096"/>
  <c r="GW22" i="54096"/>
  <c r="GW25" i="54096"/>
  <c r="ES19" i="54096"/>
  <c r="ES20" i="54096"/>
  <c r="ES15" i="54096"/>
  <c r="ES21" i="54096"/>
  <c r="ES22" i="54096"/>
  <c r="ES16" i="54096"/>
  <c r="ES23" i="54096"/>
  <c r="ES24" i="54096"/>
  <c r="DO18" i="54096"/>
  <c r="DO19" i="54096"/>
  <c r="DO16" i="54096"/>
  <c r="DO20" i="54096"/>
  <c r="DO21" i="54096"/>
  <c r="DO15" i="54096"/>
  <c r="DO22" i="54096"/>
  <c r="DO23" i="54096"/>
  <c r="UT17" i="54096"/>
  <c r="UT21" i="54096"/>
  <c r="UT22" i="54096"/>
  <c r="UT18" i="54096"/>
  <c r="UT24" i="54096"/>
  <c r="UT16" i="54096"/>
  <c r="UT19" i="54096"/>
  <c r="UT23" i="54096"/>
  <c r="UT15" i="54096"/>
  <c r="UT20" i="54096"/>
  <c r="UT25" i="54096"/>
  <c r="GC16" i="54096"/>
  <c r="GC21" i="54096"/>
  <c r="GC22" i="54096"/>
  <c r="GC17" i="54096"/>
  <c r="GC23" i="54096"/>
  <c r="GC24" i="54096"/>
  <c r="GC18" i="54096"/>
  <c r="GC25" i="54096"/>
  <c r="FQ17" i="54096"/>
  <c r="FQ20" i="54096"/>
  <c r="FQ18" i="54096"/>
  <c r="FQ19" i="54096"/>
  <c r="FQ22" i="54096"/>
  <c r="FQ15" i="54096"/>
  <c r="FQ21" i="54096"/>
  <c r="FQ24" i="54096"/>
  <c r="DT19" i="54096"/>
  <c r="DT22" i="54096"/>
  <c r="DT23" i="54096"/>
  <c r="DT18" i="54096"/>
  <c r="DT24" i="54096"/>
  <c r="DT16" i="54096"/>
  <c r="DT20" i="54096"/>
  <c r="DT25" i="54096"/>
  <c r="CZ15" i="54096"/>
  <c r="CZ18" i="54096"/>
  <c r="CZ24" i="54096"/>
  <c r="CZ17" i="54096"/>
  <c r="CZ20" i="54096"/>
  <c r="CZ25" i="54096"/>
  <c r="CZ19" i="54096"/>
  <c r="CZ21" i="54096"/>
  <c r="CZ23" i="54096"/>
  <c r="KD18" i="54096"/>
  <c r="KD25" i="54096"/>
  <c r="KD16" i="54096"/>
  <c r="KD19" i="54096"/>
  <c r="KD22" i="54096"/>
  <c r="KD17" i="54096"/>
  <c r="KD20" i="54096"/>
  <c r="KD24" i="54096"/>
  <c r="KD21" i="54096"/>
  <c r="KD23" i="54096"/>
  <c r="ZU17" i="54096"/>
  <c r="ZU21" i="54096"/>
  <c r="ZU25" i="54096"/>
  <c r="ZU18" i="54096"/>
  <c r="ZU22" i="54096"/>
  <c r="ZU15" i="54096"/>
  <c r="ZU19" i="54096"/>
  <c r="ZU23" i="54096"/>
  <c r="ZU16" i="54096"/>
  <c r="ZU20" i="54096"/>
  <c r="ZU24" i="54096"/>
  <c r="GP21" i="54096"/>
  <c r="GP25" i="54096"/>
  <c r="GP19" i="54096"/>
  <c r="GP22" i="54096"/>
  <c r="GP15" i="54096"/>
  <c r="GP17" i="54096"/>
  <c r="GP23" i="54096"/>
  <c r="GP18" i="54096"/>
  <c r="DC18" i="54096"/>
  <c r="DC19" i="54096"/>
  <c r="DC16" i="54096"/>
  <c r="DC20" i="54096"/>
  <c r="DC21" i="54096"/>
  <c r="DC15" i="54096"/>
  <c r="DC22" i="54096"/>
  <c r="DC23" i="54096"/>
  <c r="AS16" i="54096"/>
  <c r="AS19" i="54096"/>
  <c r="AS20" i="54096"/>
  <c r="AS18" i="54096"/>
  <c r="AS21" i="54096"/>
  <c r="AS22" i="54096"/>
  <c r="AS15" i="54096"/>
  <c r="AS23" i="54096"/>
  <c r="AS24" i="54096"/>
  <c r="HC16" i="54096"/>
  <c r="HC20" i="54096"/>
  <c r="HC24" i="54096"/>
  <c r="HC17" i="54096"/>
  <c r="HC21" i="54096"/>
  <c r="HC22" i="54096"/>
  <c r="HC15" i="54096"/>
  <c r="HC23" i="54096"/>
  <c r="HC18" i="54096"/>
  <c r="HC25" i="54096"/>
  <c r="EA16" i="54096"/>
  <c r="EA20" i="54096"/>
  <c r="EA21" i="54096"/>
  <c r="EA15" i="54096"/>
  <c r="EA19" i="54096"/>
  <c r="EA23" i="54096"/>
  <c r="EA17" i="54096"/>
  <c r="EA22" i="54096"/>
  <c r="EA25" i="54096"/>
  <c r="AL22" i="54096"/>
  <c r="AL18" i="54096"/>
  <c r="AL25" i="54096"/>
  <c r="AL21" i="54096"/>
  <c r="AL17" i="54096"/>
  <c r="AL24" i="54096"/>
  <c r="AL20" i="54096"/>
  <c r="AL16" i="54096"/>
  <c r="DC17" i="54096"/>
  <c r="DO24" i="54096"/>
  <c r="GQ21" i="54096"/>
  <c r="GW18" i="54096"/>
  <c r="GC19" i="54096"/>
  <c r="RN18" i="54096"/>
  <c r="KC22" i="54096"/>
  <c r="TQ16" i="54096"/>
  <c r="LO17" i="54096"/>
  <c r="IQ16" i="54096"/>
  <c r="IQ15" i="54096"/>
  <c r="IQ22" i="54096"/>
  <c r="IQ21" i="54096"/>
  <c r="QA16" i="54096"/>
  <c r="QA15" i="54096"/>
  <c r="QA22" i="54096"/>
  <c r="QA21" i="54096"/>
  <c r="UY16" i="54096"/>
  <c r="UY18" i="54096"/>
  <c r="UY23" i="54096"/>
  <c r="UY15" i="54096"/>
  <c r="MV15" i="54096"/>
  <c r="MV19" i="54096"/>
  <c r="MV24" i="54096"/>
  <c r="UF18" i="54096"/>
  <c r="UF25" i="54096"/>
  <c r="MC18" i="54096"/>
  <c r="MC16" i="54096"/>
  <c r="OO18" i="54096"/>
  <c r="OO16" i="54096"/>
  <c r="TM18" i="54096"/>
  <c r="TM16" i="54096"/>
  <c r="LF25" i="54096"/>
  <c r="LF18" i="54096"/>
  <c r="VB17" i="54096"/>
  <c r="VB21" i="54096"/>
  <c r="LK17" i="54096"/>
  <c r="LK24" i="54096"/>
  <c r="IF17" i="54096"/>
  <c r="IF21" i="54096"/>
  <c r="ND17" i="54096"/>
  <c r="ND21" i="54096"/>
  <c r="JY18" i="54096"/>
  <c r="JY25" i="54096"/>
  <c r="TU17" i="54096"/>
  <c r="TU25" i="54096"/>
  <c r="VJ17" i="54096"/>
  <c r="VJ22" i="54096"/>
  <c r="MX18" i="54096"/>
  <c r="MX21" i="54096"/>
  <c r="MX24" i="54096"/>
  <c r="MX19" i="54096"/>
  <c r="MX22" i="54096"/>
  <c r="MX16" i="54096"/>
  <c r="MX15" i="54096"/>
  <c r="MX25" i="54096"/>
  <c r="MX17" i="54096"/>
  <c r="MX20" i="54096"/>
  <c r="MX23" i="54096"/>
  <c r="ZL17" i="54096"/>
  <c r="ZL21" i="54096"/>
  <c r="ZL25" i="54096"/>
  <c r="ZL16" i="54096"/>
  <c r="JB16" i="54096"/>
  <c r="JB21" i="54096"/>
  <c r="JB22" i="54096"/>
  <c r="JB18" i="54096"/>
  <c r="JB23" i="54096"/>
  <c r="JB17" i="54096"/>
  <c r="JB19" i="54096"/>
  <c r="JB24" i="54096"/>
  <c r="JB25" i="54096"/>
  <c r="JB15" i="54096"/>
  <c r="YP18" i="54096"/>
  <c r="YP23" i="54096"/>
  <c r="YP16" i="54096"/>
  <c r="YP19" i="54096"/>
  <c r="YP25" i="54096"/>
  <c r="YP15" i="54096"/>
  <c r="YP20" i="54096"/>
  <c r="YP24" i="54096"/>
  <c r="YP17" i="54096"/>
  <c r="YP22" i="54096"/>
  <c r="YP21" i="54096"/>
  <c r="PI16" i="54096"/>
  <c r="PI20" i="54096"/>
  <c r="PI24" i="54096"/>
  <c r="PI17" i="54096"/>
  <c r="PI21" i="54096"/>
  <c r="PI25" i="54096"/>
  <c r="PI18" i="54096"/>
  <c r="PI22" i="54096"/>
  <c r="PI15" i="54096"/>
  <c r="PI19" i="54096"/>
  <c r="PI23" i="54096"/>
  <c r="SN16" i="54096"/>
  <c r="SN21" i="54096"/>
  <c r="SN25" i="54096"/>
  <c r="SN17" i="54096"/>
  <c r="SN22" i="54096"/>
  <c r="SN20" i="54096"/>
  <c r="SN18" i="54096"/>
  <c r="SN23" i="54096"/>
  <c r="SN19" i="54096"/>
  <c r="SN24" i="54096"/>
  <c r="SN15" i="54096"/>
  <c r="IR16" i="54096"/>
  <c r="IR21" i="54096"/>
  <c r="IR25" i="54096"/>
  <c r="IR17" i="54096"/>
  <c r="IR22" i="54096"/>
  <c r="IR20" i="54096"/>
  <c r="IR18" i="54096"/>
  <c r="IR23" i="54096"/>
  <c r="IR24" i="54096"/>
  <c r="IR15" i="54096"/>
  <c r="LW16" i="54096"/>
  <c r="LW22" i="54096"/>
  <c r="LW24" i="54096"/>
  <c r="LW17" i="54096"/>
  <c r="LW23" i="54096"/>
  <c r="LW25" i="54096"/>
  <c r="LW18" i="54096"/>
  <c r="LW21" i="54096"/>
  <c r="LW15" i="54096"/>
  <c r="LW19" i="54096"/>
  <c r="LW20" i="54096"/>
  <c r="SH18" i="54096"/>
  <c r="SH24" i="54096"/>
  <c r="SH16" i="54096"/>
  <c r="SH19" i="54096"/>
  <c r="SH23" i="54096"/>
  <c r="SH15" i="54096"/>
  <c r="SH20" i="54096"/>
  <c r="SH25" i="54096"/>
  <c r="SH21" i="54096"/>
  <c r="SH22" i="54096"/>
  <c r="SH17" i="54096"/>
  <c r="XO16" i="54096"/>
  <c r="XO17" i="54096"/>
  <c r="XO23" i="54096"/>
  <c r="XO22" i="54096"/>
  <c r="XO18" i="54096"/>
  <c r="XO25" i="54096"/>
  <c r="XO19" i="54096"/>
  <c r="XO24" i="54096"/>
  <c r="XO15" i="54096"/>
  <c r="XO21" i="54096"/>
  <c r="XO20" i="54096"/>
  <c r="YL17" i="54096"/>
  <c r="YL24" i="54096"/>
  <c r="YL22" i="54096"/>
  <c r="YL18" i="54096"/>
  <c r="YL21" i="54096"/>
  <c r="YL16" i="54096"/>
  <c r="YL19" i="54096"/>
  <c r="YL23" i="54096"/>
  <c r="YL20" i="54096"/>
  <c r="YL25" i="54096"/>
  <c r="TY18" i="54096"/>
  <c r="TY21" i="54096"/>
  <c r="TY25" i="54096"/>
  <c r="TY19" i="54096"/>
  <c r="TY22" i="54096"/>
  <c r="TY15" i="54096"/>
  <c r="TY16" i="54096"/>
  <c r="TY23" i="54096"/>
  <c r="TY17" i="54096"/>
  <c r="TY20" i="54096"/>
  <c r="SF18" i="54096"/>
  <c r="SF24" i="54096"/>
  <c r="SF15" i="54096"/>
  <c r="SF21" i="54096"/>
  <c r="SF25" i="54096"/>
  <c r="SF16" i="54096"/>
  <c r="SF22" i="54096"/>
  <c r="SF19" i="54096"/>
  <c r="SF20" i="54096"/>
  <c r="SF17" i="54096"/>
  <c r="QM17" i="54096"/>
  <c r="QM16" i="54096"/>
  <c r="QM20" i="54096"/>
  <c r="QM18" i="54096"/>
  <c r="QM24" i="54096"/>
  <c r="QM22" i="54096"/>
  <c r="QM25" i="54096"/>
  <c r="QM15" i="54096"/>
  <c r="QM19" i="54096"/>
  <c r="XI16" i="54096"/>
  <c r="XI20" i="54096"/>
  <c r="XI24" i="54096"/>
  <c r="XI17" i="54096"/>
  <c r="XI21" i="54096"/>
  <c r="XI25" i="54096"/>
  <c r="XI18" i="54096"/>
  <c r="XI22" i="54096"/>
  <c r="XI15" i="54096"/>
  <c r="XI19" i="54096"/>
  <c r="XI23" i="54096"/>
  <c r="YC18" i="54096"/>
  <c r="YC22" i="54096"/>
  <c r="YC15" i="54096"/>
  <c r="YC19" i="54096"/>
  <c r="YC23" i="54096"/>
  <c r="YC16" i="54096"/>
  <c r="YC20" i="54096"/>
  <c r="YC24" i="54096"/>
  <c r="YC21" i="54096"/>
  <c r="YC25" i="54096"/>
  <c r="YC17" i="54096"/>
  <c r="RR15" i="54096"/>
  <c r="RR20" i="54096"/>
  <c r="RR25" i="54096"/>
  <c r="RR17" i="54096"/>
  <c r="RR21" i="54096"/>
  <c r="RR22" i="54096"/>
  <c r="RR18" i="54096"/>
  <c r="RR24" i="54096"/>
  <c r="RR16" i="54096"/>
  <c r="RR19" i="54096"/>
  <c r="RR23" i="54096"/>
  <c r="XK16" i="54096"/>
  <c r="XK20" i="54096"/>
  <c r="XK25" i="54096"/>
  <c r="XK17" i="54096"/>
  <c r="XK19" i="54096"/>
  <c r="XK24" i="54096"/>
  <c r="XK22" i="54096"/>
  <c r="XK21" i="54096"/>
  <c r="XK15" i="54096"/>
  <c r="XK18" i="54096"/>
  <c r="XK23" i="54096"/>
  <c r="KT15" i="54096"/>
  <c r="KT21" i="54096"/>
  <c r="KT23" i="54096"/>
  <c r="KT18" i="54096"/>
  <c r="KT25" i="54096"/>
  <c r="KT16" i="54096"/>
  <c r="KT19" i="54096"/>
  <c r="KT22" i="54096"/>
  <c r="KT20" i="54096"/>
  <c r="KT24" i="54096"/>
  <c r="KT17" i="54096"/>
  <c r="VF18" i="54096"/>
  <c r="VF23" i="54096"/>
  <c r="VF16" i="54096"/>
  <c r="VF19" i="54096"/>
  <c r="VF25" i="54096"/>
  <c r="VF15" i="54096"/>
  <c r="VF20" i="54096"/>
  <c r="VF22" i="54096"/>
  <c r="VF24" i="54096"/>
  <c r="VF17" i="54096"/>
  <c r="OS17" i="54096"/>
  <c r="OS21" i="54096"/>
  <c r="OS25" i="54096"/>
  <c r="OS18" i="54096"/>
  <c r="OS22" i="54096"/>
  <c r="OS15" i="54096"/>
  <c r="OS19" i="54096"/>
  <c r="OS23" i="54096"/>
  <c r="OS20" i="54096"/>
  <c r="OS24" i="54096"/>
  <c r="OS16" i="54096"/>
  <c r="MZ15" i="54096"/>
  <c r="MZ19" i="54096"/>
  <c r="MZ24" i="54096"/>
  <c r="MZ16" i="54096"/>
  <c r="MZ21" i="54096"/>
  <c r="MZ25" i="54096"/>
  <c r="MZ17" i="54096"/>
  <c r="MZ22" i="54096"/>
  <c r="MZ20" i="54096"/>
  <c r="MZ18" i="54096"/>
  <c r="MZ23" i="54096"/>
  <c r="SC19" i="54096"/>
  <c r="SC22" i="54096"/>
  <c r="SC15" i="54096"/>
  <c r="SC16" i="54096"/>
  <c r="SC23" i="54096"/>
  <c r="SC17" i="54096"/>
  <c r="SC20" i="54096"/>
  <c r="SC24" i="54096"/>
  <c r="SC21" i="54096"/>
  <c r="SC25" i="54096"/>
  <c r="SC18" i="54096"/>
  <c r="VH15" i="54096"/>
  <c r="VH21" i="54096"/>
  <c r="VH25" i="54096"/>
  <c r="VH16" i="54096"/>
  <c r="VH22" i="54096"/>
  <c r="VH19" i="54096"/>
  <c r="VH17" i="54096"/>
  <c r="VH23" i="54096"/>
  <c r="VH20" i="54096"/>
  <c r="VH18" i="54096"/>
  <c r="VH24" i="54096"/>
  <c r="LB18" i="54096"/>
  <c r="LB22" i="54096"/>
  <c r="LB16" i="54096"/>
  <c r="LB19" i="54096"/>
  <c r="LB25" i="54096"/>
  <c r="LB17" i="54096"/>
  <c r="LB20" i="54096"/>
  <c r="LB23" i="54096"/>
  <c r="LB15" i="54096"/>
  <c r="LB21" i="54096"/>
  <c r="HS18" i="54096"/>
  <c r="HS22" i="54096"/>
  <c r="HS15" i="54096"/>
  <c r="HS19" i="54096"/>
  <c r="HS23" i="54096"/>
  <c r="HS16" i="54096"/>
  <c r="HS20" i="54096"/>
  <c r="HS24" i="54096"/>
  <c r="NK16" i="54096"/>
  <c r="NK22" i="54096"/>
  <c r="NK25" i="54096"/>
  <c r="NK15" i="54096"/>
  <c r="NK21" i="54096"/>
  <c r="NK17" i="54096"/>
  <c r="NK19" i="54096"/>
  <c r="NK18" i="54096"/>
  <c r="NK24" i="54096"/>
  <c r="TZ18" i="54096"/>
  <c r="TZ23" i="54096"/>
  <c r="TZ16" i="54096"/>
  <c r="TZ19" i="54096"/>
  <c r="TZ25" i="54096"/>
  <c r="TZ15" i="54096"/>
  <c r="TZ20" i="54096"/>
  <c r="TZ22" i="54096"/>
  <c r="TZ17" i="54096"/>
  <c r="TZ21" i="54096"/>
  <c r="TZ24" i="54096"/>
  <c r="HW16" i="54096"/>
  <c r="HW20" i="54096"/>
  <c r="HW24" i="54096"/>
  <c r="HW17" i="54096"/>
  <c r="HW21" i="54096"/>
  <c r="HW25" i="54096"/>
  <c r="HW18" i="54096"/>
  <c r="HW22" i="54096"/>
  <c r="HN20" i="54096"/>
  <c r="HN24" i="54096"/>
  <c r="HN18" i="54096"/>
  <c r="HN21" i="54096"/>
  <c r="HN25" i="54096"/>
  <c r="HN23" i="54096"/>
  <c r="HN15" i="54096"/>
  <c r="HN16" i="54096"/>
  <c r="HN19" i="54096"/>
  <c r="HN17" i="54096"/>
  <c r="ED16" i="54096"/>
  <c r="ED17" i="54096"/>
  <c r="ED15" i="54096"/>
  <c r="ED19" i="54096"/>
  <c r="ED22" i="54096"/>
  <c r="ED18" i="54096"/>
  <c r="ED21" i="54096"/>
  <c r="ED24" i="54096"/>
  <c r="DD19" i="54096"/>
  <c r="DD22" i="54096"/>
  <c r="DD23" i="54096"/>
  <c r="DD18" i="54096"/>
  <c r="DD24" i="54096"/>
  <c r="DD16" i="54096"/>
  <c r="DD20" i="54096"/>
  <c r="DD21" i="54096"/>
  <c r="TI18" i="54096"/>
  <c r="TI21" i="54096"/>
  <c r="TI25" i="54096"/>
  <c r="TI19" i="54096"/>
  <c r="TI22" i="54096"/>
  <c r="TI15" i="54096"/>
  <c r="TI16" i="54096"/>
  <c r="TI23" i="54096"/>
  <c r="TI17" i="54096"/>
  <c r="TI20" i="54096"/>
  <c r="TI24" i="54096"/>
  <c r="JV15" i="54096"/>
  <c r="JV21" i="54096"/>
  <c r="JV24" i="54096"/>
  <c r="JV18" i="54096"/>
  <c r="JV22" i="54096"/>
  <c r="JV16" i="54096"/>
  <c r="JV19" i="54096"/>
  <c r="JV25" i="54096"/>
  <c r="JV17" i="54096"/>
  <c r="JV20" i="54096"/>
  <c r="JV23" i="54096"/>
  <c r="GL18" i="54096"/>
  <c r="GL23" i="54096"/>
  <c r="GL15" i="54096"/>
  <c r="GL20" i="54096"/>
  <c r="GL24" i="54096"/>
  <c r="GL19" i="54096"/>
  <c r="GL21" i="54096"/>
  <c r="GL25" i="54096"/>
  <c r="GL17" i="54096"/>
  <c r="FV16" i="54096"/>
  <c r="FV22" i="54096"/>
  <c r="FV25" i="54096"/>
  <c r="FV17" i="54096"/>
  <c r="FV23" i="54096"/>
  <c r="FV15" i="54096"/>
  <c r="FV19" i="54096"/>
  <c r="FV24" i="54096"/>
  <c r="FL16" i="54096"/>
  <c r="FL20" i="54096"/>
  <c r="FL25" i="54096"/>
  <c r="FL17" i="54096"/>
  <c r="FL22" i="54096"/>
  <c r="FL21" i="54096"/>
  <c r="FL19" i="54096"/>
  <c r="FL15" i="54096"/>
  <c r="FL24" i="54096"/>
  <c r="CY16" i="54096"/>
  <c r="CY22" i="54096"/>
  <c r="CY25" i="54096"/>
  <c r="CY18" i="54096"/>
  <c r="CY24" i="54096"/>
  <c r="CY15" i="54096"/>
  <c r="CY20" i="54096"/>
  <c r="CY19" i="54096"/>
  <c r="AT15" i="54096"/>
  <c r="AT17" i="54096"/>
  <c r="AT24" i="54096"/>
  <c r="AT20" i="54096"/>
  <c r="AT23" i="54096"/>
  <c r="AT16" i="54096"/>
  <c r="AT19" i="54096"/>
  <c r="AT25" i="54096"/>
  <c r="AB24" i="54096"/>
  <c r="AB17" i="54096"/>
  <c r="AB16" i="54096"/>
  <c r="AB23" i="54096"/>
  <c r="AB20" i="54096"/>
  <c r="AB15" i="54096"/>
  <c r="AB22" i="54096"/>
  <c r="AB18" i="54096"/>
  <c r="Y17" i="54096"/>
  <c r="Y21" i="54096"/>
  <c r="Y20" i="54096"/>
  <c r="Y16" i="54096"/>
  <c r="Y25" i="54096"/>
  <c r="Y19" i="54096"/>
  <c r="Y15" i="54096"/>
  <c r="Y24" i="54096"/>
  <c r="YB16" i="54096"/>
  <c r="YB21" i="54096"/>
  <c r="YB25" i="54096"/>
  <c r="YB17" i="54096"/>
  <c r="YB22" i="54096"/>
  <c r="YB20" i="54096"/>
  <c r="YB18" i="54096"/>
  <c r="YB23" i="54096"/>
  <c r="YB24" i="54096"/>
  <c r="YB15" i="54096"/>
  <c r="YB19" i="54096"/>
  <c r="GK16" i="54096"/>
  <c r="GK21" i="54096"/>
  <c r="GK24" i="54096"/>
  <c r="GK17" i="54096"/>
  <c r="GK23" i="54096"/>
  <c r="GK25" i="54096"/>
  <c r="GK18" i="54096"/>
  <c r="GK20" i="54096"/>
  <c r="FU19" i="54096"/>
  <c r="FU20" i="54096"/>
  <c r="FU15" i="54096"/>
  <c r="FU18" i="54096"/>
  <c r="FU22" i="54096"/>
  <c r="FU16" i="54096"/>
  <c r="FU21" i="54096"/>
  <c r="FU24" i="54096"/>
  <c r="EJ17" i="54096"/>
  <c r="EJ22" i="54096"/>
  <c r="EJ23" i="54096"/>
  <c r="EJ19" i="54096"/>
  <c r="EJ24" i="54096"/>
  <c r="EJ16" i="54096"/>
  <c r="EJ18" i="54096"/>
  <c r="EJ21" i="54096"/>
  <c r="AQ18" i="54096"/>
  <c r="AQ21" i="54096"/>
  <c r="AQ15" i="54096"/>
  <c r="AQ20" i="54096"/>
  <c r="AQ19" i="54096"/>
  <c r="AQ17" i="54096"/>
  <c r="AQ22" i="54096"/>
  <c r="AQ23" i="54096"/>
  <c r="AR17" i="54096"/>
  <c r="AR20" i="54096"/>
  <c r="AR23" i="54096"/>
  <c r="AR19" i="54096"/>
  <c r="AR22" i="54096"/>
  <c r="AR25" i="54096"/>
  <c r="AR21" i="54096"/>
  <c r="AR16" i="54096"/>
  <c r="BJ15" i="54096"/>
  <c r="BJ17" i="54096"/>
  <c r="BJ24" i="54096"/>
  <c r="BJ20" i="54096"/>
  <c r="BJ23" i="54096"/>
  <c r="BJ16" i="54096"/>
  <c r="BJ19" i="54096"/>
  <c r="BJ25" i="54096"/>
  <c r="AN23" i="54096"/>
  <c r="AN19" i="54096"/>
  <c r="AN15" i="54096"/>
  <c r="AN22" i="54096"/>
  <c r="AN18" i="54096"/>
  <c r="AN25" i="54096"/>
  <c r="AN21" i="54096"/>
  <c r="AN17" i="54096"/>
  <c r="N25" i="54096"/>
  <c r="N21" i="54096"/>
  <c r="N17" i="54096"/>
  <c r="N24" i="54096"/>
  <c r="N20" i="54096"/>
  <c r="N16" i="54096"/>
  <c r="N23" i="54096"/>
  <c r="N19" i="54096"/>
  <c r="N15" i="54096"/>
  <c r="PQ15" i="54096"/>
  <c r="PQ16" i="54096"/>
  <c r="PQ23" i="54096"/>
  <c r="PQ17" i="54096"/>
  <c r="PQ20" i="54096"/>
  <c r="PQ24" i="54096"/>
  <c r="PQ18" i="54096"/>
  <c r="PQ21" i="54096"/>
  <c r="PQ25" i="54096"/>
  <c r="PQ22" i="54096"/>
  <c r="WK16" i="54096"/>
  <c r="WK22" i="54096"/>
  <c r="WK15" i="54096"/>
  <c r="WK19" i="54096"/>
  <c r="WK23" i="54096"/>
  <c r="WK17" i="54096"/>
  <c r="WK20" i="54096"/>
  <c r="WK24" i="54096"/>
  <c r="WK18" i="54096"/>
  <c r="WK21" i="54096"/>
  <c r="GT21" i="54096"/>
  <c r="GT25" i="54096"/>
  <c r="GT15" i="54096"/>
  <c r="GT22" i="54096"/>
  <c r="GT17" i="54096"/>
  <c r="GT16" i="54096"/>
  <c r="GT23" i="54096"/>
  <c r="GT18" i="54096"/>
  <c r="EP15" i="54096"/>
  <c r="EP17" i="54096"/>
  <c r="EP22" i="54096"/>
  <c r="EP18" i="54096"/>
  <c r="EP19" i="54096"/>
  <c r="EP24" i="54096"/>
  <c r="EP20" i="54096"/>
  <c r="EP21" i="54096"/>
  <c r="EP25" i="54096"/>
  <c r="ER19" i="54096"/>
  <c r="ER22" i="54096"/>
  <c r="ER21" i="54096"/>
  <c r="ER15" i="54096"/>
  <c r="ER23" i="54096"/>
  <c r="ER16" i="54096"/>
  <c r="ER18" i="54096"/>
  <c r="ER24" i="54096"/>
  <c r="CB17" i="54096"/>
  <c r="CB18" i="54096"/>
  <c r="CB23" i="54096"/>
  <c r="CB16" i="54096"/>
  <c r="CB20" i="54096"/>
  <c r="CB25" i="54096"/>
  <c r="CB19" i="54096"/>
  <c r="CB22" i="54096"/>
  <c r="CH18" i="54096"/>
  <c r="CH19" i="54096"/>
  <c r="CH24" i="54096"/>
  <c r="CH20" i="54096"/>
  <c r="CH21" i="54096"/>
  <c r="CH22" i="54096"/>
  <c r="CH17" i="54096"/>
  <c r="CH23" i="54096"/>
  <c r="YM18" i="54096"/>
  <c r="YM24" i="54096"/>
  <c r="YM15" i="54096"/>
  <c r="YM21" i="54096"/>
  <c r="YM20" i="54096"/>
  <c r="YM16" i="54096"/>
  <c r="YM22" i="54096"/>
  <c r="YM23" i="54096"/>
  <c r="YM17" i="54096"/>
  <c r="YM19" i="54096"/>
  <c r="YM25" i="54096"/>
  <c r="DQ15" i="54096"/>
  <c r="DQ21" i="54096"/>
  <c r="DQ22" i="54096"/>
  <c r="DQ17" i="54096"/>
  <c r="DQ23" i="54096"/>
  <c r="DQ24" i="54096"/>
  <c r="DQ16" i="54096"/>
  <c r="DQ20" i="54096"/>
  <c r="DQ25" i="54096"/>
  <c r="BK16" i="54096"/>
  <c r="BK24" i="54096"/>
  <c r="BK19" i="54096"/>
  <c r="BK18" i="54096"/>
  <c r="BK21" i="54096"/>
  <c r="BK15" i="54096"/>
  <c r="BK20" i="54096"/>
  <c r="BK23" i="54096"/>
  <c r="BM15" i="54096"/>
  <c r="BM22" i="54096"/>
  <c r="BM20" i="54096"/>
  <c r="BM17" i="54096"/>
  <c r="BM23" i="54096"/>
  <c r="BM16" i="54096"/>
  <c r="BM19" i="54096"/>
  <c r="BM25" i="54096"/>
  <c r="AF25" i="54096"/>
  <c r="AF21" i="54096"/>
  <c r="AF17" i="54096"/>
  <c r="AF24" i="54096"/>
  <c r="AF20" i="54096"/>
  <c r="AF16" i="54096"/>
  <c r="AF23" i="54096"/>
  <c r="AF19" i="54096"/>
  <c r="AF15" i="54096"/>
  <c r="GS15" i="54096"/>
  <c r="GS19" i="54096"/>
  <c r="GS20" i="54096"/>
  <c r="GS16" i="54096"/>
  <c r="GS21" i="54096"/>
  <c r="GS22" i="54096"/>
  <c r="GS17" i="54096"/>
  <c r="GS23" i="54096"/>
  <c r="GS24" i="54096"/>
  <c r="DF17" i="54096"/>
  <c r="DF19" i="54096"/>
  <c r="DF24" i="54096"/>
  <c r="DF16" i="54096"/>
  <c r="DF21" i="54096"/>
  <c r="DF22" i="54096"/>
  <c r="DF18" i="54096"/>
  <c r="DF23" i="54096"/>
  <c r="DH17" i="54096"/>
  <c r="DH20" i="54096"/>
  <c r="DH25" i="54096"/>
  <c r="DH19" i="54096"/>
  <c r="DH22" i="54096"/>
  <c r="DH24" i="54096"/>
  <c r="DH15" i="54096"/>
  <c r="DH21" i="54096"/>
  <c r="AZ18" i="54096"/>
  <c r="AZ20" i="54096"/>
  <c r="AZ23" i="54096"/>
  <c r="AZ19" i="54096"/>
  <c r="AZ22" i="54096"/>
  <c r="AZ15" i="54096"/>
  <c r="AZ21" i="54096"/>
  <c r="AZ24" i="54096"/>
  <c r="CP18" i="54096"/>
  <c r="CP23" i="54096"/>
  <c r="CP24" i="54096"/>
  <c r="CP20" i="54096"/>
  <c r="CP25" i="54096"/>
  <c r="CP16" i="54096"/>
  <c r="CP19" i="54096"/>
  <c r="CP22" i="54096"/>
  <c r="R25" i="54071"/>
  <c r="P25" i="54071"/>
  <c r="AP21" i="54071"/>
  <c r="AP17" i="54071"/>
  <c r="P20" i="54071"/>
  <c r="AN15" i="54071"/>
  <c r="P24" i="54071"/>
  <c r="AL19" i="54096"/>
  <c r="AF18" i="54096"/>
  <c r="AB19" i="54096"/>
  <c r="Y18" i="54096"/>
  <c r="N22" i="54096"/>
  <c r="AR18" i="54096"/>
  <c r="BJ21" i="54096"/>
  <c r="AN25" i="54071"/>
  <c r="R17" i="54071"/>
  <c r="P17" i="54071"/>
  <c r="AN21" i="54071"/>
  <c r="AP18" i="54071"/>
  <c r="AN16" i="54071"/>
  <c r="AN20" i="54071"/>
  <c r="AL23" i="54096"/>
  <c r="AF22" i="54096"/>
  <c r="AB21" i="54096"/>
  <c r="AN16" i="54096"/>
  <c r="AQ25" i="54096"/>
  <c r="AR15" i="54096"/>
  <c r="BJ18" i="54096"/>
  <c r="BK17" i="54096"/>
  <c r="BM18" i="54096"/>
  <c r="AZ17" i="54096"/>
  <c r="CP15" i="54096"/>
  <c r="CY17" i="54096"/>
  <c r="CZ22" i="54096"/>
  <c r="DQ19" i="54096"/>
  <c r="DT21" i="54096"/>
  <c r="DH18" i="54096"/>
  <c r="FQ25" i="54096"/>
  <c r="DF20" i="54096"/>
  <c r="EJ25" i="54096"/>
  <c r="ES25" i="54096"/>
  <c r="ER20" i="54096"/>
  <c r="FU25" i="54096"/>
  <c r="FV18" i="54096"/>
  <c r="EA24" i="54096"/>
  <c r="ED20" i="54096"/>
  <c r="DO17" i="54096"/>
  <c r="GQ17" i="54096"/>
  <c r="HW23" i="54096"/>
  <c r="GK22" i="54096"/>
  <c r="GL22" i="54096"/>
  <c r="GP16" i="54096"/>
  <c r="GY25" i="54096"/>
  <c r="GC15" i="54096"/>
  <c r="HC19" i="54096"/>
  <c r="NO22" i="54096"/>
  <c r="KD15" i="54096"/>
  <c r="SF23" i="54096"/>
  <c r="KK21" i="54096"/>
  <c r="WF15" i="54096"/>
  <c r="WF19" i="54096"/>
  <c r="WF24" i="54096"/>
  <c r="WF16" i="54096"/>
  <c r="WF21" i="54096"/>
  <c r="WF25" i="54096"/>
  <c r="WF17" i="54096"/>
  <c r="WF22" i="54096"/>
  <c r="WF20" i="54096"/>
  <c r="WF23" i="54096"/>
  <c r="WF18" i="54096"/>
  <c r="J26" i="54069"/>
  <c r="AN24" i="54071"/>
  <c r="R18" i="54071"/>
  <c r="P16" i="54071"/>
  <c r="AP25" i="54071"/>
  <c r="AN18" i="54071"/>
  <c r="P23" i="54071"/>
  <c r="AN22" i="54071"/>
  <c r="AB25" i="54096"/>
  <c r="Y22" i="54096"/>
  <c r="AN20" i="54096"/>
  <c r="AQ24" i="54096"/>
  <c r="AS25" i="54096"/>
  <c r="CB24" i="54096"/>
  <c r="CH25" i="54096"/>
  <c r="CZ16" i="54096"/>
  <c r="AT22" i="54096"/>
  <c r="DC25" i="54096"/>
  <c r="DT17" i="54096"/>
  <c r="DH16" i="54096"/>
  <c r="FQ23" i="54096"/>
  <c r="DF15" i="54096"/>
  <c r="EJ20" i="54096"/>
  <c r="ES18" i="54096"/>
  <c r="ER17" i="54096"/>
  <c r="FU23" i="54096"/>
  <c r="EP23" i="54096"/>
  <c r="EA18" i="54096"/>
  <c r="DD25" i="54096"/>
  <c r="HW19" i="54096"/>
  <c r="GK19" i="54096"/>
  <c r="GT19" i="54096"/>
  <c r="HS25" i="54096"/>
  <c r="GP24" i="54096"/>
  <c r="GY21" i="54096"/>
  <c r="GS25" i="54096"/>
  <c r="XD15" i="54096"/>
  <c r="LB24" i="54096"/>
  <c r="PQ19" i="54096"/>
  <c r="TY24" i="54096"/>
  <c r="JB20" i="54096"/>
  <c r="C25" i="54072"/>
  <c r="CI22" i="54095"/>
  <c r="KU24" i="54096"/>
  <c r="KU17" i="54096"/>
  <c r="NG15" i="54096"/>
  <c r="NG21" i="54096"/>
  <c r="TX15" i="54096"/>
  <c r="TX24" i="54096"/>
  <c r="LU23" i="54096"/>
  <c r="LU15" i="54096"/>
  <c r="WC17" i="54096"/>
  <c r="WC21" i="54096"/>
  <c r="WC25" i="54096"/>
  <c r="WC18" i="54096"/>
  <c r="WC22" i="54096"/>
  <c r="OD18" i="54096"/>
  <c r="OD15" i="54096"/>
  <c r="OD23" i="54096"/>
  <c r="OD17" i="54096"/>
  <c r="OD24" i="54096"/>
  <c r="XP15" i="54096"/>
  <c r="XP23" i="54096"/>
  <c r="XP24" i="54096"/>
  <c r="LN19" i="54096"/>
  <c r="LN23" i="54096"/>
  <c r="LN15" i="54096"/>
  <c r="LN17" i="54096"/>
  <c r="VW16" i="54096"/>
  <c r="VW22" i="54096"/>
  <c r="VW23" i="54096"/>
  <c r="ZF18" i="54096"/>
  <c r="ZF17" i="54096"/>
  <c r="ZF24" i="54096"/>
  <c r="ZF19" i="54096"/>
  <c r="WT15" i="54096"/>
  <c r="WT21" i="54096"/>
  <c r="WT17" i="54096"/>
  <c r="WT25" i="54096"/>
  <c r="JJ18" i="54096"/>
  <c r="JJ24" i="54096"/>
  <c r="QO16" i="54096"/>
  <c r="QO20" i="54096"/>
  <c r="KX17" i="54096"/>
  <c r="KX16" i="54096"/>
  <c r="KX21" i="54096"/>
  <c r="KX15" i="54096"/>
  <c r="KX23" i="54096"/>
  <c r="YE15" i="54096"/>
  <c r="YE21" i="54096"/>
  <c r="YE23" i="54096"/>
  <c r="YE19" i="54096"/>
  <c r="YE25" i="54096"/>
  <c r="VS22" i="54096"/>
  <c r="VS15" i="54096"/>
  <c r="VS21" i="54096"/>
  <c r="VS17" i="54096"/>
  <c r="VS16" i="54096"/>
  <c r="VS20" i="54096"/>
  <c r="NV17" i="54096"/>
  <c r="NV15" i="54096"/>
  <c r="NV25" i="54096"/>
  <c r="NV18" i="54096"/>
  <c r="NV22" i="54096"/>
  <c r="ZB15" i="54096"/>
  <c r="ZB19" i="54096"/>
  <c r="ZB22" i="54096"/>
  <c r="ZB16" i="54096"/>
  <c r="ZB24" i="54096"/>
  <c r="WP16" i="54096"/>
  <c r="WP17" i="54096"/>
  <c r="WP24" i="54096"/>
  <c r="WP18" i="54096"/>
  <c r="WP25" i="54096"/>
  <c r="ID18" i="54096"/>
  <c r="ID24" i="54096"/>
  <c r="ID15" i="54096"/>
  <c r="ID19" i="54096"/>
  <c r="ID22" i="54096"/>
  <c r="QG19" i="54096"/>
  <c r="QG20" i="54096"/>
  <c r="QG21" i="54096"/>
  <c r="JP17" i="54096"/>
  <c r="JP19" i="54096"/>
  <c r="JP21" i="54096"/>
  <c r="RS16" i="54096"/>
  <c r="RS20" i="54096"/>
  <c r="RS15" i="54096"/>
  <c r="RS24" i="54096"/>
  <c r="XY16" i="54096"/>
  <c r="XY20" i="54096"/>
  <c r="XY25" i="54096"/>
  <c r="XY17" i="54096"/>
  <c r="XY22" i="54096"/>
  <c r="XY21" i="54096"/>
  <c r="RF16" i="54096"/>
  <c r="RF19" i="54096"/>
  <c r="RF23" i="54096"/>
  <c r="RF15" i="54096"/>
  <c r="RF20" i="54096"/>
  <c r="RF25" i="54096"/>
  <c r="JF18" i="54096"/>
  <c r="JF22" i="54096"/>
  <c r="JF16" i="54096"/>
  <c r="JF19" i="54096"/>
  <c r="JF25" i="54096"/>
  <c r="ZT17" i="54096"/>
  <c r="ZT22" i="54096"/>
  <c r="ZT19" i="54096"/>
  <c r="ZT18" i="54096"/>
  <c r="ZT23" i="54096"/>
  <c r="XH16" i="54096"/>
  <c r="XH22" i="54096"/>
  <c r="XH19" i="54096"/>
  <c r="XH17" i="54096"/>
  <c r="XH23" i="54096"/>
  <c r="XH21" i="54096"/>
  <c r="UD16" i="54096"/>
  <c r="UD19" i="54096"/>
  <c r="UD23" i="54096"/>
  <c r="UD15" i="54096"/>
  <c r="UD20" i="54096"/>
  <c r="UD25" i="54096"/>
  <c r="KH18" i="54096"/>
  <c r="KH23" i="54096"/>
  <c r="KH16" i="54096"/>
  <c r="KH19" i="54096"/>
  <c r="KH24" i="54096"/>
  <c r="YA17" i="54096"/>
  <c r="YA23" i="54096"/>
  <c r="YA24" i="54096"/>
  <c r="YA21" i="54096"/>
  <c r="YA25" i="54096"/>
  <c r="VO16" i="54096"/>
  <c r="VO18" i="54096"/>
  <c r="VO21" i="54096"/>
  <c r="VO17" i="54096"/>
  <c r="VO23" i="54096"/>
  <c r="VO24" i="54096"/>
  <c r="NF16" i="54096"/>
  <c r="NF19" i="54096"/>
  <c r="NF22" i="54096"/>
  <c r="NF15" i="54096"/>
  <c r="NF20" i="54096"/>
  <c r="NF24" i="54096"/>
  <c r="YX18" i="54096"/>
  <c r="YX25" i="54096"/>
  <c r="YX16" i="54096"/>
  <c r="YX19" i="54096"/>
  <c r="YX21" i="54096"/>
  <c r="WL17" i="54096"/>
  <c r="WL21" i="54096"/>
  <c r="WL24" i="54096"/>
  <c r="WL18" i="54096"/>
  <c r="WL23" i="54096"/>
  <c r="UW15" i="54096"/>
  <c r="UW19" i="54096"/>
  <c r="UW23" i="54096"/>
  <c r="TO19" i="54096"/>
  <c r="TO16" i="54096"/>
  <c r="TO23" i="54096"/>
  <c r="TO17" i="54096"/>
  <c r="TO25" i="54096"/>
  <c r="NE17" i="54096"/>
  <c r="NE19" i="54096"/>
  <c r="NE16" i="54096"/>
  <c r="KF16" i="54096"/>
  <c r="KF23" i="54096"/>
  <c r="KF15" i="54096"/>
  <c r="KF24" i="54096"/>
  <c r="UL15" i="54096"/>
  <c r="UL18" i="54096"/>
  <c r="UL21" i="54096"/>
  <c r="UB15" i="54096"/>
  <c r="UB23" i="54096"/>
  <c r="UB24" i="54096"/>
  <c r="ME15" i="54096"/>
  <c r="ME17" i="54096"/>
  <c r="ME25" i="54096"/>
  <c r="ME18" i="54096"/>
  <c r="VP16" i="54096"/>
  <c r="VP17" i="54096"/>
  <c r="VP23" i="54096"/>
  <c r="VP18" i="54096"/>
  <c r="VP24" i="54096"/>
  <c r="YS15" i="54096"/>
  <c r="YS19" i="54096"/>
  <c r="YS23" i="54096"/>
  <c r="YS16" i="54096"/>
  <c r="YS20" i="54096"/>
  <c r="YS24" i="54096"/>
  <c r="ZH18" i="54096"/>
  <c r="ZH23" i="54096"/>
  <c r="ZH15" i="54096"/>
  <c r="ZH19" i="54096"/>
  <c r="ZH24" i="54096"/>
  <c r="JP25" i="54096"/>
  <c r="KF19" i="54096"/>
  <c r="UB20" i="54096"/>
  <c r="QG24" i="54096"/>
  <c r="WT24" i="54096"/>
  <c r="ZF20" i="54096"/>
  <c r="VW15" i="54096"/>
  <c r="LN22" i="54096"/>
  <c r="OD21" i="54096"/>
  <c r="RF18" i="54096"/>
  <c r="XY24" i="54096"/>
  <c r="XY15" i="54096"/>
  <c r="ID25" i="54096"/>
  <c r="ID16" i="54096"/>
  <c r="WC20" i="54096"/>
  <c r="KB24" i="54096"/>
  <c r="WP20" i="54096"/>
  <c r="ZB23" i="54096"/>
  <c r="NV19" i="54096"/>
  <c r="VS25" i="54096"/>
  <c r="YE18" i="54096"/>
  <c r="KX22" i="54096"/>
  <c r="VP15" i="54096"/>
  <c r="ZH20" i="54096"/>
  <c r="ZH17" i="54096"/>
  <c r="YS25" i="54096"/>
  <c r="YS17" i="54096"/>
  <c r="ME24" i="54096"/>
  <c r="RS18" i="54096"/>
  <c r="JP24" i="54096"/>
  <c r="KF18" i="54096"/>
  <c r="UB18" i="54096"/>
  <c r="NE23" i="54096"/>
  <c r="QG18" i="54096"/>
  <c r="UL25" i="54096"/>
  <c r="WT20" i="54096"/>
  <c r="ZF16" i="54096"/>
  <c r="LN21" i="54096"/>
  <c r="XP21" i="54096"/>
  <c r="OD20" i="54096"/>
  <c r="YS22" i="54096"/>
  <c r="ME21" i="54096"/>
  <c r="RS19" i="54096"/>
  <c r="TO21" i="54096"/>
  <c r="JP16" i="54096"/>
  <c r="UB17" i="54096"/>
  <c r="NE22" i="54096"/>
  <c r="QG17" i="54096"/>
  <c r="UL24" i="54096"/>
  <c r="WT18" i="54096"/>
  <c r="VW25" i="54096"/>
  <c r="LN18" i="54096"/>
  <c r="XP18" i="54096"/>
  <c r="LP23" i="54096"/>
  <c r="LP18" i="54096"/>
  <c r="QN16" i="54096"/>
  <c r="QN25" i="54096"/>
  <c r="QN20" i="54096"/>
  <c r="SZ24" i="54096"/>
  <c r="SZ15" i="54096"/>
  <c r="SZ19" i="54096"/>
  <c r="KW17" i="54096"/>
  <c r="KW24" i="54096"/>
  <c r="SG25" i="54096"/>
  <c r="SG15" i="54096"/>
  <c r="V23" i="54071"/>
  <c r="V24" i="54071"/>
  <c r="V19" i="54071"/>
  <c r="AF24" i="54071"/>
  <c r="AF15" i="54071"/>
  <c r="AF22" i="54071"/>
  <c r="WD18" i="54096"/>
  <c r="WD22" i="54096"/>
  <c r="WD16" i="54096"/>
  <c r="WD19" i="54096"/>
  <c r="WD23" i="54096"/>
  <c r="WD15" i="54096"/>
  <c r="WD20" i="54096"/>
  <c r="WD25" i="54096"/>
  <c r="WD24" i="54096"/>
  <c r="PZ16" i="54096"/>
  <c r="PZ22" i="54096"/>
  <c r="HL18" i="54096"/>
  <c r="HL25" i="54096"/>
  <c r="HL16" i="54096"/>
  <c r="HL21" i="54096"/>
  <c r="HL22" i="54096"/>
  <c r="HL19" i="54096"/>
  <c r="HL23" i="54096"/>
  <c r="GD20" i="54096"/>
  <c r="GD24" i="54096"/>
  <c r="GD15" i="54096"/>
  <c r="GD22" i="54096"/>
  <c r="GD18" i="54096"/>
  <c r="GD23" i="54096"/>
  <c r="GD25" i="54096"/>
  <c r="FY19" i="54096"/>
  <c r="FY20" i="54096"/>
  <c r="FY16" i="54096"/>
  <c r="FY23" i="54096"/>
  <c r="FY24" i="54096"/>
  <c r="FY15" i="54096"/>
  <c r="FY22" i="54096"/>
  <c r="FY17" i="54096"/>
  <c r="FY25" i="54096"/>
  <c r="EU18" i="54096"/>
  <c r="EU17" i="54096"/>
  <c r="EU25" i="54096"/>
  <c r="EU16" i="54096"/>
  <c r="EU24" i="54096"/>
  <c r="EU21" i="54096"/>
  <c r="EU20" i="54096"/>
  <c r="EU15" i="54096"/>
  <c r="EU23" i="54096"/>
  <c r="VK17" i="54096"/>
  <c r="VK21" i="54096"/>
  <c r="VK23" i="54096"/>
  <c r="VK15" i="54096"/>
  <c r="VK18" i="54096"/>
  <c r="VK24" i="54096"/>
  <c r="VK16" i="54096"/>
  <c r="VK25" i="54096"/>
  <c r="VK19" i="54096"/>
  <c r="GB18" i="54096"/>
  <c r="GB24" i="54096"/>
  <c r="GB16" i="54096"/>
  <c r="GB20" i="54096"/>
  <c r="GB23" i="54096"/>
  <c r="GB22" i="54096"/>
  <c r="GB15" i="54096"/>
  <c r="GB21" i="54096"/>
  <c r="DY19" i="54096"/>
  <c r="DY22" i="54096"/>
  <c r="DY17" i="54096"/>
  <c r="DY21" i="54096"/>
  <c r="DY25" i="54096"/>
  <c r="DY16" i="54096"/>
  <c r="DY20" i="54096"/>
  <c r="DY18" i="54096"/>
  <c r="DL19" i="54096"/>
  <c r="DL20" i="54096"/>
  <c r="DL25" i="54096"/>
  <c r="DL15" i="54096"/>
  <c r="DL23" i="54096"/>
  <c r="DL16" i="54096"/>
  <c r="DL24" i="54096"/>
  <c r="DL17" i="54096"/>
  <c r="DL21" i="54096"/>
  <c r="BU19" i="54096"/>
  <c r="BU25" i="54096"/>
  <c r="BU16" i="54096"/>
  <c r="BU21" i="54096"/>
  <c r="BU20" i="54096"/>
  <c r="JR18" i="54096"/>
  <c r="JR23" i="54096"/>
  <c r="JR17" i="54096"/>
  <c r="JR20" i="54096"/>
  <c r="JR25" i="54096"/>
  <c r="JR16" i="54096"/>
  <c r="JR24" i="54096"/>
  <c r="JR15" i="54096"/>
  <c r="JR22" i="54096"/>
  <c r="GF16" i="54096"/>
  <c r="GF21" i="54096"/>
  <c r="GF22" i="54096"/>
  <c r="GF18" i="54096"/>
  <c r="GF25" i="54096"/>
  <c r="GF17" i="54096"/>
  <c r="GF24" i="54096"/>
  <c r="GF19" i="54096"/>
  <c r="EG16" i="54096"/>
  <c r="EG23" i="54096"/>
  <c r="EG17" i="54096"/>
  <c r="EG18" i="54096"/>
  <c r="EG19" i="54096"/>
  <c r="EG22" i="54096"/>
  <c r="EB15" i="54096"/>
  <c r="EB23" i="54096"/>
  <c r="EB19" i="54096"/>
  <c r="EB20" i="54096"/>
  <c r="EB25" i="54096"/>
  <c r="EB18" i="54096"/>
  <c r="EB22" i="54096"/>
  <c r="S22" i="54071"/>
  <c r="AD20" i="54071"/>
  <c r="Z22" i="54096"/>
  <c r="AH21" i="54096"/>
  <c r="AH17" i="54096"/>
  <c r="BU18" i="54096"/>
  <c r="BU15" i="54096"/>
  <c r="BS19" i="54096"/>
  <c r="EG21" i="54096"/>
  <c r="DY23" i="54096"/>
  <c r="EB17" i="54096"/>
  <c r="FY21" i="54096"/>
  <c r="EU19" i="54096"/>
  <c r="GB25" i="54096"/>
  <c r="GD17" i="54096"/>
  <c r="GF20" i="54096"/>
  <c r="HL17" i="54096"/>
  <c r="VK22" i="54096"/>
  <c r="JR19" i="54096"/>
  <c r="MI23" i="54096"/>
  <c r="MI25" i="54096"/>
  <c r="OU18" i="54096"/>
  <c r="OU17" i="54096"/>
  <c r="OU24" i="54096"/>
  <c r="RG18" i="54096"/>
  <c r="RG16" i="54096"/>
  <c r="JD16" i="54096"/>
  <c r="JD25" i="54096"/>
  <c r="JD20" i="54096"/>
  <c r="OB19" i="54096"/>
  <c r="OB15" i="54096"/>
  <c r="OB24" i="54096"/>
  <c r="IK19" i="54096"/>
  <c r="IK15" i="54096"/>
  <c r="GZ19" i="54096"/>
  <c r="GZ21" i="54096"/>
  <c r="MD18" i="54096"/>
  <c r="MD21" i="54096"/>
  <c r="MD22" i="54096"/>
  <c r="MD16" i="54096"/>
  <c r="MD17" i="54096"/>
  <c r="MD24" i="54096"/>
  <c r="MD19" i="54096"/>
  <c r="MD20" i="54096"/>
  <c r="VM17" i="54096"/>
  <c r="VM21" i="54096"/>
  <c r="VM25" i="54096"/>
  <c r="VM15" i="54096"/>
  <c r="VM19" i="54096"/>
  <c r="VM23" i="54096"/>
  <c r="VM18" i="54096"/>
  <c r="VM20" i="54096"/>
  <c r="DM17" i="54096"/>
  <c r="DM21" i="54096"/>
  <c r="DM24" i="54096"/>
  <c r="DM19" i="54096"/>
  <c r="DM18" i="54096"/>
  <c r="DM23" i="54096"/>
  <c r="DM15" i="54096"/>
  <c r="DM22" i="54096"/>
  <c r="FJ15" i="54096"/>
  <c r="FJ19" i="54096"/>
  <c r="FJ24" i="54096"/>
  <c r="FJ16" i="54096"/>
  <c r="FJ23" i="54096"/>
  <c r="FJ20" i="54096"/>
  <c r="FJ22" i="54096"/>
  <c r="FJ18" i="54096"/>
  <c r="FJ25" i="54096"/>
  <c r="IM18" i="54096"/>
  <c r="IM19" i="54096"/>
  <c r="IM15" i="54096"/>
  <c r="IM22" i="54096"/>
  <c r="IM24" i="54096"/>
  <c r="IM16" i="54096"/>
  <c r="IM23" i="54096"/>
  <c r="IM20" i="54096"/>
  <c r="IM17" i="54096"/>
  <c r="IM21" i="54096"/>
  <c r="ZP16" i="54096"/>
  <c r="ZP21" i="54096"/>
  <c r="ZP25" i="54096"/>
  <c r="ZP18" i="54096"/>
  <c r="ZP23" i="54096"/>
  <c r="ZP19" i="54096"/>
  <c r="ZP22" i="54096"/>
  <c r="HU16" i="54096"/>
  <c r="HU22" i="54096"/>
  <c r="HU25" i="54096"/>
  <c r="HU18" i="54096"/>
  <c r="HU21" i="54096"/>
  <c r="HU15" i="54096"/>
  <c r="HU23" i="54096"/>
  <c r="HU17" i="54096"/>
  <c r="HU24" i="54096"/>
  <c r="EH15" i="54096"/>
  <c r="EH19" i="54096"/>
  <c r="EH25" i="54096"/>
  <c r="EH20" i="54096"/>
  <c r="EH23" i="54096"/>
  <c r="EH17" i="54096"/>
  <c r="EH24" i="54096"/>
  <c r="EM18" i="54096"/>
  <c r="EM24" i="54096"/>
  <c r="EM25" i="54096"/>
  <c r="EM16" i="54096"/>
  <c r="EM17" i="54096"/>
  <c r="EM23" i="54096"/>
  <c r="EM22" i="54096"/>
  <c r="EM21" i="54096"/>
  <c r="BS17" i="54096"/>
  <c r="BS22" i="54096"/>
  <c r="BS23" i="54096"/>
  <c r="BS16" i="54096"/>
  <c r="BS21" i="54096"/>
  <c r="BS25" i="54096"/>
  <c r="BT17" i="54096"/>
  <c r="BT18" i="54096"/>
  <c r="BT25" i="54096"/>
  <c r="BT19" i="54096"/>
  <c r="BT20" i="54096"/>
  <c r="BT23" i="54096"/>
  <c r="BB17" i="54096"/>
  <c r="BB23" i="54096"/>
  <c r="BB16" i="54096"/>
  <c r="BB15" i="54096"/>
  <c r="BB25" i="54096"/>
  <c r="R17" i="54096"/>
  <c r="R24" i="54096"/>
  <c r="R20" i="54096"/>
  <c r="R16" i="54096"/>
  <c r="R22" i="54096"/>
  <c r="Z17" i="54096"/>
  <c r="Z23" i="54096"/>
  <c r="Z20" i="54096"/>
  <c r="Z16" i="54096"/>
  <c r="Z21" i="54096"/>
  <c r="SV16" i="54096"/>
  <c r="SV22" i="54096"/>
  <c r="SV19" i="54096"/>
  <c r="SV17" i="54096"/>
  <c r="SV23" i="54096"/>
  <c r="SV20" i="54096"/>
  <c r="SV18" i="54096"/>
  <c r="SV24" i="54096"/>
  <c r="SV21" i="54096"/>
  <c r="SV25" i="54096"/>
  <c r="LR15" i="54096"/>
  <c r="LR20" i="54096"/>
  <c r="LR23" i="54096"/>
  <c r="LR17" i="54096"/>
  <c r="LR21" i="54096"/>
  <c r="LR24" i="54096"/>
  <c r="LR18" i="54096"/>
  <c r="LR22" i="54096"/>
  <c r="LR19" i="54096"/>
  <c r="LR25" i="54096"/>
  <c r="HY18" i="54096"/>
  <c r="HY20" i="54096"/>
  <c r="HY16" i="54096"/>
  <c r="HY21" i="54096"/>
  <c r="HY24" i="54096"/>
  <c r="HY17" i="54096"/>
  <c r="HY23" i="54096"/>
  <c r="HY19" i="54096"/>
  <c r="EL20" i="54096"/>
  <c r="EL23" i="54096"/>
  <c r="EL16" i="54096"/>
  <c r="EL19" i="54096"/>
  <c r="EL25" i="54096"/>
  <c r="EL18" i="54096"/>
  <c r="EL22" i="54096"/>
  <c r="EL17" i="54096"/>
  <c r="EQ16" i="54096"/>
  <c r="EQ20" i="54096"/>
  <c r="EQ21" i="54096"/>
  <c r="EQ18" i="54096"/>
  <c r="EQ24" i="54096"/>
  <c r="EQ25" i="54096"/>
  <c r="EQ15" i="54096"/>
  <c r="EQ23" i="54096"/>
  <c r="EQ19" i="54096"/>
  <c r="BW17" i="54096"/>
  <c r="BW22" i="54096"/>
  <c r="BW23" i="54096"/>
  <c r="BW16" i="54096"/>
  <c r="BW24" i="54096"/>
  <c r="BW25" i="54096"/>
  <c r="BX17" i="54096"/>
  <c r="BX20" i="54096"/>
  <c r="BX23" i="54096"/>
  <c r="BX19" i="54096"/>
  <c r="BX22" i="54096"/>
  <c r="BX25" i="54096"/>
  <c r="BY15" i="54096"/>
  <c r="BY23" i="54096"/>
  <c r="BY24" i="54096"/>
  <c r="BY17" i="54096"/>
  <c r="BY25" i="54096"/>
  <c r="BY18" i="54096"/>
  <c r="BR18" i="54096"/>
  <c r="BR19" i="54096"/>
  <c r="BR24" i="54096"/>
  <c r="BR20" i="54096"/>
  <c r="BR21" i="54096"/>
  <c r="BR22" i="54096"/>
  <c r="O25" i="54096"/>
  <c r="O21" i="54096"/>
  <c r="O18" i="54096"/>
  <c r="O24" i="54096"/>
  <c r="O15" i="54096"/>
  <c r="O17" i="54096"/>
  <c r="AD21" i="54071"/>
  <c r="AF18" i="54071"/>
  <c r="J19" i="54069"/>
  <c r="S15" i="54071"/>
  <c r="AD17" i="54071"/>
  <c r="C20" i="54069"/>
  <c r="F20" i="54069" s="1"/>
  <c r="S16" i="54071"/>
  <c r="R23" i="54096"/>
  <c r="R18" i="54096"/>
  <c r="Z24" i="54096"/>
  <c r="Z19" i="54096"/>
  <c r="O22" i="54096"/>
  <c r="BW19" i="54096"/>
  <c r="BW15" i="54096"/>
  <c r="BX18" i="54096"/>
  <c r="BY22" i="54096"/>
  <c r="BY16" i="54096"/>
  <c r="BR15" i="54096"/>
  <c r="BU23" i="54096"/>
  <c r="BS24" i="54096"/>
  <c r="BT21" i="54096"/>
  <c r="BB19" i="54096"/>
  <c r="EG25" i="54096"/>
  <c r="EG15" i="54096"/>
  <c r="EH18" i="54096"/>
  <c r="EL21" i="54096"/>
  <c r="EM15" i="54096"/>
  <c r="DY15" i="54096"/>
  <c r="EQ22" i="54096"/>
  <c r="EB16" i="54096"/>
  <c r="DM25" i="54096"/>
  <c r="EU22" i="54096"/>
  <c r="GB19" i="54096"/>
  <c r="GD21" i="54096"/>
  <c r="GF23" i="54096"/>
  <c r="HL15" i="54096"/>
  <c r="HY15" i="54096"/>
  <c r="JW24" i="54096"/>
  <c r="TS24" i="54096"/>
  <c r="MD25" i="54096"/>
  <c r="ZP17" i="54096"/>
  <c r="VM24" i="54096"/>
  <c r="WD21" i="54096"/>
  <c r="AH19" i="54096"/>
  <c r="AH15" i="54096"/>
  <c r="AH20" i="54096"/>
  <c r="AH18" i="54096"/>
  <c r="AH25" i="54096"/>
  <c r="AH23" i="54096"/>
  <c r="AF25" i="54071"/>
  <c r="AF17" i="54071"/>
  <c r="S18" i="54071"/>
  <c r="AD23" i="54071"/>
  <c r="AD16" i="54071"/>
  <c r="R21" i="54096"/>
  <c r="R19" i="54096"/>
  <c r="Z25" i="54096"/>
  <c r="AH24" i="54096"/>
  <c r="O16" i="54096"/>
  <c r="O23" i="54096"/>
  <c r="BW21" i="54096"/>
  <c r="BX21" i="54096"/>
  <c r="BY20" i="54096"/>
  <c r="BR17" i="54096"/>
  <c r="BU22" i="54096"/>
  <c r="BS20" i="54096"/>
  <c r="BT24" i="54096"/>
  <c r="BT15" i="54096"/>
  <c r="BB24" i="54096"/>
  <c r="BB20" i="54096"/>
  <c r="EG24" i="54096"/>
  <c r="EH22" i="54096"/>
  <c r="EL15" i="54096"/>
  <c r="DL22" i="54096"/>
  <c r="EB21" i="54096"/>
  <c r="DM20" i="54096"/>
  <c r="GB17" i="54096"/>
  <c r="HU19" i="54096"/>
  <c r="GD16" i="54096"/>
  <c r="GF15" i="54096"/>
  <c r="HL24" i="54096"/>
  <c r="JW17" i="54096"/>
  <c r="TS17" i="54096"/>
  <c r="MD23" i="54096"/>
  <c r="ZP15" i="54096"/>
  <c r="VM22" i="54096"/>
  <c r="WD17" i="54096"/>
  <c r="PZ21" i="54096"/>
  <c r="PZ18" i="54096"/>
  <c r="PZ24" i="54096"/>
  <c r="PZ17" i="54096"/>
  <c r="UQ17" i="54096"/>
  <c r="WP23" i="54096"/>
  <c r="WP19" i="54096"/>
  <c r="ZB25" i="54096"/>
  <c r="ZB20" i="54096"/>
  <c r="NV23" i="54096"/>
  <c r="NV21" i="54096"/>
  <c r="VS24" i="54096"/>
  <c r="YE24" i="54096"/>
  <c r="YE22" i="54096"/>
  <c r="KX25" i="54096"/>
  <c r="KX20" i="54096"/>
  <c r="VP25" i="54096"/>
  <c r="VP21" i="54096"/>
  <c r="PZ23" i="54096"/>
  <c r="PZ20" i="54096"/>
  <c r="PZ15" i="54096"/>
  <c r="ME19" i="54096"/>
  <c r="ME23" i="54096"/>
  <c r="ME16" i="54096"/>
  <c r="RS23" i="54096"/>
  <c r="RS21" i="54096"/>
  <c r="RS17" i="54096"/>
  <c r="TO20" i="54096"/>
  <c r="TO18" i="54096"/>
  <c r="TO15" i="54096"/>
  <c r="JP23" i="54096"/>
  <c r="JP18" i="54096"/>
  <c r="KF20" i="54096"/>
  <c r="KF22" i="54096"/>
  <c r="KF17" i="54096"/>
  <c r="UB19" i="54096"/>
  <c r="UB22" i="54096"/>
  <c r="UB16" i="54096"/>
  <c r="NE25" i="54096"/>
  <c r="NE21" i="54096"/>
  <c r="NE18" i="54096"/>
  <c r="QG23" i="54096"/>
  <c r="QG16" i="54096"/>
  <c r="QG15" i="54096"/>
  <c r="UL23" i="54096"/>
  <c r="UL20" i="54096"/>
  <c r="UL16" i="54096"/>
  <c r="WT23" i="54096"/>
  <c r="WT19" i="54096"/>
  <c r="WT16" i="54096"/>
  <c r="ZF23" i="54096"/>
  <c r="ZF15" i="54096"/>
  <c r="VW19" i="54096"/>
  <c r="VW21" i="54096"/>
  <c r="VW17" i="54096"/>
  <c r="LN25" i="54096"/>
  <c r="LN20" i="54096"/>
  <c r="LN16" i="54096"/>
  <c r="XP19" i="54096"/>
  <c r="XP22" i="54096"/>
  <c r="XP16" i="54096"/>
  <c r="OD25" i="54096"/>
  <c r="OD19" i="54096"/>
  <c r="OD16" i="54096"/>
  <c r="F421" i="54092"/>
  <c r="PZ25" i="54096"/>
  <c r="PZ19" i="54096"/>
  <c r="ME20" i="54096"/>
  <c r="ME22" i="54096"/>
  <c r="RS25" i="54096"/>
  <c r="RS22" i="54096"/>
  <c r="TO24" i="54096"/>
  <c r="JP20" i="54096"/>
  <c r="JP22" i="54096"/>
  <c r="KF25" i="54096"/>
  <c r="KF21" i="54096"/>
  <c r="UB25" i="54096"/>
  <c r="UB21" i="54096"/>
  <c r="NE24" i="54096"/>
  <c r="NE20" i="54096"/>
  <c r="QG22" i="54096"/>
  <c r="UL22" i="54096"/>
  <c r="UL19" i="54096"/>
  <c r="WT22" i="54096"/>
  <c r="ZF21" i="54096"/>
  <c r="ZF22" i="54096"/>
  <c r="VW24" i="54096"/>
  <c r="VW20" i="54096"/>
  <c r="LN24" i="54096"/>
  <c r="XP25" i="54096"/>
  <c r="XP20" i="54096"/>
  <c r="OD22" i="54096"/>
  <c r="MH24" i="54096"/>
  <c r="JW19" i="54096"/>
  <c r="JW20" i="54096"/>
  <c r="JW15" i="54096"/>
  <c r="JW22" i="54096"/>
  <c r="JW21" i="54096"/>
  <c r="MI19" i="54096"/>
  <c r="MI20" i="54096"/>
  <c r="MI15" i="54096"/>
  <c r="MI22" i="54096"/>
  <c r="MI21" i="54096"/>
  <c r="OU19" i="54096"/>
  <c r="OU20" i="54096"/>
  <c r="OU15" i="54096"/>
  <c r="OU22" i="54096"/>
  <c r="OU21" i="54096"/>
  <c r="RG19" i="54096"/>
  <c r="RG21" i="54096"/>
  <c r="RG15" i="54096"/>
  <c r="RG22" i="54096"/>
  <c r="RG23" i="54096"/>
  <c r="TS22" i="54096"/>
  <c r="TS23" i="54096"/>
  <c r="TS15" i="54096"/>
  <c r="TS18" i="54096"/>
  <c r="TS25" i="54096"/>
  <c r="JD17" i="54096"/>
  <c r="JD22" i="54096"/>
  <c r="JD21" i="54096"/>
  <c r="JD18" i="54096"/>
  <c r="JD23" i="54096"/>
  <c r="LP15" i="54096"/>
  <c r="LP19" i="54096"/>
  <c r="LP24" i="54096"/>
  <c r="LP16" i="54096"/>
  <c r="LP20" i="54096"/>
  <c r="LP25" i="54096"/>
  <c r="OB17" i="54096"/>
  <c r="OB22" i="54096"/>
  <c r="OB21" i="54096"/>
  <c r="OB18" i="54096"/>
  <c r="OB23" i="54096"/>
  <c r="QN18" i="54096"/>
  <c r="QN23" i="54096"/>
  <c r="QN15" i="54096"/>
  <c r="QN19" i="54096"/>
  <c r="QN24" i="54096"/>
  <c r="SZ16" i="54096"/>
  <c r="SZ20" i="54096"/>
  <c r="SZ25" i="54096"/>
  <c r="SZ17" i="54096"/>
  <c r="SZ22" i="54096"/>
  <c r="SZ21" i="54096"/>
  <c r="IK17" i="54096"/>
  <c r="IK21" i="54096"/>
  <c r="IK25" i="54096"/>
  <c r="IK18" i="54096"/>
  <c r="IK22" i="54096"/>
  <c r="KW19" i="54096"/>
  <c r="KW22" i="54096"/>
  <c r="KW15" i="54096"/>
  <c r="KW16" i="54096"/>
  <c r="KW23" i="54096"/>
  <c r="NI17" i="54096"/>
  <c r="NI20" i="54096"/>
  <c r="NI24" i="54096"/>
  <c r="NI18" i="54096"/>
  <c r="NI21" i="54096"/>
  <c r="NI25" i="54096"/>
  <c r="NI19" i="54096"/>
  <c r="NI22" i="54096"/>
  <c r="PU18" i="54096"/>
  <c r="PU21" i="54096"/>
  <c r="PU25" i="54096"/>
  <c r="PU19" i="54096"/>
  <c r="PU23" i="54096"/>
  <c r="PU16" i="54096"/>
  <c r="PU24" i="54096"/>
  <c r="PU15" i="54096"/>
  <c r="PU20" i="54096"/>
  <c r="SG19" i="54096"/>
  <c r="SG22" i="54096"/>
  <c r="SG17" i="54096"/>
  <c r="SG21" i="54096"/>
  <c r="SG18" i="54096"/>
  <c r="SG23" i="54096"/>
  <c r="SG16" i="54096"/>
  <c r="SG24" i="54096"/>
  <c r="US15" i="54096"/>
  <c r="US16" i="54096"/>
  <c r="US23" i="54096"/>
  <c r="US20" i="54096"/>
  <c r="US25" i="54096"/>
  <c r="US17" i="54096"/>
  <c r="US21" i="54096"/>
  <c r="US18" i="54096"/>
  <c r="US22" i="54096"/>
  <c r="QD17" i="54096"/>
  <c r="QD21" i="54096"/>
  <c r="QD25" i="54096"/>
  <c r="QD18" i="54096"/>
  <c r="QD22" i="54096"/>
  <c r="QD19" i="54096"/>
  <c r="QD23" i="54096"/>
  <c r="QD15" i="54096"/>
  <c r="QD20" i="54096"/>
  <c r="WH17" i="54096"/>
  <c r="WH21" i="54096"/>
  <c r="WH25" i="54096"/>
  <c r="WH19" i="54096"/>
  <c r="WH23" i="54096"/>
  <c r="WH15" i="54096"/>
  <c r="WH20" i="54096"/>
  <c r="WH16" i="54096"/>
  <c r="WH24" i="54096"/>
  <c r="ZE17" i="54096"/>
  <c r="ZE16" i="54096"/>
  <c r="ZE22" i="54096"/>
  <c r="ZE18" i="54096"/>
  <c r="ZE23" i="54096"/>
  <c r="ZE15" i="54096"/>
  <c r="ZE19" i="54096"/>
  <c r="ZE20" i="54096"/>
  <c r="YF15" i="54096"/>
  <c r="YF18" i="54096"/>
  <c r="YF25" i="54096"/>
  <c r="YF21" i="54096"/>
  <c r="YF19" i="54096"/>
  <c r="YF17" i="54096"/>
  <c r="YF22" i="54096"/>
  <c r="YF23" i="54096"/>
  <c r="NZ18" i="54096"/>
  <c r="NZ16" i="54096"/>
  <c r="NZ20" i="54096"/>
  <c r="NZ22" i="54096"/>
  <c r="NZ15" i="54096"/>
  <c r="NZ21" i="54096"/>
  <c r="NZ25" i="54096"/>
  <c r="NZ17" i="54096"/>
  <c r="NZ19" i="54096"/>
  <c r="WM17" i="54096"/>
  <c r="WM16" i="54096"/>
  <c r="WM23" i="54096"/>
  <c r="WM18" i="54096"/>
  <c r="WM25" i="54096"/>
  <c r="WM22" i="54096"/>
  <c r="WM20" i="54096"/>
  <c r="WM21" i="54096"/>
  <c r="ZV17" i="54096"/>
  <c r="ZV21" i="54096"/>
  <c r="OH18" i="54096"/>
  <c r="OH22" i="54096"/>
  <c r="RU23" i="54096"/>
  <c r="RU15" i="54096"/>
  <c r="RU25" i="54096"/>
  <c r="RU21" i="54096"/>
  <c r="MW18" i="54096"/>
  <c r="MW21" i="54096"/>
  <c r="MW15" i="54096"/>
  <c r="MW23" i="54096"/>
  <c r="MW25" i="54096"/>
  <c r="MW17" i="54096"/>
  <c r="UZ18" i="54096"/>
  <c r="UZ19" i="54096"/>
  <c r="UZ22" i="54096"/>
  <c r="UZ24" i="54096"/>
  <c r="UZ20" i="54096"/>
  <c r="UZ15" i="54096"/>
  <c r="QB18" i="54096"/>
  <c r="QB16" i="54096"/>
  <c r="QB22" i="54096"/>
  <c r="QB17" i="54096"/>
  <c r="QB24" i="54096"/>
  <c r="QB21" i="54096"/>
  <c r="QB25" i="54096"/>
  <c r="QB15" i="54096"/>
  <c r="QB20" i="54096"/>
  <c r="LD18" i="54096"/>
  <c r="LD17" i="54096"/>
  <c r="LD24" i="54096"/>
  <c r="LD19" i="54096"/>
  <c r="LD25" i="54096"/>
  <c r="LD22" i="54096"/>
  <c r="LD15" i="54096"/>
  <c r="LD20" i="54096"/>
  <c r="LD16" i="54096"/>
  <c r="TG18" i="54096"/>
  <c r="TG22" i="54096"/>
  <c r="TG23" i="54096"/>
  <c r="TG15" i="54096"/>
  <c r="TG21" i="54096"/>
  <c r="TG25" i="54096"/>
  <c r="TG16" i="54096"/>
  <c r="TG19" i="54096"/>
  <c r="TG20" i="54096"/>
  <c r="OI19" i="54096"/>
  <c r="OI15" i="54096"/>
  <c r="OI23" i="54096"/>
  <c r="OI25" i="54096"/>
  <c r="OI16" i="54096"/>
  <c r="OI21" i="54096"/>
  <c r="OI20" i="54096"/>
  <c r="OI24" i="54096"/>
  <c r="OI18" i="54096"/>
  <c r="JK18" i="54096"/>
  <c r="JK16" i="54096"/>
  <c r="JK23" i="54096"/>
  <c r="JK17" i="54096"/>
  <c r="JK20" i="54096"/>
  <c r="JK15" i="54096"/>
  <c r="JK25" i="54096"/>
  <c r="JK19" i="54096"/>
  <c r="JK22" i="54096"/>
  <c r="MO23" i="54096"/>
  <c r="MO15" i="54096"/>
  <c r="UR18" i="54096"/>
  <c r="UR15" i="54096"/>
  <c r="UR22" i="54096"/>
  <c r="UR20" i="54096"/>
  <c r="UR16" i="54096"/>
  <c r="UR23" i="54096"/>
  <c r="UR17" i="54096"/>
  <c r="UR21" i="54096"/>
  <c r="UR25" i="54096"/>
  <c r="KV17" i="54096"/>
  <c r="KV22" i="54096"/>
  <c r="KV20" i="54096"/>
  <c r="KV18" i="54096"/>
  <c r="KV23" i="54096"/>
  <c r="KV21" i="54096"/>
  <c r="KV15" i="54096"/>
  <c r="KV24" i="54096"/>
  <c r="KV16" i="54096"/>
  <c r="KV25" i="54096"/>
  <c r="WO18" i="54096"/>
  <c r="WO23" i="54096"/>
  <c r="TB16" i="54096"/>
  <c r="TB20" i="54096"/>
  <c r="NN17" i="54096"/>
  <c r="NN25" i="54096"/>
  <c r="XX22" i="54096"/>
  <c r="XX21" i="54096"/>
  <c r="XX15" i="54096"/>
  <c r="VL24" i="54096"/>
  <c r="VL17" i="54096"/>
  <c r="MT22" i="54096"/>
  <c r="MT16" i="54096"/>
  <c r="YQ17" i="54096"/>
  <c r="YQ23" i="54096"/>
  <c r="WE15" i="54096"/>
  <c r="WE20" i="54096"/>
  <c r="WE24" i="54096"/>
  <c r="ZN16" i="54096"/>
  <c r="ZN20" i="54096"/>
  <c r="ZN24" i="54096"/>
  <c r="XB17" i="54096"/>
  <c r="XB25" i="54096"/>
  <c r="LV19" i="54096"/>
  <c r="LV20" i="54096"/>
  <c r="LV22" i="54096"/>
  <c r="RE15" i="54096"/>
  <c r="RE20" i="54096"/>
  <c r="RE22" i="54096"/>
  <c r="RE16" i="54096"/>
  <c r="RE18" i="54096"/>
  <c r="MG15" i="54096"/>
  <c r="MG18" i="54096"/>
  <c r="MG20" i="54096"/>
  <c r="MG16" i="54096"/>
  <c r="MG22" i="54096"/>
  <c r="UJ15" i="54096"/>
  <c r="UJ16" i="54096"/>
  <c r="UJ25" i="54096"/>
  <c r="UJ18" i="54096"/>
  <c r="UJ21" i="54096"/>
  <c r="PL15" i="54096"/>
  <c r="PL16" i="54096"/>
  <c r="PL22" i="54096"/>
  <c r="PL17" i="54096"/>
  <c r="PL23" i="54096"/>
  <c r="PL21" i="54096"/>
  <c r="PL25" i="54096"/>
  <c r="PL20" i="54096"/>
  <c r="KN15" i="54096"/>
  <c r="KN17" i="54096"/>
  <c r="KN23" i="54096"/>
  <c r="KN18" i="54096"/>
  <c r="KN25" i="54096"/>
  <c r="KN22" i="54096"/>
  <c r="KN20" i="54096"/>
  <c r="KN16" i="54096"/>
  <c r="SQ15" i="54096"/>
  <c r="SQ22" i="54096"/>
  <c r="SQ25" i="54096"/>
  <c r="SQ17" i="54096"/>
  <c r="SQ23" i="54096"/>
  <c r="SQ16" i="54096"/>
  <c r="SQ19" i="54096"/>
  <c r="SQ18" i="54096"/>
  <c r="NS15" i="54096"/>
  <c r="NS23" i="54096"/>
  <c r="NS25" i="54096"/>
  <c r="NS16" i="54096"/>
  <c r="NS21" i="54096"/>
  <c r="NS17" i="54096"/>
  <c r="NS20" i="54096"/>
  <c r="NS18" i="54096"/>
  <c r="IU15" i="54096"/>
  <c r="IU16" i="54096"/>
  <c r="IU23" i="54096"/>
  <c r="IU17" i="54096"/>
  <c r="IU21" i="54096"/>
  <c r="IU20" i="54096"/>
  <c r="IU18" i="54096"/>
  <c r="IU22" i="54096"/>
  <c r="XN15" i="54096"/>
  <c r="XN19" i="54096"/>
  <c r="XN22" i="54096"/>
  <c r="XN18" i="54096"/>
  <c r="XN23" i="54096"/>
  <c r="XN20" i="54096"/>
  <c r="XN25" i="54096"/>
  <c r="XN16" i="54096"/>
  <c r="XN21" i="54096"/>
  <c r="ZC15" i="54096"/>
  <c r="ZC21" i="54096"/>
  <c r="ZC24" i="54096"/>
  <c r="ZC16" i="54096"/>
  <c r="ZC22" i="54096"/>
  <c r="ZC25" i="54096"/>
  <c r="ZC17" i="54096"/>
  <c r="ZC23" i="54096"/>
  <c r="ZC18" i="54096"/>
  <c r="ZC19" i="54096"/>
  <c r="XT16" i="54096"/>
  <c r="XT21" i="54096"/>
  <c r="XT25" i="54096"/>
  <c r="XT17" i="54096"/>
  <c r="XT22" i="54096"/>
  <c r="XT20" i="54096"/>
  <c r="XT23" i="54096"/>
  <c r="XT15" i="54096"/>
  <c r="XT24" i="54096"/>
  <c r="XT18" i="54096"/>
  <c r="QP15" i="54096"/>
  <c r="QP20" i="54096"/>
  <c r="QP25" i="54096"/>
  <c r="QP17" i="54096"/>
  <c r="QP21" i="54096"/>
  <c r="QP24" i="54096"/>
  <c r="QP18" i="54096"/>
  <c r="QP19" i="54096"/>
  <c r="QP22" i="54096"/>
  <c r="YO16" i="54096"/>
  <c r="YO20" i="54096"/>
  <c r="YO24" i="54096"/>
  <c r="YO17" i="54096"/>
  <c r="YO21" i="54096"/>
  <c r="YO25" i="54096"/>
  <c r="YO22" i="54096"/>
  <c r="YO15" i="54096"/>
  <c r="YO23" i="54096"/>
  <c r="YO18" i="54096"/>
  <c r="GZ16" i="54096"/>
  <c r="GZ20" i="54096"/>
  <c r="GZ25" i="54096"/>
  <c r="GZ17" i="54096"/>
  <c r="GZ22" i="54096"/>
  <c r="GZ23" i="54096"/>
  <c r="QW15" i="54096"/>
  <c r="QW19" i="54096"/>
  <c r="QW24" i="54096"/>
  <c r="QW20" i="54096"/>
  <c r="QW25" i="54096"/>
  <c r="QW21" i="54096"/>
  <c r="QW22" i="54096"/>
  <c r="QW17" i="54096"/>
  <c r="S19" i="54071"/>
  <c r="S24" i="54071"/>
  <c r="S25" i="54071"/>
  <c r="AD22" i="54071"/>
  <c r="AD18" i="54071"/>
  <c r="AD24" i="54071"/>
  <c r="AD15" i="54071"/>
  <c r="J25" i="54069"/>
  <c r="V21" i="54071"/>
  <c r="V22" i="54071"/>
  <c r="V25" i="54071"/>
  <c r="AF23" i="54071"/>
  <c r="V20" i="54071"/>
  <c r="S21" i="54071"/>
  <c r="AF19" i="54071"/>
  <c r="AF16" i="54071"/>
  <c r="GZ24" i="54096"/>
  <c r="JW25" i="54096"/>
  <c r="JW16" i="54096"/>
  <c r="MI18" i="54096"/>
  <c r="OU23" i="54096"/>
  <c r="RG24" i="54096"/>
  <c r="RG17" i="54096"/>
  <c r="TS19" i="54096"/>
  <c r="TS16" i="54096"/>
  <c r="JD19" i="54096"/>
  <c r="LP22" i="54096"/>
  <c r="OB20" i="54096"/>
  <c r="QN22" i="54096"/>
  <c r="SZ23" i="54096"/>
  <c r="IK20" i="54096"/>
  <c r="KW21" i="54096"/>
  <c r="NI16" i="54096"/>
  <c r="PU17" i="54096"/>
  <c r="SG20" i="54096"/>
  <c r="US24" i="54096"/>
  <c r="WH22" i="54096"/>
  <c r="ZC20" i="54096"/>
  <c r="YO19" i="54096"/>
  <c r="QW18" i="54096"/>
  <c r="WM15" i="54096"/>
  <c r="PR22" i="54096"/>
  <c r="MT20" i="54096"/>
  <c r="RV24" i="54096"/>
  <c r="QP23" i="54096"/>
  <c r="UR19" i="54096"/>
  <c r="TB24" i="54096"/>
  <c r="GZ18" i="54096"/>
  <c r="JW23" i="54096"/>
  <c r="MI24" i="54096"/>
  <c r="MI17" i="54096"/>
  <c r="OU25" i="54096"/>
  <c r="OU16" i="54096"/>
  <c r="RG20" i="54096"/>
  <c r="TS20" i="54096"/>
  <c r="JD24" i="54096"/>
  <c r="JD15" i="54096"/>
  <c r="LP21" i="54096"/>
  <c r="LP17" i="54096"/>
  <c r="OB25" i="54096"/>
  <c r="OB16" i="54096"/>
  <c r="QN21" i="54096"/>
  <c r="QN17" i="54096"/>
  <c r="SZ18" i="54096"/>
  <c r="IK24" i="54096"/>
  <c r="IK16" i="54096"/>
  <c r="KW25" i="54096"/>
  <c r="KW18" i="54096"/>
  <c r="QD16" i="54096"/>
  <c r="XN17" i="54096"/>
  <c r="QP16" i="54096"/>
  <c r="YF16" i="54096"/>
  <c r="ZE24" i="54096"/>
  <c r="IU25" i="54096"/>
  <c r="NS19" i="54096"/>
  <c r="SQ24" i="54096"/>
  <c r="KN21" i="54096"/>
  <c r="PL18" i="54096"/>
  <c r="UJ23" i="54096"/>
  <c r="MG24" i="54096"/>
  <c r="RE24" i="54096"/>
  <c r="LV15" i="54096"/>
  <c r="LZ25" i="54096"/>
  <c r="LZ18" i="54096"/>
  <c r="XS25" i="54096"/>
  <c r="XS22" i="54096"/>
  <c r="XS15" i="54096"/>
  <c r="SX22" i="54096"/>
  <c r="SX21" i="54096"/>
  <c r="SX17" i="54096"/>
  <c r="ZL24" i="54096"/>
  <c r="ZL20" i="54096"/>
  <c r="ZL15" i="54096"/>
  <c r="MH23" i="54096"/>
  <c r="MH20" i="54096"/>
  <c r="MH16" i="54096"/>
  <c r="LO21" i="54096"/>
  <c r="NK20" i="54096"/>
  <c r="NK23" i="54096"/>
  <c r="QM23" i="54096"/>
  <c r="QM21" i="54096"/>
  <c r="IJ24" i="54096"/>
  <c r="IJ19" i="54096"/>
  <c r="IJ15" i="54096"/>
  <c r="LL25" i="54096"/>
  <c r="LL21" i="54096"/>
  <c r="LL16" i="54096"/>
  <c r="RP24" i="54096"/>
  <c r="RP18" i="54096"/>
  <c r="OK24" i="54096"/>
  <c r="OK20" i="54096"/>
  <c r="OK17" i="54096"/>
  <c r="PA23" i="54096"/>
  <c r="PA16" i="54096"/>
  <c r="PA15" i="54096"/>
  <c r="LZ23" i="54096"/>
  <c r="LZ21" i="54096"/>
  <c r="LZ17" i="54096"/>
  <c r="TJ22" i="54096"/>
  <c r="TJ20" i="54096"/>
  <c r="TJ15" i="54096"/>
  <c r="XS23" i="54096"/>
  <c r="XS18" i="54096"/>
  <c r="SX25" i="54096"/>
  <c r="SX20" i="54096"/>
  <c r="SX15" i="54096"/>
  <c r="ZL23" i="54096"/>
  <c r="ZL18" i="54096"/>
  <c r="WW25" i="54096"/>
  <c r="WW21" i="54096"/>
  <c r="WW17" i="54096"/>
  <c r="MH25" i="54096"/>
  <c r="MH19" i="54096"/>
  <c r="KL24" i="54096"/>
  <c r="KL15" i="54096"/>
  <c r="KL18" i="54096"/>
  <c r="IJ23" i="54096"/>
  <c r="LL24" i="54096"/>
  <c r="LL19" i="54096"/>
  <c r="RP20" i="54096"/>
  <c r="RP23" i="54096"/>
  <c r="OK23" i="54096"/>
  <c r="OK16" i="54096"/>
  <c r="PA22" i="54096"/>
  <c r="LZ24" i="54096"/>
  <c r="LZ20" i="54096"/>
  <c r="TJ25" i="54096"/>
  <c r="TJ19" i="54096"/>
  <c r="XS24" i="54096"/>
  <c r="XS19" i="54096"/>
  <c r="SX23" i="54096"/>
  <c r="SX19" i="54096"/>
  <c r="ZL19" i="54096"/>
  <c r="ZL22" i="54096"/>
  <c r="WW24" i="54096"/>
  <c r="WW20" i="54096"/>
  <c r="MH22" i="54096"/>
  <c r="MH17" i="54096"/>
  <c r="KL23" i="54096"/>
  <c r="KL21" i="54096"/>
  <c r="KE15" i="54096"/>
  <c r="KE19" i="54096"/>
  <c r="KE25" i="54096"/>
  <c r="KE16" i="54096"/>
  <c r="KE22" i="54096"/>
  <c r="KE21" i="54096"/>
  <c r="KE17" i="54096"/>
  <c r="KE23" i="54096"/>
  <c r="KE24" i="54096"/>
  <c r="MQ15" i="54096"/>
  <c r="MQ19" i="54096"/>
  <c r="MQ25" i="54096"/>
  <c r="MQ16" i="54096"/>
  <c r="MQ22" i="54096"/>
  <c r="MQ21" i="54096"/>
  <c r="MQ17" i="54096"/>
  <c r="MQ23" i="54096"/>
  <c r="MQ24" i="54096"/>
  <c r="PC15" i="54096"/>
  <c r="PC19" i="54096"/>
  <c r="PC25" i="54096"/>
  <c r="PC16" i="54096"/>
  <c r="PC22" i="54096"/>
  <c r="PC21" i="54096"/>
  <c r="PC17" i="54096"/>
  <c r="PC23" i="54096"/>
  <c r="PC24" i="54096"/>
  <c r="RO18" i="54096"/>
  <c r="RO23" i="54096"/>
  <c r="RO15" i="54096"/>
  <c r="RO22" i="54096"/>
  <c r="RO25" i="54096"/>
  <c r="RO16" i="54096"/>
  <c r="RO19" i="54096"/>
  <c r="RO21" i="54096"/>
  <c r="UA15" i="54096"/>
  <c r="UA22" i="54096"/>
  <c r="UA16" i="54096"/>
  <c r="UA20" i="54096"/>
  <c r="UA24" i="54096"/>
  <c r="UA17" i="54096"/>
  <c r="UA23" i="54096"/>
  <c r="UA18" i="54096"/>
  <c r="UA25" i="54096"/>
  <c r="JL18" i="54096"/>
  <c r="JL23" i="54096"/>
  <c r="JL15" i="54096"/>
  <c r="JL19" i="54096"/>
  <c r="JL24" i="54096"/>
  <c r="JL16" i="54096"/>
  <c r="JL20" i="54096"/>
  <c r="JL25" i="54096"/>
  <c r="JL17" i="54096"/>
  <c r="JL22" i="54096"/>
  <c r="LX18" i="54096"/>
  <c r="LX23" i="54096"/>
  <c r="LX15" i="54096"/>
  <c r="LX19" i="54096"/>
  <c r="LX24" i="54096"/>
  <c r="LX16" i="54096"/>
  <c r="LX20" i="54096"/>
  <c r="LX25" i="54096"/>
  <c r="LX17" i="54096"/>
  <c r="LX22" i="54096"/>
  <c r="OJ17" i="54096"/>
  <c r="OJ22" i="54096"/>
  <c r="OJ21" i="54096"/>
  <c r="OJ18" i="54096"/>
  <c r="OJ23" i="54096"/>
  <c r="OJ15" i="54096"/>
  <c r="OJ19" i="54096"/>
  <c r="OJ24" i="54096"/>
  <c r="OJ25" i="54096"/>
  <c r="OJ16" i="54096"/>
  <c r="QV16" i="54096"/>
  <c r="QV20" i="54096"/>
  <c r="QV25" i="54096"/>
  <c r="QV17" i="54096"/>
  <c r="QV22" i="54096"/>
  <c r="QV21" i="54096"/>
  <c r="QV18" i="54096"/>
  <c r="QV23" i="54096"/>
  <c r="QV19" i="54096"/>
  <c r="QV24" i="54096"/>
  <c r="TH16" i="54096"/>
  <c r="TH20" i="54096"/>
  <c r="TH25" i="54096"/>
  <c r="TH17" i="54096"/>
  <c r="TH22" i="54096"/>
  <c r="TH21" i="54096"/>
  <c r="TH18" i="54096"/>
  <c r="TH23" i="54096"/>
  <c r="TH19" i="54096"/>
  <c r="TH24" i="54096"/>
  <c r="IS15" i="54096"/>
  <c r="IS17" i="54096"/>
  <c r="IS23" i="54096"/>
  <c r="IS16" i="54096"/>
  <c r="IS20" i="54096"/>
  <c r="IS24" i="54096"/>
  <c r="IS18" i="54096"/>
  <c r="IS21" i="54096"/>
  <c r="IS25" i="54096"/>
  <c r="IS19" i="54096"/>
  <c r="IS22" i="54096"/>
  <c r="LE19" i="54096"/>
  <c r="LE22" i="54096"/>
  <c r="LE15" i="54096"/>
  <c r="LE17" i="54096"/>
  <c r="LE23" i="54096"/>
  <c r="LE16" i="54096"/>
  <c r="LE20" i="54096"/>
  <c r="LE24" i="54096"/>
  <c r="LE25" i="54096"/>
  <c r="LE18" i="54096"/>
  <c r="NQ17" i="54096"/>
  <c r="NQ21" i="54096"/>
  <c r="NQ25" i="54096"/>
  <c r="NQ18" i="54096"/>
  <c r="NQ22" i="54096"/>
  <c r="NQ15" i="54096"/>
  <c r="NQ19" i="54096"/>
  <c r="NQ23" i="54096"/>
  <c r="NQ20" i="54096"/>
  <c r="NQ24" i="54096"/>
  <c r="QC15" i="54096"/>
  <c r="QC19" i="54096"/>
  <c r="QC23" i="54096"/>
  <c r="QC16" i="54096"/>
  <c r="QC20" i="54096"/>
  <c r="QC24" i="54096"/>
  <c r="QC17" i="54096"/>
  <c r="QC21" i="54096"/>
  <c r="QC25" i="54096"/>
  <c r="QC18" i="54096"/>
  <c r="SO17" i="54096"/>
  <c r="SO21" i="54096"/>
  <c r="SO25" i="54096"/>
  <c r="SO18" i="54096"/>
  <c r="SO22" i="54096"/>
  <c r="SO15" i="54096"/>
  <c r="SO19" i="54096"/>
  <c r="SO23" i="54096"/>
  <c r="SO16" i="54096"/>
  <c r="SO20" i="54096"/>
  <c r="SO24" i="54096"/>
  <c r="VA15" i="54096"/>
  <c r="VA19" i="54096"/>
  <c r="VA23" i="54096"/>
  <c r="VA16" i="54096"/>
  <c r="VA20" i="54096"/>
  <c r="VA24" i="54096"/>
  <c r="VA17" i="54096"/>
  <c r="VA21" i="54096"/>
  <c r="VA25" i="54096"/>
  <c r="VA22" i="54096"/>
  <c r="RJ17" i="54096"/>
  <c r="RJ21" i="54096"/>
  <c r="RJ25" i="54096"/>
  <c r="RJ18" i="54096"/>
  <c r="RJ24" i="54096"/>
  <c r="RJ15" i="54096"/>
  <c r="RJ19" i="54096"/>
  <c r="RJ22" i="54096"/>
  <c r="RJ16" i="54096"/>
  <c r="RJ20" i="54096"/>
  <c r="XU18" i="54096"/>
  <c r="XU21" i="54096"/>
  <c r="XU25" i="54096"/>
  <c r="XU16" i="54096"/>
  <c r="XU22" i="54096"/>
  <c r="XU15" i="54096"/>
  <c r="XU19" i="54096"/>
  <c r="XU23" i="54096"/>
  <c r="VU16" i="54096"/>
  <c r="VU22" i="54096"/>
  <c r="VU15" i="54096"/>
  <c r="VU19" i="54096"/>
  <c r="VU23" i="54096"/>
  <c r="VU17" i="54096"/>
  <c r="VU20" i="54096"/>
  <c r="VU24" i="54096"/>
  <c r="SL16" i="54096"/>
  <c r="SL19" i="54096"/>
  <c r="SL23" i="54096"/>
  <c r="SL17" i="54096"/>
  <c r="SL21" i="54096"/>
  <c r="SL24" i="54096"/>
  <c r="VT17" i="54096"/>
  <c r="VT23" i="54096"/>
  <c r="VT21" i="54096"/>
  <c r="VT18" i="54096"/>
  <c r="VT24" i="54096"/>
  <c r="VT15" i="54096"/>
  <c r="VT20" i="54096"/>
  <c r="VT25" i="54096"/>
  <c r="VT19" i="54096"/>
  <c r="VT16" i="54096"/>
  <c r="YY16" i="54096"/>
  <c r="YY22" i="54096"/>
  <c r="YY25" i="54096"/>
  <c r="YY17" i="54096"/>
  <c r="YY20" i="54096"/>
  <c r="YY24" i="54096"/>
  <c r="YY18" i="54096"/>
  <c r="YY19" i="54096"/>
  <c r="YY21" i="54096"/>
  <c r="YY23" i="54096"/>
  <c r="QX17" i="54096"/>
  <c r="QX21" i="54096"/>
  <c r="QX24" i="54096"/>
  <c r="QX16" i="54096"/>
  <c r="QX19" i="54096"/>
  <c r="QX25" i="54096"/>
  <c r="ZV18" i="54096"/>
  <c r="ZV23" i="54096"/>
  <c r="ZV15" i="54096"/>
  <c r="ZV20" i="54096"/>
  <c r="ZV24" i="54096"/>
  <c r="XJ18" i="54096"/>
  <c r="XJ22" i="54096"/>
  <c r="XJ16" i="54096"/>
  <c r="XJ19" i="54096"/>
  <c r="XJ23" i="54096"/>
  <c r="XJ15" i="54096"/>
  <c r="XJ20" i="54096"/>
  <c r="XJ25" i="54096"/>
  <c r="XJ17" i="54096"/>
  <c r="XJ21" i="54096"/>
  <c r="OH16" i="54096"/>
  <c r="OH20" i="54096"/>
  <c r="OH23" i="54096"/>
  <c r="RU16" i="54096"/>
  <c r="RU20" i="54096"/>
  <c r="NJ18" i="54096"/>
  <c r="NJ23" i="54096"/>
  <c r="NJ16" i="54096"/>
  <c r="NJ19" i="54096"/>
  <c r="NJ24" i="54096"/>
  <c r="NJ15" i="54096"/>
  <c r="NJ20" i="54096"/>
  <c r="NJ25" i="54096"/>
  <c r="NJ17" i="54096"/>
  <c r="NJ21" i="54096"/>
  <c r="NJ22" i="54096"/>
  <c r="YU21" i="54096"/>
  <c r="YU24" i="54096"/>
  <c r="YU15" i="54096"/>
  <c r="YU22" i="54096"/>
  <c r="YU25" i="54096"/>
  <c r="YU16" i="54096"/>
  <c r="YU19" i="54096"/>
  <c r="YU20" i="54096"/>
  <c r="YU17" i="54096"/>
  <c r="YU18" i="54096"/>
  <c r="YU23" i="54096"/>
  <c r="WI22" i="54096"/>
  <c r="WI24" i="54096"/>
  <c r="WI15" i="54096"/>
  <c r="WI19" i="54096"/>
  <c r="WI20" i="54096"/>
  <c r="WI16" i="54096"/>
  <c r="WI21" i="54096"/>
  <c r="WI25" i="54096"/>
  <c r="WI17" i="54096"/>
  <c r="WI18" i="54096"/>
  <c r="WI23" i="54096"/>
  <c r="QH18" i="54096"/>
  <c r="QH23" i="54096"/>
  <c r="QH16" i="54096"/>
  <c r="QH19" i="54096"/>
  <c r="QH25" i="54096"/>
  <c r="QH15" i="54096"/>
  <c r="QH20" i="54096"/>
  <c r="QH22" i="54096"/>
  <c r="QH17" i="54096"/>
  <c r="QH21" i="54096"/>
  <c r="QH24" i="54096"/>
  <c r="ZR18" i="54096"/>
  <c r="ZR21" i="54096"/>
  <c r="ZR16" i="54096"/>
  <c r="ZR19" i="54096"/>
  <c r="ZR23" i="54096"/>
  <c r="ZR15" i="54096"/>
  <c r="ZR20" i="54096"/>
  <c r="ZR25" i="54096"/>
  <c r="ZR17" i="54096"/>
  <c r="ZR24" i="54096"/>
  <c r="ZR22" i="54096"/>
  <c r="XF18" i="54096"/>
  <c r="XF24" i="54096"/>
  <c r="XF16" i="54096"/>
  <c r="XF19" i="54096"/>
  <c r="XF23" i="54096"/>
  <c r="XF15" i="54096"/>
  <c r="XF20" i="54096"/>
  <c r="XF25" i="54096"/>
  <c r="XF17" i="54096"/>
  <c r="XF21" i="54096"/>
  <c r="XF22" i="54096"/>
  <c r="NB17" i="54096"/>
  <c r="NB21" i="54096"/>
  <c r="NB25" i="54096"/>
  <c r="NB18" i="54096"/>
  <c r="NB24" i="54096"/>
  <c r="NB15" i="54096"/>
  <c r="NB19" i="54096"/>
  <c r="NB22" i="54096"/>
  <c r="NB23" i="54096"/>
  <c r="NB16" i="54096"/>
  <c r="RM17" i="54096"/>
  <c r="RM20" i="54096"/>
  <c r="RM24" i="54096"/>
  <c r="RM18" i="54096"/>
  <c r="RM21" i="54096"/>
  <c r="RM25" i="54096"/>
  <c r="RM19" i="54096"/>
  <c r="RM22" i="54096"/>
  <c r="RM16" i="54096"/>
  <c r="RM23" i="54096"/>
  <c r="MO17" i="54096"/>
  <c r="MO20" i="54096"/>
  <c r="MO24" i="54096"/>
  <c r="MO19" i="54096"/>
  <c r="MO22" i="54096"/>
  <c r="PT16" i="54096"/>
  <c r="PT21" i="54096"/>
  <c r="PT25" i="54096"/>
  <c r="PT17" i="54096"/>
  <c r="PT22" i="54096"/>
  <c r="PT20" i="54096"/>
  <c r="PT18" i="54096"/>
  <c r="PT23" i="54096"/>
  <c r="PT24" i="54096"/>
  <c r="PT15" i="54096"/>
  <c r="SY19" i="54096"/>
  <c r="SY20" i="54096"/>
  <c r="SY15" i="54096"/>
  <c r="SY18" i="54096"/>
  <c r="SY24" i="54096"/>
  <c r="SY16" i="54096"/>
  <c r="SY22" i="54096"/>
  <c r="SY25" i="54096"/>
  <c r="SY17" i="54096"/>
  <c r="SY21" i="54096"/>
  <c r="SY23" i="54096"/>
  <c r="OA17" i="54096"/>
  <c r="OA19" i="54096"/>
  <c r="OA25" i="54096"/>
  <c r="OA15" i="54096"/>
  <c r="OA22" i="54096"/>
  <c r="OA20" i="54096"/>
  <c r="JC16" i="54096"/>
  <c r="JC23" i="54096"/>
  <c r="JC24" i="54096"/>
  <c r="JC17" i="54096"/>
  <c r="JC19" i="54096"/>
  <c r="JC25" i="54096"/>
  <c r="JC18" i="54096"/>
  <c r="JC21" i="54096"/>
  <c r="JC20" i="54096"/>
  <c r="JC15" i="54096"/>
  <c r="RV19" i="54096"/>
  <c r="RV22" i="54096"/>
  <c r="RV17" i="54096"/>
  <c r="RV20" i="54096"/>
  <c r="RV25" i="54096"/>
  <c r="WO19" i="54096"/>
  <c r="WO22" i="54096"/>
  <c r="TB18" i="54096"/>
  <c r="TB22" i="54096"/>
  <c r="NN18" i="54096"/>
  <c r="NN22" i="54096"/>
  <c r="XX18" i="54096"/>
  <c r="XX24" i="54096"/>
  <c r="VL18" i="54096"/>
  <c r="VL23" i="54096"/>
  <c r="MT18" i="54096"/>
  <c r="MT23" i="54096"/>
  <c r="YQ21" i="54096"/>
  <c r="YQ19" i="54096"/>
  <c r="WE22" i="54096"/>
  <c r="WE21" i="54096"/>
  <c r="PR18" i="54096"/>
  <c r="PR25" i="54096"/>
  <c r="ZN18" i="54096"/>
  <c r="ZN25" i="54096"/>
  <c r="XB18" i="54096"/>
  <c r="XB23" i="54096"/>
  <c r="LV18" i="54096"/>
  <c r="LV21" i="54096"/>
  <c r="LV25" i="54096"/>
  <c r="OQ17" i="54096"/>
  <c r="OQ21" i="54096"/>
  <c r="OQ25" i="54096"/>
  <c r="OQ18" i="54096"/>
  <c r="OQ19" i="54096"/>
  <c r="OQ15" i="54096"/>
  <c r="OQ22" i="54096"/>
  <c r="OQ24" i="54096"/>
  <c r="OQ16" i="54096"/>
  <c r="OQ23" i="54096"/>
  <c r="IG15" i="54096"/>
  <c r="IG17" i="54096"/>
  <c r="IG23" i="54096"/>
  <c r="IG16" i="54096"/>
  <c r="IG20" i="54096"/>
  <c r="IG24" i="54096"/>
  <c r="IG18" i="54096"/>
  <c r="IG21" i="54096"/>
  <c r="IG25" i="54096"/>
  <c r="IG19" i="54096"/>
  <c r="IG22" i="54096"/>
  <c r="RC17" i="54096"/>
  <c r="RC24" i="54096"/>
  <c r="RC19" i="54096"/>
  <c r="RC18" i="54096"/>
  <c r="RC20" i="54096"/>
  <c r="RC15" i="54096"/>
  <c r="RC22" i="54096"/>
  <c r="RC23" i="54096"/>
  <c r="RC16" i="54096"/>
  <c r="RC21" i="54096"/>
  <c r="NX17" i="54096"/>
  <c r="NX22" i="54096"/>
  <c r="NX20" i="54096"/>
  <c r="NX18" i="54096"/>
  <c r="NX23" i="54096"/>
  <c r="NX15" i="54096"/>
  <c r="NX19" i="54096"/>
  <c r="NX24" i="54096"/>
  <c r="NX16" i="54096"/>
  <c r="NX21" i="54096"/>
  <c r="UJ20" i="54096"/>
  <c r="UJ22" i="54096"/>
  <c r="UJ17" i="54096"/>
  <c r="UZ25" i="54096"/>
  <c r="UZ21" i="54096"/>
  <c r="UZ16" i="54096"/>
  <c r="MG25" i="54096"/>
  <c r="MG21" i="54096"/>
  <c r="MG17" i="54096"/>
  <c r="MW24" i="54096"/>
  <c r="MW20" i="54096"/>
  <c r="MW16" i="54096"/>
  <c r="RE25" i="54096"/>
  <c r="RE21" i="54096"/>
  <c r="RE17" i="54096"/>
  <c r="RU24" i="54096"/>
  <c r="RU19" i="54096"/>
  <c r="LV24" i="54096"/>
  <c r="LV16" i="54096"/>
  <c r="OH24" i="54096"/>
  <c r="OH17" i="54096"/>
  <c r="XB21" i="54096"/>
  <c r="XB15" i="54096"/>
  <c r="ZN22" i="54096"/>
  <c r="ZN19" i="54096"/>
  <c r="PR21" i="54096"/>
  <c r="PR15" i="54096"/>
  <c r="WE25" i="54096"/>
  <c r="WE18" i="54096"/>
  <c r="YQ20" i="54096"/>
  <c r="YQ16" i="54096"/>
  <c r="MT25" i="54096"/>
  <c r="MT19" i="54096"/>
  <c r="VL22" i="54096"/>
  <c r="VL16" i="54096"/>
  <c r="XX19" i="54096"/>
  <c r="XX20" i="54096"/>
  <c r="NN21" i="54096"/>
  <c r="NN15" i="54096"/>
  <c r="TB25" i="54096"/>
  <c r="TB19" i="54096"/>
  <c r="WO16" i="54096"/>
  <c r="WO17" i="54096"/>
  <c r="RV23" i="54096"/>
  <c r="RV16" i="54096"/>
  <c r="OA18" i="54096"/>
  <c r="MO21" i="54096"/>
  <c r="ZV25" i="54096"/>
  <c r="ZV16" i="54096"/>
  <c r="QX18" i="54096"/>
  <c r="SL18" i="54096"/>
  <c r="VU18" i="54096"/>
  <c r="KE18" i="54096"/>
  <c r="RO20" i="54096"/>
  <c r="OJ20" i="54096"/>
  <c r="LE21" i="54096"/>
  <c r="VA18" i="54096"/>
  <c r="RJ23" i="54096"/>
  <c r="RC25" i="54096"/>
  <c r="PT19" i="54096"/>
  <c r="VT22" i="54096"/>
  <c r="OH21" i="54096"/>
  <c r="OH15" i="54096"/>
  <c r="XB24" i="54096"/>
  <c r="XB20" i="54096"/>
  <c r="XB16" i="54096"/>
  <c r="ZN21" i="54096"/>
  <c r="ZN17" i="54096"/>
  <c r="PR23" i="54096"/>
  <c r="PR20" i="54096"/>
  <c r="PR16" i="54096"/>
  <c r="WE23" i="54096"/>
  <c r="WE17" i="54096"/>
  <c r="YQ24" i="54096"/>
  <c r="YQ18" i="54096"/>
  <c r="YQ15" i="54096"/>
  <c r="MT24" i="54096"/>
  <c r="MT17" i="54096"/>
  <c r="VL21" i="54096"/>
  <c r="VL20" i="54096"/>
  <c r="VL15" i="54096"/>
  <c r="XX25" i="54096"/>
  <c r="XX17" i="54096"/>
  <c r="NN24" i="54096"/>
  <c r="NN20" i="54096"/>
  <c r="NN16" i="54096"/>
  <c r="TB23" i="54096"/>
  <c r="TB17" i="54096"/>
  <c r="WO25" i="54096"/>
  <c r="WO21" i="54096"/>
  <c r="WO15" i="54096"/>
  <c r="RV21" i="54096"/>
  <c r="OA24" i="54096"/>
  <c r="OA16" i="54096"/>
  <c r="MO16" i="54096"/>
  <c r="ZV22" i="54096"/>
  <c r="QX22" i="54096"/>
  <c r="QX15" i="54096"/>
  <c r="SL25" i="54096"/>
  <c r="SL15" i="54096"/>
  <c r="XU24" i="54096"/>
  <c r="PC20" i="54096"/>
  <c r="RO17" i="54096"/>
  <c r="JL21" i="54096"/>
  <c r="QV15" i="54096"/>
  <c r="NQ16" i="54096"/>
  <c r="QC22" i="54096"/>
  <c r="XJ24" i="54096"/>
  <c r="YY15" i="54096"/>
  <c r="UR24" i="54096"/>
  <c r="QW23" i="54096"/>
  <c r="QW16" i="54096"/>
  <c r="WM24" i="54096"/>
  <c r="WM19" i="54096"/>
  <c r="NZ23" i="54096"/>
  <c r="YF24" i="54096"/>
  <c r="YF20" i="54096"/>
  <c r="ZE25" i="54096"/>
  <c r="ZE21" i="54096"/>
  <c r="IU24" i="54096"/>
  <c r="IU19" i="54096"/>
  <c r="JK21" i="54096"/>
  <c r="NS24" i="54096"/>
  <c r="NS22" i="54096"/>
  <c r="OI17" i="54096"/>
  <c r="SQ20" i="54096"/>
  <c r="SQ21" i="54096"/>
  <c r="TG24" i="54096"/>
  <c r="KN24" i="54096"/>
  <c r="KN19" i="54096"/>
  <c r="LD23" i="54096"/>
  <c r="PL24" i="54096"/>
  <c r="PL19" i="54096"/>
  <c r="QB23" i="54096"/>
  <c r="UJ24" i="54096"/>
  <c r="UJ19" i="54096"/>
  <c r="UZ23" i="54096"/>
  <c r="MG23" i="54096"/>
  <c r="MG19" i="54096"/>
  <c r="MW22" i="54096"/>
  <c r="RE23" i="54096"/>
  <c r="RE19" i="54096"/>
  <c r="RU22" i="54096"/>
  <c r="RU17" i="54096"/>
  <c r="LV23" i="54096"/>
  <c r="LV17" i="54096"/>
  <c r="OH25" i="54096"/>
  <c r="OH19" i="54096"/>
  <c r="XB22" i="54096"/>
  <c r="XB19" i="54096"/>
  <c r="ZN23" i="54096"/>
  <c r="ZN15" i="54096"/>
  <c r="PR24" i="54096"/>
  <c r="PR19" i="54096"/>
  <c r="WE19" i="54096"/>
  <c r="WE16" i="54096"/>
  <c r="YQ25" i="54096"/>
  <c r="YQ22" i="54096"/>
  <c r="MT21" i="54096"/>
  <c r="MT15" i="54096"/>
  <c r="VL25" i="54096"/>
  <c r="VL19" i="54096"/>
  <c r="XX23" i="54096"/>
  <c r="XX16" i="54096"/>
  <c r="NN23" i="54096"/>
  <c r="NN19" i="54096"/>
  <c r="TB21" i="54096"/>
  <c r="TB15" i="54096"/>
  <c r="WO24" i="54096"/>
  <c r="WO20" i="54096"/>
  <c r="RV15" i="54096"/>
  <c r="OA21" i="54096"/>
  <c r="MO25" i="54096"/>
  <c r="MO18" i="54096"/>
  <c r="ZV19" i="54096"/>
  <c r="QX23" i="54096"/>
  <c r="SL22" i="54096"/>
  <c r="VU25" i="54096"/>
  <c r="XU20" i="54096"/>
  <c r="MQ20" i="54096"/>
  <c r="PC18" i="54096"/>
  <c r="UA21" i="54096"/>
  <c r="OQ20" i="54096"/>
  <c r="NB20" i="54096"/>
  <c r="KM21" i="54096"/>
  <c r="KM20" i="54096"/>
  <c r="KM16" i="54096"/>
  <c r="MY24" i="54096"/>
  <c r="MY20" i="54096"/>
  <c r="MY16" i="54096"/>
  <c r="PK21" i="54096"/>
  <c r="PK20" i="54096"/>
  <c r="PK16" i="54096"/>
  <c r="RW21" i="54096"/>
  <c r="RW19" i="54096"/>
  <c r="RW16" i="54096"/>
  <c r="UI21" i="54096"/>
  <c r="UI20" i="54096"/>
  <c r="JT21" i="54096"/>
  <c r="JT17" i="54096"/>
  <c r="MF24" i="54096"/>
  <c r="MF15" i="54096"/>
  <c r="OR18" i="54096"/>
  <c r="RD22" i="54096"/>
  <c r="TP25" i="54096"/>
  <c r="TP16" i="54096"/>
  <c r="JA19" i="54096"/>
  <c r="LM22" i="54096"/>
  <c r="NY25" i="54096"/>
  <c r="NY18" i="54096"/>
  <c r="QK16" i="54096"/>
  <c r="SW22" i="54096"/>
  <c r="IT24" i="54096"/>
  <c r="SP25" i="54096"/>
  <c r="SP17" i="54096"/>
  <c r="PS24" i="54096"/>
  <c r="MN21" i="54096"/>
  <c r="KM25" i="54096"/>
  <c r="KM23" i="54096"/>
  <c r="KM15" i="54096"/>
  <c r="MY25" i="54096"/>
  <c r="MY23" i="54096"/>
  <c r="MY15" i="54096"/>
  <c r="PK25" i="54096"/>
  <c r="PK23" i="54096"/>
  <c r="PK15" i="54096"/>
  <c r="RW25" i="54096"/>
  <c r="RW20" i="54096"/>
  <c r="RW15" i="54096"/>
  <c r="UI18" i="54096"/>
  <c r="UI17" i="54096"/>
  <c r="JT24" i="54096"/>
  <c r="JT15" i="54096"/>
  <c r="MF22" i="54096"/>
  <c r="OR25" i="54096"/>
  <c r="OR16" i="54096"/>
  <c r="RD19" i="54096"/>
  <c r="TP23" i="54096"/>
  <c r="JA25" i="54096"/>
  <c r="JA17" i="54096"/>
  <c r="LM20" i="54096"/>
  <c r="NY23" i="54096"/>
  <c r="NY15" i="54096"/>
  <c r="QK25" i="54096"/>
  <c r="QK18" i="54096"/>
  <c r="SW20" i="54096"/>
  <c r="IT20" i="54096"/>
  <c r="SP22" i="54096"/>
  <c r="SP15" i="54096"/>
  <c r="II21" i="54096"/>
  <c r="SE23" i="54096"/>
  <c r="OZ24" i="54096"/>
  <c r="QS23" i="54096"/>
  <c r="F422" i="54092"/>
  <c r="KM19" i="54096"/>
  <c r="MY19" i="54096"/>
  <c r="PK19" i="54096"/>
  <c r="RW23" i="54096"/>
  <c r="UI25" i="54096"/>
  <c r="RD21" i="54096"/>
  <c r="JA23" i="54096"/>
  <c r="QK23" i="54096"/>
  <c r="UI22" i="54096"/>
  <c r="UI16" i="54096"/>
  <c r="UI19" i="54096"/>
  <c r="JT18" i="54096"/>
  <c r="JT23" i="54096"/>
  <c r="JT16" i="54096"/>
  <c r="JT20" i="54096"/>
  <c r="JT25" i="54096"/>
  <c r="MF18" i="54096"/>
  <c r="MF23" i="54096"/>
  <c r="MF16" i="54096"/>
  <c r="MF20" i="54096"/>
  <c r="MF25" i="54096"/>
  <c r="OR17" i="54096"/>
  <c r="OR22" i="54096"/>
  <c r="OR21" i="54096"/>
  <c r="OR15" i="54096"/>
  <c r="OR19" i="54096"/>
  <c r="OR24" i="54096"/>
  <c r="RD16" i="54096"/>
  <c r="RD20" i="54096"/>
  <c r="RD25" i="54096"/>
  <c r="RD18" i="54096"/>
  <c r="RD23" i="54096"/>
  <c r="TP15" i="54096"/>
  <c r="TP19" i="54096"/>
  <c r="TP24" i="54096"/>
  <c r="TP17" i="54096"/>
  <c r="TP22" i="54096"/>
  <c r="TP21" i="54096"/>
  <c r="JA18" i="54096"/>
  <c r="JA22" i="54096"/>
  <c r="JA16" i="54096"/>
  <c r="JA20" i="54096"/>
  <c r="JA24" i="54096"/>
  <c r="LM19" i="54096"/>
  <c r="LM21" i="54096"/>
  <c r="LM25" i="54096"/>
  <c r="LM15" i="54096"/>
  <c r="LM16" i="54096"/>
  <c r="LM23" i="54096"/>
  <c r="NY17" i="54096"/>
  <c r="NY20" i="54096"/>
  <c r="NY24" i="54096"/>
  <c r="NY19" i="54096"/>
  <c r="NY22" i="54096"/>
  <c r="QK19" i="54096"/>
  <c r="QK22" i="54096"/>
  <c r="QK17" i="54096"/>
  <c r="QK20" i="54096"/>
  <c r="QK24" i="54096"/>
  <c r="SW18" i="54096"/>
  <c r="SW21" i="54096"/>
  <c r="SW25" i="54096"/>
  <c r="SW15" i="54096"/>
  <c r="SW16" i="54096"/>
  <c r="SW23" i="54096"/>
  <c r="IT15" i="54096"/>
  <c r="IT19" i="54096"/>
  <c r="IT22" i="54096"/>
  <c r="IT16" i="54096"/>
  <c r="IT21" i="54096"/>
  <c r="IT25" i="54096"/>
  <c r="SP18" i="54096"/>
  <c r="SP24" i="54096"/>
  <c r="SP16" i="54096"/>
  <c r="SP20" i="54096"/>
  <c r="SP23" i="54096"/>
  <c r="II16" i="54096"/>
  <c r="II22" i="54096"/>
  <c r="II25" i="54096"/>
  <c r="II17" i="54096"/>
  <c r="II23" i="54096"/>
  <c r="II24" i="54096"/>
  <c r="II18" i="54096"/>
  <c r="II20" i="54096"/>
  <c r="KU18" i="54096"/>
  <c r="KU20" i="54096"/>
  <c r="KU15" i="54096"/>
  <c r="KU19" i="54096"/>
  <c r="KU21" i="54096"/>
  <c r="KU16" i="54096"/>
  <c r="KU22" i="54096"/>
  <c r="KU25" i="54096"/>
  <c r="NG16" i="54096"/>
  <c r="NG22" i="54096"/>
  <c r="NG25" i="54096"/>
  <c r="NG17" i="54096"/>
  <c r="NG23" i="54096"/>
  <c r="NG24" i="54096"/>
  <c r="NG18" i="54096"/>
  <c r="NG20" i="54096"/>
  <c r="PS18" i="54096"/>
  <c r="PS20" i="54096"/>
  <c r="PS15" i="54096"/>
  <c r="PS19" i="54096"/>
  <c r="PS21" i="54096"/>
  <c r="PS16" i="54096"/>
  <c r="PS22" i="54096"/>
  <c r="PS25" i="54096"/>
  <c r="SE16" i="54096"/>
  <c r="SE19" i="54096"/>
  <c r="SE25" i="54096"/>
  <c r="SE17" i="54096"/>
  <c r="SE20" i="54096"/>
  <c r="SE24" i="54096"/>
  <c r="SE18" i="54096"/>
  <c r="SE21" i="54096"/>
  <c r="UQ18" i="54096"/>
  <c r="UQ21" i="54096"/>
  <c r="UQ15" i="54096"/>
  <c r="UQ22" i="54096"/>
  <c r="UQ23" i="54096"/>
  <c r="UQ16" i="54096"/>
  <c r="UQ19" i="54096"/>
  <c r="UQ25" i="54096"/>
  <c r="KB16" i="54096"/>
  <c r="KB20" i="54096"/>
  <c r="KB25" i="54096"/>
  <c r="KB17" i="54096"/>
  <c r="KB22" i="54096"/>
  <c r="KB21" i="54096"/>
  <c r="KB18" i="54096"/>
  <c r="KB23" i="54096"/>
  <c r="MN18" i="54096"/>
  <c r="MN23" i="54096"/>
  <c r="MN15" i="54096"/>
  <c r="MN19" i="54096"/>
  <c r="MN24" i="54096"/>
  <c r="MN16" i="54096"/>
  <c r="MN20" i="54096"/>
  <c r="MN25" i="54096"/>
  <c r="OZ16" i="54096"/>
  <c r="OZ20" i="54096"/>
  <c r="OZ25" i="54096"/>
  <c r="OZ17" i="54096"/>
  <c r="OZ22" i="54096"/>
  <c r="OZ21" i="54096"/>
  <c r="OZ18" i="54096"/>
  <c r="OZ23" i="54096"/>
  <c r="RL18" i="54096"/>
  <c r="RL23" i="54096"/>
  <c r="RL15" i="54096"/>
  <c r="RL19" i="54096"/>
  <c r="RL24" i="54096"/>
  <c r="RL16" i="54096"/>
  <c r="RL20" i="54096"/>
  <c r="RL25" i="54096"/>
  <c r="TX16" i="54096"/>
  <c r="TX20" i="54096"/>
  <c r="TX25" i="54096"/>
  <c r="TX17" i="54096"/>
  <c r="TX22" i="54096"/>
  <c r="TX21" i="54096"/>
  <c r="TX18" i="54096"/>
  <c r="TX23" i="54096"/>
  <c r="JI19" i="54096"/>
  <c r="JI22" i="54096"/>
  <c r="JI15" i="54096"/>
  <c r="JI17" i="54096"/>
  <c r="JI23" i="54096"/>
  <c r="JI16" i="54096"/>
  <c r="JI20" i="54096"/>
  <c r="JI24" i="54096"/>
  <c r="LU16" i="54096"/>
  <c r="LU20" i="54096"/>
  <c r="LU24" i="54096"/>
  <c r="LU18" i="54096"/>
  <c r="LU21" i="54096"/>
  <c r="LU25" i="54096"/>
  <c r="LU19" i="54096"/>
  <c r="LU22" i="54096"/>
  <c r="OG18" i="54096"/>
  <c r="OG22" i="54096"/>
  <c r="OG15" i="54096"/>
  <c r="OG19" i="54096"/>
  <c r="OG23" i="54096"/>
  <c r="OG16" i="54096"/>
  <c r="OG20" i="54096"/>
  <c r="OG24" i="54096"/>
  <c r="QS16" i="54096"/>
  <c r="QS20" i="54096"/>
  <c r="QS24" i="54096"/>
  <c r="QS17" i="54096"/>
  <c r="QS21" i="54096"/>
  <c r="QS25" i="54096"/>
  <c r="QS18" i="54096"/>
  <c r="QS22" i="54096"/>
  <c r="TE18" i="54096"/>
  <c r="TE22" i="54096"/>
  <c r="TE15" i="54096"/>
  <c r="TE19" i="54096"/>
  <c r="TE23" i="54096"/>
  <c r="TE16" i="54096"/>
  <c r="TE20" i="54096"/>
  <c r="TE24" i="54096"/>
  <c r="JZ16" i="54096"/>
  <c r="JZ20" i="54096"/>
  <c r="JZ23" i="54096"/>
  <c r="JZ17" i="54096"/>
  <c r="JZ21" i="54096"/>
  <c r="JZ25" i="54096"/>
  <c r="JZ18" i="54096"/>
  <c r="JZ24" i="54096"/>
  <c r="TV18" i="54096"/>
  <c r="TV24" i="54096"/>
  <c r="TV15" i="54096"/>
  <c r="TV19" i="54096"/>
  <c r="TV22" i="54096"/>
  <c r="TV16" i="54096"/>
  <c r="TV20" i="54096"/>
  <c r="TV23" i="54096"/>
  <c r="KU23" i="54096"/>
  <c r="PS23" i="54096"/>
  <c r="UQ20" i="54096"/>
  <c r="MN22" i="54096"/>
  <c r="RL22" i="54096"/>
  <c r="JI18" i="54096"/>
  <c r="LU17" i="54096"/>
  <c r="OG25" i="54096"/>
  <c r="TE17" i="54096"/>
  <c r="JZ19" i="54096"/>
  <c r="TV25" i="54096"/>
  <c r="JZ15" i="54096"/>
  <c r="TV21" i="54096"/>
  <c r="II19" i="54096"/>
  <c r="NG19" i="54096"/>
  <c r="SE22" i="54096"/>
  <c r="KB19" i="54096"/>
  <c r="OZ19" i="54096"/>
  <c r="TX19" i="54096"/>
  <c r="JI25" i="54096"/>
  <c r="OG17" i="54096"/>
  <c r="QS19" i="54096"/>
  <c r="TE25" i="54096"/>
  <c r="TV17" i="54096"/>
  <c r="KO17" i="54096"/>
  <c r="PM19" i="54096"/>
  <c r="UK19" i="54096"/>
  <c r="VZ19" i="54096"/>
  <c r="IC17" i="54096"/>
  <c r="NA19" i="54096"/>
  <c r="RY19" i="54096"/>
  <c r="OX19" i="54096"/>
  <c r="PH15" i="54096"/>
  <c r="PH19" i="54096"/>
  <c r="PH24" i="54096"/>
  <c r="UF15" i="54096"/>
  <c r="UF19" i="54096"/>
  <c r="UF24" i="54096"/>
  <c r="MC15" i="54096"/>
  <c r="MC20" i="54096"/>
  <c r="MC23" i="54096"/>
  <c r="RA15" i="54096"/>
  <c r="RA20" i="54096"/>
  <c r="RA23" i="54096"/>
  <c r="RA17" i="54096"/>
  <c r="RA21" i="54096"/>
  <c r="RA24" i="54096"/>
  <c r="LF15" i="54096"/>
  <c r="LF17" i="54096"/>
  <c r="LF22" i="54096"/>
  <c r="LF16" i="54096"/>
  <c r="LF20" i="54096"/>
  <c r="LF23" i="54096"/>
  <c r="IY18" i="54096"/>
  <c r="IY20" i="54096"/>
  <c r="IY15" i="54096"/>
  <c r="IY19" i="54096"/>
  <c r="IY25" i="54096"/>
  <c r="IY16" i="54096"/>
  <c r="IY22" i="54096"/>
  <c r="IY21" i="54096"/>
  <c r="NW18" i="54096"/>
  <c r="NW20" i="54096"/>
  <c r="NW15" i="54096"/>
  <c r="NW19" i="54096"/>
  <c r="NW25" i="54096"/>
  <c r="NW16" i="54096"/>
  <c r="NW22" i="54096"/>
  <c r="NW21" i="54096"/>
  <c r="SU18" i="54096"/>
  <c r="SU23" i="54096"/>
  <c r="SU15" i="54096"/>
  <c r="SU22" i="54096"/>
  <c r="SU25" i="54096"/>
  <c r="SU16" i="54096"/>
  <c r="SU19" i="54096"/>
  <c r="SU21" i="54096"/>
  <c r="KR18" i="54096"/>
  <c r="KR23" i="54096"/>
  <c r="KR15" i="54096"/>
  <c r="KR19" i="54096"/>
  <c r="KR24" i="54096"/>
  <c r="KR16" i="54096"/>
  <c r="KR20" i="54096"/>
  <c r="KR25" i="54096"/>
  <c r="PP18" i="54096"/>
  <c r="PP23" i="54096"/>
  <c r="PP15" i="54096"/>
  <c r="PP19" i="54096"/>
  <c r="PP24" i="54096"/>
  <c r="PP16" i="54096"/>
  <c r="PP20" i="54096"/>
  <c r="PP25" i="54096"/>
  <c r="UN18" i="54096"/>
  <c r="UN23" i="54096"/>
  <c r="UN15" i="54096"/>
  <c r="UN19" i="54096"/>
  <c r="UN24" i="54096"/>
  <c r="UN16" i="54096"/>
  <c r="UN20" i="54096"/>
  <c r="UN25" i="54096"/>
  <c r="MK18" i="54096"/>
  <c r="MK22" i="54096"/>
  <c r="MK15" i="54096"/>
  <c r="MK19" i="54096"/>
  <c r="MK23" i="54096"/>
  <c r="MK16" i="54096"/>
  <c r="MK20" i="54096"/>
  <c r="MK24" i="54096"/>
  <c r="RI18" i="54096"/>
  <c r="RI22" i="54096"/>
  <c r="RI15" i="54096"/>
  <c r="RI19" i="54096"/>
  <c r="RI23" i="54096"/>
  <c r="RI16" i="54096"/>
  <c r="RI20" i="54096"/>
  <c r="RI24" i="54096"/>
  <c r="ML18" i="54096"/>
  <c r="ML24" i="54096"/>
  <c r="ML15" i="54096"/>
  <c r="ML19" i="54096"/>
  <c r="ML22" i="54096"/>
  <c r="ML16" i="54096"/>
  <c r="ML20" i="54096"/>
  <c r="ML23" i="54096"/>
  <c r="NO19" i="54096"/>
  <c r="SM22" i="54096"/>
  <c r="UY22" i="54096"/>
  <c r="PH20" i="54096"/>
  <c r="RT22" i="54096"/>
  <c r="UF17" i="54096"/>
  <c r="MC21" i="54096"/>
  <c r="RA22" i="54096"/>
  <c r="IY23" i="54096"/>
  <c r="LK23" i="54096"/>
  <c r="QI20" i="54096"/>
  <c r="IF22" i="54096"/>
  <c r="KR22" i="54096"/>
  <c r="ND22" i="54096"/>
  <c r="JY21" i="54096"/>
  <c r="OW21" i="54096"/>
  <c r="TU21" i="54096"/>
  <c r="VJ21" i="54096"/>
  <c r="IQ24" i="54096"/>
  <c r="IQ20" i="54096"/>
  <c r="IQ17" i="54096"/>
  <c r="LC24" i="54096"/>
  <c r="LC20" i="54096"/>
  <c r="LC17" i="54096"/>
  <c r="NO18" i="54096"/>
  <c r="NO20" i="54096"/>
  <c r="NO17" i="54096"/>
  <c r="QA24" i="54096"/>
  <c r="QA20" i="54096"/>
  <c r="QA17" i="54096"/>
  <c r="SM24" i="54096"/>
  <c r="SM19" i="54096"/>
  <c r="SM17" i="54096"/>
  <c r="UY24" i="54096"/>
  <c r="UY19" i="54096"/>
  <c r="UY17" i="54096"/>
  <c r="KJ21" i="54096"/>
  <c r="KJ22" i="54096"/>
  <c r="KJ17" i="54096"/>
  <c r="MV21" i="54096"/>
  <c r="MV22" i="54096"/>
  <c r="MV17" i="54096"/>
  <c r="PH25" i="54096"/>
  <c r="PH18" i="54096"/>
  <c r="RT21" i="54096"/>
  <c r="UF22" i="54096"/>
  <c r="UF16" i="54096"/>
  <c r="JQ22" i="54096"/>
  <c r="MC24" i="54096"/>
  <c r="MC17" i="54096"/>
  <c r="OO25" i="54096"/>
  <c r="RA16" i="54096"/>
  <c r="TM25" i="54096"/>
  <c r="LF21" i="54096"/>
  <c r="VB25" i="54096"/>
  <c r="IY17" i="54096"/>
  <c r="NW17" i="54096"/>
  <c r="SU17" i="54096"/>
  <c r="KR17" i="54096"/>
  <c r="PP17" i="54096"/>
  <c r="UN17" i="54096"/>
  <c r="MK17" i="54096"/>
  <c r="RI17" i="54096"/>
  <c r="ML17" i="54096"/>
  <c r="RT15" i="54096"/>
  <c r="RT19" i="54096"/>
  <c r="RT24" i="54096"/>
  <c r="JQ15" i="54096"/>
  <c r="JQ19" i="54096"/>
  <c r="JQ23" i="54096"/>
  <c r="OO15" i="54096"/>
  <c r="OO20" i="54096"/>
  <c r="OO23" i="54096"/>
  <c r="OO17" i="54096"/>
  <c r="OO21" i="54096"/>
  <c r="OO24" i="54096"/>
  <c r="TM15" i="54096"/>
  <c r="TM20" i="54096"/>
  <c r="TM23" i="54096"/>
  <c r="TM17" i="54096"/>
  <c r="TM21" i="54096"/>
  <c r="TM24" i="54096"/>
  <c r="VB15" i="54096"/>
  <c r="VB19" i="54096"/>
  <c r="VB22" i="54096"/>
  <c r="VB16" i="54096"/>
  <c r="VB20" i="54096"/>
  <c r="VB23" i="54096"/>
  <c r="LK18" i="54096"/>
  <c r="LK20" i="54096"/>
  <c r="LK15" i="54096"/>
  <c r="LK19" i="54096"/>
  <c r="LK25" i="54096"/>
  <c r="LK16" i="54096"/>
  <c r="LK22" i="54096"/>
  <c r="LK21" i="54096"/>
  <c r="QI18" i="54096"/>
  <c r="QI23" i="54096"/>
  <c r="QI15" i="54096"/>
  <c r="QI19" i="54096"/>
  <c r="QI25" i="54096"/>
  <c r="QI16" i="54096"/>
  <c r="QI22" i="54096"/>
  <c r="QI21" i="54096"/>
  <c r="IF18" i="54096"/>
  <c r="IF23" i="54096"/>
  <c r="IF15" i="54096"/>
  <c r="IF19" i="54096"/>
  <c r="IF24" i="54096"/>
  <c r="IF16" i="54096"/>
  <c r="IF20" i="54096"/>
  <c r="IF25" i="54096"/>
  <c r="ND18" i="54096"/>
  <c r="ND23" i="54096"/>
  <c r="ND15" i="54096"/>
  <c r="ND19" i="54096"/>
  <c r="ND24" i="54096"/>
  <c r="ND16" i="54096"/>
  <c r="ND20" i="54096"/>
  <c r="ND25" i="54096"/>
  <c r="SB18" i="54096"/>
  <c r="SB23" i="54096"/>
  <c r="SB15" i="54096"/>
  <c r="SB19" i="54096"/>
  <c r="SB24" i="54096"/>
  <c r="SB16" i="54096"/>
  <c r="SB20" i="54096"/>
  <c r="SB25" i="54096"/>
  <c r="JY19" i="54096"/>
  <c r="JY22" i="54096"/>
  <c r="JY15" i="54096"/>
  <c r="JY17" i="54096"/>
  <c r="JY23" i="54096"/>
  <c r="JY16" i="54096"/>
  <c r="JY20" i="54096"/>
  <c r="JY24" i="54096"/>
  <c r="OW18" i="54096"/>
  <c r="OW22" i="54096"/>
  <c r="OW15" i="54096"/>
  <c r="OW19" i="54096"/>
  <c r="OW23" i="54096"/>
  <c r="OW16" i="54096"/>
  <c r="OW20" i="54096"/>
  <c r="OW24" i="54096"/>
  <c r="TU18" i="54096"/>
  <c r="TU22" i="54096"/>
  <c r="TU15" i="54096"/>
  <c r="TU19" i="54096"/>
  <c r="TU23" i="54096"/>
  <c r="TU16" i="54096"/>
  <c r="TU20" i="54096"/>
  <c r="TU24" i="54096"/>
  <c r="VJ18" i="54096"/>
  <c r="VJ24" i="54096"/>
  <c r="VJ16" i="54096"/>
  <c r="VJ19" i="54096"/>
  <c r="VJ23" i="54096"/>
  <c r="VJ15" i="54096"/>
  <c r="VJ20" i="54096"/>
  <c r="VJ25" i="54096"/>
  <c r="IQ18" i="54096"/>
  <c r="IQ19" i="54096"/>
  <c r="LC21" i="54096"/>
  <c r="LC19" i="54096"/>
  <c r="NO21" i="54096"/>
  <c r="QA18" i="54096"/>
  <c r="QA19" i="54096"/>
  <c r="SM21" i="54096"/>
  <c r="UY21" i="54096"/>
  <c r="KJ23" i="54096"/>
  <c r="KJ18" i="54096"/>
  <c r="MV23" i="54096"/>
  <c r="MV18" i="54096"/>
  <c r="PH21" i="54096"/>
  <c r="RT16" i="54096"/>
  <c r="UF23" i="54096"/>
  <c r="JQ24" i="54096"/>
  <c r="JQ18" i="54096"/>
  <c r="MC25" i="54096"/>
  <c r="OO19" i="54096"/>
  <c r="TM19" i="54096"/>
  <c r="LF24" i="54096"/>
  <c r="VB18" i="54096"/>
  <c r="NW23" i="54096"/>
  <c r="SU20" i="54096"/>
  <c r="PP22" i="54096"/>
  <c r="SB22" i="54096"/>
  <c r="UN22" i="54096"/>
  <c r="MK21" i="54096"/>
  <c r="RI21" i="54096"/>
  <c r="ML21" i="54096"/>
  <c r="F416" i="54092"/>
  <c r="IQ25" i="54096"/>
  <c r="IQ23" i="54096"/>
  <c r="LC18" i="54096"/>
  <c r="LC23" i="54096"/>
  <c r="NO24" i="54096"/>
  <c r="NO23" i="54096"/>
  <c r="QA25" i="54096"/>
  <c r="QA23" i="54096"/>
  <c r="SM25" i="54096"/>
  <c r="SM20" i="54096"/>
  <c r="UY25" i="54096"/>
  <c r="UY20" i="54096"/>
  <c r="KJ25" i="54096"/>
  <c r="KJ20" i="54096"/>
  <c r="MV25" i="54096"/>
  <c r="MV20" i="54096"/>
  <c r="MV16" i="54096"/>
  <c r="PH23" i="54096"/>
  <c r="PH17" i="54096"/>
  <c r="RT25" i="54096"/>
  <c r="RT18" i="54096"/>
  <c r="UF21" i="54096"/>
  <c r="UF20" i="54096"/>
  <c r="JQ21" i="54096"/>
  <c r="JQ16" i="54096"/>
  <c r="MC22" i="54096"/>
  <c r="MC19" i="54096"/>
  <c r="OO22" i="54096"/>
  <c r="RA19" i="54096"/>
  <c r="TM22" i="54096"/>
  <c r="LF19" i="54096"/>
  <c r="VB24" i="54096"/>
  <c r="JO20" i="54096"/>
  <c r="JO16" i="54096"/>
  <c r="MA20" i="54096"/>
  <c r="MA18" i="54096"/>
  <c r="OM20" i="54096"/>
  <c r="OM18" i="54096"/>
  <c r="QY21" i="54096"/>
  <c r="QY18" i="54096"/>
  <c r="TK21" i="54096"/>
  <c r="TK18" i="54096"/>
  <c r="IV23" i="54096"/>
  <c r="IV18" i="54096"/>
  <c r="LH23" i="54096"/>
  <c r="LH18" i="54096"/>
  <c r="NT23" i="54096"/>
  <c r="NT18" i="54096"/>
  <c r="QF23" i="54096"/>
  <c r="QF18" i="54096"/>
  <c r="SR23" i="54096"/>
  <c r="SR18" i="54096"/>
  <c r="IC22" i="54096"/>
  <c r="IC19" i="54096"/>
  <c r="KO22" i="54096"/>
  <c r="KO19" i="54096"/>
  <c r="NA22" i="54096"/>
  <c r="NA18" i="54096"/>
  <c r="PM22" i="54096"/>
  <c r="PM18" i="54096"/>
  <c r="RY22" i="54096"/>
  <c r="RY18" i="54096"/>
  <c r="UK22" i="54096"/>
  <c r="UK18" i="54096"/>
  <c r="OX24" i="54096"/>
  <c r="OX18" i="54096"/>
  <c r="VZ24" i="54096"/>
  <c r="VZ18" i="54096"/>
  <c r="JO24" i="54096"/>
  <c r="JO23" i="54096"/>
  <c r="JO18" i="54096"/>
  <c r="MA24" i="54096"/>
  <c r="MA23" i="54096"/>
  <c r="MA17" i="54096"/>
  <c r="OM24" i="54096"/>
  <c r="OM23" i="54096"/>
  <c r="OM17" i="54096"/>
  <c r="QY24" i="54096"/>
  <c r="QY20" i="54096"/>
  <c r="QY17" i="54096"/>
  <c r="TK24" i="54096"/>
  <c r="TK20" i="54096"/>
  <c r="TK17" i="54096"/>
  <c r="IV21" i="54096"/>
  <c r="IV22" i="54096"/>
  <c r="IV17" i="54096"/>
  <c r="LH21" i="54096"/>
  <c r="LH22" i="54096"/>
  <c r="LH17" i="54096"/>
  <c r="NT21" i="54096"/>
  <c r="NT22" i="54096"/>
  <c r="NT17" i="54096"/>
  <c r="QF21" i="54096"/>
  <c r="QF22" i="54096"/>
  <c r="QF17" i="54096"/>
  <c r="SR21" i="54096"/>
  <c r="SR22" i="54096"/>
  <c r="SR17" i="54096"/>
  <c r="IC25" i="54096"/>
  <c r="IC21" i="54096"/>
  <c r="IC18" i="54096"/>
  <c r="KO25" i="54096"/>
  <c r="KO21" i="54096"/>
  <c r="KO18" i="54096"/>
  <c r="NA25" i="54096"/>
  <c r="NA21" i="54096"/>
  <c r="NA17" i="54096"/>
  <c r="PM25" i="54096"/>
  <c r="PM21" i="54096"/>
  <c r="PM17" i="54096"/>
  <c r="RY25" i="54096"/>
  <c r="RY21" i="54096"/>
  <c r="RY17" i="54096"/>
  <c r="UK25" i="54096"/>
  <c r="UK21" i="54096"/>
  <c r="UK17" i="54096"/>
  <c r="OX25" i="54096"/>
  <c r="OX21" i="54096"/>
  <c r="OX17" i="54096"/>
  <c r="VZ22" i="54096"/>
  <c r="VZ21" i="54096"/>
  <c r="VZ17" i="54096"/>
  <c r="JO25" i="54096"/>
  <c r="JO22" i="54096"/>
  <c r="MA25" i="54096"/>
  <c r="MA22" i="54096"/>
  <c r="OM25" i="54096"/>
  <c r="OM22" i="54096"/>
  <c r="QY25" i="54096"/>
  <c r="QY22" i="54096"/>
  <c r="TK25" i="54096"/>
  <c r="TK19" i="54096"/>
  <c r="IV25" i="54096"/>
  <c r="IV20" i="54096"/>
  <c r="LH25" i="54096"/>
  <c r="LH20" i="54096"/>
  <c r="NT25" i="54096"/>
  <c r="NT20" i="54096"/>
  <c r="QF25" i="54096"/>
  <c r="QF20" i="54096"/>
  <c r="SR25" i="54096"/>
  <c r="SR20" i="54096"/>
  <c r="IC24" i="54096"/>
  <c r="IC20" i="54096"/>
  <c r="KO24" i="54096"/>
  <c r="KO20" i="54096"/>
  <c r="NA24" i="54096"/>
  <c r="NA20" i="54096"/>
  <c r="PM24" i="54096"/>
  <c r="PM20" i="54096"/>
  <c r="RY24" i="54096"/>
  <c r="RY20" i="54096"/>
  <c r="UK24" i="54096"/>
  <c r="UK20" i="54096"/>
  <c r="OX23" i="54096"/>
  <c r="OX20" i="54096"/>
  <c r="VZ25" i="54096"/>
  <c r="VZ20" i="54096"/>
  <c r="E338" i="54092"/>
  <c r="E25" i="54048"/>
  <c r="E543" i="54092"/>
  <c r="D338" i="54092"/>
  <c r="D143" i="54092"/>
  <c r="F143" i="54092" s="1"/>
  <c r="L32" i="54089"/>
  <c r="N19" i="54093" s="1"/>
  <c r="E58" i="54081"/>
  <c r="U58" i="54081" s="1"/>
  <c r="H16" i="54086"/>
  <c r="X86" i="54081"/>
  <c r="U61" i="54081" s="1"/>
  <c r="K21" i="54089"/>
  <c r="K27" i="54089"/>
  <c r="E25" i="54086"/>
  <c r="X92" i="54081"/>
  <c r="U67" i="54081" s="1"/>
  <c r="E25" i="54087"/>
  <c r="CI19" i="54095"/>
  <c r="JS27" i="54096"/>
  <c r="MY15" i="54095"/>
  <c r="MY16" i="54095"/>
  <c r="MY17" i="54095"/>
  <c r="MY20" i="54095"/>
  <c r="MY24" i="54095"/>
  <c r="MY21" i="54095"/>
  <c r="MY18" i="54095"/>
  <c r="MY19" i="54095"/>
  <c r="MY23" i="54095"/>
  <c r="MY25" i="54095"/>
  <c r="MY22" i="54095"/>
  <c r="JW15" i="54095"/>
  <c r="JW16" i="54095"/>
  <c r="JW17" i="54095"/>
  <c r="JW20" i="54095"/>
  <c r="JW24" i="54095"/>
  <c r="JW21" i="54095"/>
  <c r="JW19" i="54095"/>
  <c r="JW23" i="54095"/>
  <c r="JW25" i="54095"/>
  <c r="JW22" i="54095"/>
  <c r="JW18" i="54095"/>
  <c r="XM15" i="54095"/>
  <c r="XM17" i="54095"/>
  <c r="XM18" i="54095"/>
  <c r="XM16" i="54095"/>
  <c r="XM22" i="54095"/>
  <c r="XM23" i="54095"/>
  <c r="XM19" i="54095"/>
  <c r="XM21" i="54095"/>
  <c r="XM25" i="54095"/>
  <c r="XM20" i="54095"/>
  <c r="XM24" i="54095"/>
  <c r="YR15" i="54095"/>
  <c r="YR18" i="54095"/>
  <c r="YR17" i="54095"/>
  <c r="YR23" i="54095"/>
  <c r="YR19" i="54095"/>
  <c r="YR20" i="54095"/>
  <c r="YR21" i="54095"/>
  <c r="YR16" i="54095"/>
  <c r="YR24" i="54095"/>
  <c r="YR25" i="54095"/>
  <c r="YR22" i="54095"/>
  <c r="UX16" i="54095"/>
  <c r="UX17" i="54095"/>
  <c r="UX15" i="54095"/>
  <c r="UX19" i="54095"/>
  <c r="UX21" i="54095"/>
  <c r="UX18" i="54095"/>
  <c r="UX22" i="54095"/>
  <c r="UX23" i="54095"/>
  <c r="UX25" i="54095"/>
  <c r="UX20" i="54095"/>
  <c r="UX24" i="54095"/>
  <c r="NN16" i="54095"/>
  <c r="NN17" i="54095"/>
  <c r="NN15" i="54095"/>
  <c r="NN19" i="54095"/>
  <c r="NN21" i="54095"/>
  <c r="NN18" i="54095"/>
  <c r="NN22" i="54095"/>
  <c r="NN23" i="54095"/>
  <c r="NN25" i="54095"/>
  <c r="NN24" i="54095"/>
  <c r="NN20" i="54095"/>
  <c r="YW15" i="54095"/>
  <c r="YW17" i="54095"/>
  <c r="YW18" i="54095"/>
  <c r="YW16" i="54095"/>
  <c r="YW22" i="54095"/>
  <c r="YW19" i="54095"/>
  <c r="YW23" i="54095"/>
  <c r="YW20" i="54095"/>
  <c r="YW24" i="54095"/>
  <c r="YW25" i="54095"/>
  <c r="YW21" i="54095"/>
  <c r="VE15" i="54095"/>
  <c r="VE17" i="54095"/>
  <c r="VE18" i="54095"/>
  <c r="VE22" i="54095"/>
  <c r="VE19" i="54095"/>
  <c r="VE23" i="54095"/>
  <c r="VE20" i="54095"/>
  <c r="VE24" i="54095"/>
  <c r="VE25" i="54095"/>
  <c r="VE16" i="54095"/>
  <c r="VE21" i="54095"/>
  <c r="QI15" i="54095"/>
  <c r="QI16" i="54095"/>
  <c r="QI17" i="54095"/>
  <c r="QI18" i="54095"/>
  <c r="QI20" i="54095"/>
  <c r="QI24" i="54095"/>
  <c r="QI21" i="54095"/>
  <c r="QI23" i="54095"/>
  <c r="QI25" i="54095"/>
  <c r="QI19" i="54095"/>
  <c r="QI22" i="54095"/>
  <c r="LK15" i="54095"/>
  <c r="LK16" i="54095"/>
  <c r="LK17" i="54095"/>
  <c r="LK18" i="54095"/>
  <c r="LK24" i="54095"/>
  <c r="LK21" i="54095"/>
  <c r="LK23" i="54095"/>
  <c r="LK25" i="54095"/>
  <c r="LK19" i="54095"/>
  <c r="LK20" i="54095"/>
  <c r="LK22" i="54095"/>
  <c r="YF15" i="54095"/>
  <c r="YF18" i="54095"/>
  <c r="YF16" i="54095"/>
  <c r="YF19" i="54095"/>
  <c r="YF23" i="54095"/>
  <c r="YF20" i="54095"/>
  <c r="YF22" i="54095"/>
  <c r="YF24" i="54095"/>
  <c r="YF17" i="54095"/>
  <c r="YF21" i="54095"/>
  <c r="YF25" i="54095"/>
  <c r="TZ16" i="54095"/>
  <c r="TZ15" i="54095"/>
  <c r="TZ17" i="54095"/>
  <c r="TZ19" i="54095"/>
  <c r="TZ21" i="54095"/>
  <c r="TZ22" i="54095"/>
  <c r="TZ23" i="54095"/>
  <c r="TZ25" i="54095"/>
  <c r="TZ20" i="54095"/>
  <c r="TZ18" i="54095"/>
  <c r="TZ24" i="54095"/>
  <c r="PB16" i="54095"/>
  <c r="PB15" i="54095"/>
  <c r="PB17" i="54095"/>
  <c r="PB19" i="54095"/>
  <c r="PB21" i="54095"/>
  <c r="PB20" i="54095"/>
  <c r="PB22" i="54095"/>
  <c r="PB23" i="54095"/>
  <c r="PB25" i="54095"/>
  <c r="PB18" i="54095"/>
  <c r="PB24" i="54095"/>
  <c r="MP16" i="54095"/>
  <c r="MP15" i="54095"/>
  <c r="MP17" i="54095"/>
  <c r="MP19" i="54095"/>
  <c r="MP21" i="54095"/>
  <c r="MP20" i="54095"/>
  <c r="MP22" i="54095"/>
  <c r="MP23" i="54095"/>
  <c r="MP25" i="54095"/>
  <c r="MP18" i="54095"/>
  <c r="MP24" i="54095"/>
  <c r="AAA15" i="54095"/>
  <c r="AAA16" i="54095"/>
  <c r="AAA18" i="54095"/>
  <c r="AAA20" i="54095"/>
  <c r="AAA17" i="54095"/>
  <c r="AAA21" i="54095"/>
  <c r="AAA22" i="54095"/>
  <c r="AAA24" i="54095"/>
  <c r="AAA19" i="54095"/>
  <c r="AAA25" i="54095"/>
  <c r="AAA23" i="54095"/>
  <c r="YU16" i="54095"/>
  <c r="YU15" i="54095"/>
  <c r="YU18" i="54095"/>
  <c r="YU20" i="54095"/>
  <c r="YU17" i="54095"/>
  <c r="YU21" i="54095"/>
  <c r="YU22" i="54095"/>
  <c r="YU24" i="54095"/>
  <c r="YU19" i="54095"/>
  <c r="YU25" i="54095"/>
  <c r="YU23" i="54095"/>
  <c r="XO16" i="54095"/>
  <c r="XO15" i="54095"/>
  <c r="XO18" i="54095"/>
  <c r="XO20" i="54095"/>
  <c r="XO17" i="54095"/>
  <c r="XO21" i="54095"/>
  <c r="XO22" i="54095"/>
  <c r="XO24" i="54095"/>
  <c r="XO19" i="54095"/>
  <c r="XO25" i="54095"/>
  <c r="XO23" i="54095"/>
  <c r="VS16" i="54095"/>
  <c r="VS18" i="54095"/>
  <c r="VS15" i="54095"/>
  <c r="VS20" i="54095"/>
  <c r="VS17" i="54095"/>
  <c r="VS21" i="54095"/>
  <c r="VS22" i="54095"/>
  <c r="VS24" i="54095"/>
  <c r="VS25" i="54095"/>
  <c r="VS23" i="54095"/>
  <c r="VS19" i="54095"/>
  <c r="TW16" i="54095"/>
  <c r="TW15" i="54095"/>
  <c r="TW18" i="54095"/>
  <c r="TW20" i="54095"/>
  <c r="TW17" i="54095"/>
  <c r="TW19" i="54095"/>
  <c r="TW21" i="54095"/>
  <c r="TW22" i="54095"/>
  <c r="TW24" i="54095"/>
  <c r="TW25" i="54095"/>
  <c r="TW23" i="54095"/>
  <c r="RK16" i="54095"/>
  <c r="RK15" i="54095"/>
  <c r="RK18" i="54095"/>
  <c r="RK20" i="54095"/>
  <c r="RK24" i="54095"/>
  <c r="RK17" i="54095"/>
  <c r="RK19" i="54095"/>
  <c r="RK21" i="54095"/>
  <c r="RK22" i="54095"/>
  <c r="RK25" i="54095"/>
  <c r="RK23" i="54095"/>
  <c r="OY16" i="54095"/>
  <c r="OY15" i="54095"/>
  <c r="OY18" i="54095"/>
  <c r="OY24" i="54095"/>
  <c r="OY17" i="54095"/>
  <c r="OY19" i="54095"/>
  <c r="OY21" i="54095"/>
  <c r="OY22" i="54095"/>
  <c r="OY20" i="54095"/>
  <c r="OY25" i="54095"/>
  <c r="OY23" i="54095"/>
  <c r="MM16" i="54095"/>
  <c r="MM15" i="54095"/>
  <c r="MM18" i="54095"/>
  <c r="MM24" i="54095"/>
  <c r="MM17" i="54095"/>
  <c r="MM19" i="54095"/>
  <c r="MM21" i="54095"/>
  <c r="MM22" i="54095"/>
  <c r="MM20" i="54095"/>
  <c r="MM25" i="54095"/>
  <c r="MM23" i="54095"/>
  <c r="KA16" i="54095"/>
  <c r="KA15" i="54095"/>
  <c r="KA18" i="54095"/>
  <c r="KA24" i="54095"/>
  <c r="KA17" i="54095"/>
  <c r="KA19" i="54095"/>
  <c r="KA21" i="54095"/>
  <c r="KA22" i="54095"/>
  <c r="KA20" i="54095"/>
  <c r="KA25" i="54095"/>
  <c r="KA23" i="54095"/>
  <c r="ZV15" i="54095"/>
  <c r="ZV16" i="54095"/>
  <c r="ZV17" i="54095"/>
  <c r="ZV18" i="54095"/>
  <c r="ZV19" i="54095"/>
  <c r="ZV21" i="54095"/>
  <c r="ZV22" i="54095"/>
  <c r="ZV23" i="54095"/>
  <c r="ZV25" i="54095"/>
  <c r="ZV20" i="54095"/>
  <c r="ZV24" i="54095"/>
  <c r="YP16" i="54095"/>
  <c r="YP17" i="54095"/>
  <c r="YP15" i="54095"/>
  <c r="YP19" i="54095"/>
  <c r="YP21" i="54095"/>
  <c r="YP18" i="54095"/>
  <c r="YP22" i="54095"/>
  <c r="YP23" i="54095"/>
  <c r="YP25" i="54095"/>
  <c r="YP20" i="54095"/>
  <c r="YP24" i="54095"/>
  <c r="XJ16" i="54095"/>
  <c r="XJ17" i="54095"/>
  <c r="XJ15" i="54095"/>
  <c r="XJ19" i="54095"/>
  <c r="XJ21" i="54095"/>
  <c r="XJ18" i="54095"/>
  <c r="XJ22" i="54095"/>
  <c r="XJ23" i="54095"/>
  <c r="XJ25" i="54095"/>
  <c r="XJ20" i="54095"/>
  <c r="XJ24" i="54095"/>
  <c r="WD16" i="54095"/>
  <c r="WD17" i="54095"/>
  <c r="WD15" i="54095"/>
  <c r="WD19" i="54095"/>
  <c r="WD21" i="54095"/>
  <c r="WD18" i="54095"/>
  <c r="WD22" i="54095"/>
  <c r="WD23" i="54095"/>
  <c r="WD25" i="54095"/>
  <c r="WD20" i="54095"/>
  <c r="WD24" i="54095"/>
  <c r="UT16" i="54095"/>
  <c r="UT15" i="54095"/>
  <c r="UT17" i="54095"/>
  <c r="UT18" i="54095"/>
  <c r="UT19" i="54095"/>
  <c r="UT21" i="54095"/>
  <c r="UT22" i="54095"/>
  <c r="UT25" i="54095"/>
  <c r="UT23" i="54095"/>
  <c r="UT24" i="54095"/>
  <c r="UT20" i="54095"/>
  <c r="SH16" i="54095"/>
  <c r="SH15" i="54095"/>
  <c r="SH17" i="54095"/>
  <c r="SH18" i="54095"/>
  <c r="SH19" i="54095"/>
  <c r="SH21" i="54095"/>
  <c r="SH22" i="54095"/>
  <c r="SH25" i="54095"/>
  <c r="SH24" i="54095"/>
  <c r="SH23" i="54095"/>
  <c r="SH20" i="54095"/>
  <c r="PV16" i="54095"/>
  <c r="PV15" i="54095"/>
  <c r="PV17" i="54095"/>
  <c r="PV18" i="54095"/>
  <c r="PV19" i="54095"/>
  <c r="PV21" i="54095"/>
  <c r="PV22" i="54095"/>
  <c r="PV25" i="54095"/>
  <c r="PV24" i="54095"/>
  <c r="PV23" i="54095"/>
  <c r="PV20" i="54095"/>
  <c r="NJ16" i="54095"/>
  <c r="NJ15" i="54095"/>
  <c r="NJ17" i="54095"/>
  <c r="NJ18" i="54095"/>
  <c r="NJ19" i="54095"/>
  <c r="NJ20" i="54095"/>
  <c r="NJ21" i="54095"/>
  <c r="NJ22" i="54095"/>
  <c r="NJ25" i="54095"/>
  <c r="NJ24" i="54095"/>
  <c r="NJ23" i="54095"/>
  <c r="KX16" i="54095"/>
  <c r="KX15" i="54095"/>
  <c r="KX17" i="54095"/>
  <c r="KX18" i="54095"/>
  <c r="KX19" i="54095"/>
  <c r="KX20" i="54095"/>
  <c r="KX21" i="54095"/>
  <c r="KX22" i="54095"/>
  <c r="KX25" i="54095"/>
  <c r="KX24" i="54095"/>
  <c r="KX23" i="54095"/>
  <c r="IL16" i="54095"/>
  <c r="IL15" i="54095"/>
  <c r="IL17" i="54095"/>
  <c r="IL18" i="54095"/>
  <c r="IL19" i="54095"/>
  <c r="IL20" i="54095"/>
  <c r="IL21" i="54095"/>
  <c r="IL22" i="54095"/>
  <c r="IL25" i="54095"/>
  <c r="IL24" i="54095"/>
  <c r="IL23" i="54095"/>
  <c r="TM15" i="54095"/>
  <c r="TM16" i="54095"/>
  <c r="TM17" i="54095"/>
  <c r="TM18" i="54095"/>
  <c r="TM19" i="54095"/>
  <c r="TM22" i="54095"/>
  <c r="TM23" i="54095"/>
  <c r="TM21" i="54095"/>
  <c r="TM20" i="54095"/>
  <c r="TM25" i="54095"/>
  <c r="TM24" i="54095"/>
  <c r="SG15" i="54095"/>
  <c r="SG16" i="54095"/>
  <c r="SG17" i="54095"/>
  <c r="SG18" i="54095"/>
  <c r="SG19" i="54095"/>
  <c r="SG22" i="54095"/>
  <c r="SG23" i="54095"/>
  <c r="SG24" i="54095"/>
  <c r="SG21" i="54095"/>
  <c r="SG20" i="54095"/>
  <c r="SG25" i="54095"/>
  <c r="RA15" i="54095"/>
  <c r="RA16" i="54095"/>
  <c r="RA17" i="54095"/>
  <c r="RA18" i="54095"/>
  <c r="RA19" i="54095"/>
  <c r="RA22" i="54095"/>
  <c r="RA23" i="54095"/>
  <c r="RA24" i="54095"/>
  <c r="RA21" i="54095"/>
  <c r="RA20" i="54095"/>
  <c r="RA25" i="54095"/>
  <c r="PU15" i="54095"/>
  <c r="PU16" i="54095"/>
  <c r="PU17" i="54095"/>
  <c r="PU18" i="54095"/>
  <c r="PU19" i="54095"/>
  <c r="PU22" i="54095"/>
  <c r="PU23" i="54095"/>
  <c r="PU24" i="54095"/>
  <c r="PU21" i="54095"/>
  <c r="PU20" i="54095"/>
  <c r="PU25" i="54095"/>
  <c r="OO15" i="54095"/>
  <c r="OO16" i="54095"/>
  <c r="OO17" i="54095"/>
  <c r="OO18" i="54095"/>
  <c r="OO19" i="54095"/>
  <c r="OO20" i="54095"/>
  <c r="OO22" i="54095"/>
  <c r="OO23" i="54095"/>
  <c r="OO24" i="54095"/>
  <c r="OO21" i="54095"/>
  <c r="OO25" i="54095"/>
  <c r="NY15" i="54095"/>
  <c r="NY16" i="54095"/>
  <c r="NY17" i="54095"/>
  <c r="NY18" i="54095"/>
  <c r="NY19" i="54095"/>
  <c r="NY20" i="54095"/>
  <c r="NY22" i="54095"/>
  <c r="NY23" i="54095"/>
  <c r="NY24" i="54095"/>
  <c r="NY21" i="54095"/>
  <c r="NY25" i="54095"/>
  <c r="MS15" i="54095"/>
  <c r="MS16" i="54095"/>
  <c r="MS17" i="54095"/>
  <c r="MS18" i="54095"/>
  <c r="MS19" i="54095"/>
  <c r="MS20" i="54095"/>
  <c r="MS22" i="54095"/>
  <c r="MS23" i="54095"/>
  <c r="MS24" i="54095"/>
  <c r="MS21" i="54095"/>
  <c r="MS25" i="54095"/>
  <c r="LM15" i="54095"/>
  <c r="LM16" i="54095"/>
  <c r="LM17" i="54095"/>
  <c r="LM18" i="54095"/>
  <c r="LM19" i="54095"/>
  <c r="LM20" i="54095"/>
  <c r="LM22" i="54095"/>
  <c r="LM23" i="54095"/>
  <c r="LM24" i="54095"/>
  <c r="LM21" i="54095"/>
  <c r="LM25" i="54095"/>
  <c r="KG15" i="54095"/>
  <c r="KG16" i="54095"/>
  <c r="KG17" i="54095"/>
  <c r="KG18" i="54095"/>
  <c r="KG19" i="54095"/>
  <c r="KG20" i="54095"/>
  <c r="KG22" i="54095"/>
  <c r="KG23" i="54095"/>
  <c r="KG24" i="54095"/>
  <c r="KG21" i="54095"/>
  <c r="KG25" i="54095"/>
  <c r="JA15" i="54095"/>
  <c r="JA16" i="54095"/>
  <c r="JA17" i="54095"/>
  <c r="JA18" i="54095"/>
  <c r="JA19" i="54095"/>
  <c r="JA20" i="54095"/>
  <c r="JA22" i="54095"/>
  <c r="JA23" i="54095"/>
  <c r="JA24" i="54095"/>
  <c r="JA21" i="54095"/>
  <c r="JA25" i="54095"/>
  <c r="UV15" i="54095"/>
  <c r="UV18" i="54095"/>
  <c r="UV16" i="54095"/>
  <c r="UV17" i="54095"/>
  <c r="UV23" i="54095"/>
  <c r="UV20" i="54095"/>
  <c r="UV22" i="54095"/>
  <c r="UV24" i="54095"/>
  <c r="UV19" i="54095"/>
  <c r="UV21" i="54095"/>
  <c r="UV25" i="54095"/>
  <c r="TP15" i="54095"/>
  <c r="TP18" i="54095"/>
  <c r="TP16" i="54095"/>
  <c r="TP17" i="54095"/>
  <c r="TP23" i="54095"/>
  <c r="TP20" i="54095"/>
  <c r="TP19" i="54095"/>
  <c r="TP22" i="54095"/>
  <c r="TP24" i="54095"/>
  <c r="TP21" i="54095"/>
  <c r="TP25" i="54095"/>
  <c r="RT15" i="54095"/>
  <c r="RT18" i="54095"/>
  <c r="RT16" i="54095"/>
  <c r="RT17" i="54095"/>
  <c r="RT23" i="54095"/>
  <c r="RT20" i="54095"/>
  <c r="RT24" i="54095"/>
  <c r="RT19" i="54095"/>
  <c r="RT22" i="54095"/>
  <c r="RT21" i="54095"/>
  <c r="RT25" i="54095"/>
  <c r="QN15" i="54095"/>
  <c r="QN18" i="54095"/>
  <c r="QN16" i="54095"/>
  <c r="QN17" i="54095"/>
  <c r="QN23" i="54095"/>
  <c r="QN20" i="54095"/>
  <c r="QN24" i="54095"/>
  <c r="QN19" i="54095"/>
  <c r="QN22" i="54095"/>
  <c r="QN21" i="54095"/>
  <c r="QN25" i="54095"/>
  <c r="PH15" i="54095"/>
  <c r="PH18" i="54095"/>
  <c r="PH16" i="54095"/>
  <c r="PH17" i="54095"/>
  <c r="PH23" i="54095"/>
  <c r="PH24" i="54095"/>
  <c r="PH19" i="54095"/>
  <c r="PH20" i="54095"/>
  <c r="PH22" i="54095"/>
  <c r="PH21" i="54095"/>
  <c r="PH25" i="54095"/>
  <c r="OB15" i="54095"/>
  <c r="OB18" i="54095"/>
  <c r="OB16" i="54095"/>
  <c r="OB17" i="54095"/>
  <c r="OB23" i="54095"/>
  <c r="OB24" i="54095"/>
  <c r="OB19" i="54095"/>
  <c r="OB20" i="54095"/>
  <c r="OB22" i="54095"/>
  <c r="OB21" i="54095"/>
  <c r="OB25" i="54095"/>
  <c r="NL15" i="54095"/>
  <c r="NL18" i="54095"/>
  <c r="NL16" i="54095"/>
  <c r="NL17" i="54095"/>
  <c r="NL23" i="54095"/>
  <c r="NL24" i="54095"/>
  <c r="NL19" i="54095"/>
  <c r="NL22" i="54095"/>
  <c r="NL20" i="54095"/>
  <c r="NL21" i="54095"/>
  <c r="NL25" i="54095"/>
  <c r="MF15" i="54095"/>
  <c r="MF18" i="54095"/>
  <c r="MF16" i="54095"/>
  <c r="MF17" i="54095"/>
  <c r="MF23" i="54095"/>
  <c r="MF24" i="54095"/>
  <c r="MF19" i="54095"/>
  <c r="MF22" i="54095"/>
  <c r="MF20" i="54095"/>
  <c r="MF21" i="54095"/>
  <c r="MF25" i="54095"/>
  <c r="KJ15" i="54095"/>
  <c r="KJ18" i="54095"/>
  <c r="KJ16" i="54095"/>
  <c r="KJ17" i="54095"/>
  <c r="KJ23" i="54095"/>
  <c r="KJ24" i="54095"/>
  <c r="KJ19" i="54095"/>
  <c r="KJ20" i="54095"/>
  <c r="KJ22" i="54095"/>
  <c r="KJ21" i="54095"/>
  <c r="KJ25" i="54095"/>
  <c r="IN15" i="54095"/>
  <c r="IN18" i="54095"/>
  <c r="IN16" i="54095"/>
  <c r="IN17" i="54095"/>
  <c r="IN23" i="54095"/>
  <c r="IN24" i="54095"/>
  <c r="IN19" i="54095"/>
  <c r="IN22" i="54095"/>
  <c r="IN20" i="54095"/>
  <c r="IN21" i="54095"/>
  <c r="IN25" i="54095"/>
  <c r="RW15" i="54095"/>
  <c r="RW16" i="54095"/>
  <c r="RW17" i="54095"/>
  <c r="RW20" i="54095"/>
  <c r="RW24" i="54095"/>
  <c r="RW21" i="54095"/>
  <c r="RW18" i="54095"/>
  <c r="RW19" i="54095"/>
  <c r="RW23" i="54095"/>
  <c r="RW25" i="54095"/>
  <c r="RW22" i="54095"/>
  <c r="ZQ17" i="54095"/>
  <c r="ZQ15" i="54095"/>
  <c r="ZQ19" i="54095"/>
  <c r="ZQ22" i="54095"/>
  <c r="ZQ23" i="54095"/>
  <c r="ZQ16" i="54095"/>
  <c r="ZQ21" i="54095"/>
  <c r="ZQ18" i="54095"/>
  <c r="ZQ20" i="54095"/>
  <c r="ZQ25" i="54095"/>
  <c r="ZQ24" i="54095"/>
  <c r="YC15" i="54095"/>
  <c r="YC17" i="54095"/>
  <c r="YC18" i="54095"/>
  <c r="YC16" i="54095"/>
  <c r="YC22" i="54095"/>
  <c r="YC23" i="54095"/>
  <c r="YC21" i="54095"/>
  <c r="YC19" i="54095"/>
  <c r="YC25" i="54095"/>
  <c r="YC20" i="54095"/>
  <c r="YC24" i="54095"/>
  <c r="RG15" i="54095"/>
  <c r="RG16" i="54095"/>
  <c r="RG17" i="54095"/>
  <c r="RG20" i="54095"/>
  <c r="RG24" i="54095"/>
  <c r="RG21" i="54095"/>
  <c r="RG19" i="54095"/>
  <c r="RG23" i="54095"/>
  <c r="RG25" i="54095"/>
  <c r="RG22" i="54095"/>
  <c r="RG18" i="54095"/>
  <c r="ZA17" i="54095"/>
  <c r="ZA15" i="54095"/>
  <c r="ZA18" i="54095"/>
  <c r="ZA19" i="54095"/>
  <c r="ZA22" i="54095"/>
  <c r="ZA23" i="54095"/>
  <c r="ZA21" i="54095"/>
  <c r="ZA16" i="54095"/>
  <c r="ZA20" i="54095"/>
  <c r="ZA25" i="54095"/>
  <c r="ZA24" i="54095"/>
  <c r="TC15" i="54095"/>
  <c r="TC16" i="54095"/>
  <c r="TC17" i="54095"/>
  <c r="TC20" i="54095"/>
  <c r="TC21" i="54095"/>
  <c r="TC18" i="54095"/>
  <c r="TC24" i="54095"/>
  <c r="TC19" i="54095"/>
  <c r="TC23" i="54095"/>
  <c r="TC25" i="54095"/>
  <c r="TC22" i="54095"/>
  <c r="JG15" i="54095"/>
  <c r="JG16" i="54095"/>
  <c r="JG17" i="54095"/>
  <c r="JG20" i="54095"/>
  <c r="JG24" i="54095"/>
  <c r="JG21" i="54095"/>
  <c r="JG18" i="54095"/>
  <c r="JG19" i="54095"/>
  <c r="JG23" i="54095"/>
  <c r="JG25" i="54095"/>
  <c r="JG22" i="54095"/>
  <c r="WG15" i="54095"/>
  <c r="WG17" i="54095"/>
  <c r="WG18" i="54095"/>
  <c r="WG16" i="54095"/>
  <c r="WG22" i="54095"/>
  <c r="WG23" i="54095"/>
  <c r="WG19" i="54095"/>
  <c r="WG21" i="54095"/>
  <c r="WG25" i="54095"/>
  <c r="WG20" i="54095"/>
  <c r="WG24" i="54095"/>
  <c r="NO15" i="54095"/>
  <c r="NO16" i="54095"/>
  <c r="NO17" i="54095"/>
  <c r="NO20" i="54095"/>
  <c r="NO24" i="54095"/>
  <c r="NO21" i="54095"/>
  <c r="NO19" i="54095"/>
  <c r="NO23" i="54095"/>
  <c r="NO25" i="54095"/>
  <c r="NO18" i="54095"/>
  <c r="NO22" i="54095"/>
  <c r="ZP15" i="54095"/>
  <c r="ZP17" i="54095"/>
  <c r="ZP23" i="54095"/>
  <c r="ZP16" i="54095"/>
  <c r="ZP18" i="54095"/>
  <c r="ZP20" i="54095"/>
  <c r="ZP21" i="54095"/>
  <c r="ZP19" i="54095"/>
  <c r="ZP24" i="54095"/>
  <c r="ZP25" i="54095"/>
  <c r="ZP22" i="54095"/>
  <c r="YJ15" i="54095"/>
  <c r="YJ18" i="54095"/>
  <c r="YJ17" i="54095"/>
  <c r="YJ23" i="54095"/>
  <c r="YJ16" i="54095"/>
  <c r="YJ20" i="54095"/>
  <c r="YJ21" i="54095"/>
  <c r="YJ19" i="54095"/>
  <c r="YJ24" i="54095"/>
  <c r="YJ25" i="54095"/>
  <c r="YJ22" i="54095"/>
  <c r="XD15" i="54095"/>
  <c r="XD18" i="54095"/>
  <c r="XD17" i="54095"/>
  <c r="XD23" i="54095"/>
  <c r="XD16" i="54095"/>
  <c r="XD20" i="54095"/>
  <c r="XD21" i="54095"/>
  <c r="XD19" i="54095"/>
  <c r="XD24" i="54095"/>
  <c r="XD25" i="54095"/>
  <c r="XD22" i="54095"/>
  <c r="VX15" i="54095"/>
  <c r="VX18" i="54095"/>
  <c r="VX17" i="54095"/>
  <c r="VX23" i="54095"/>
  <c r="VX20" i="54095"/>
  <c r="VX16" i="54095"/>
  <c r="VX21" i="54095"/>
  <c r="VX19" i="54095"/>
  <c r="VX24" i="54095"/>
  <c r="VX25" i="54095"/>
  <c r="VX22" i="54095"/>
  <c r="UH16" i="54095"/>
  <c r="UH17" i="54095"/>
  <c r="UH19" i="54095"/>
  <c r="UH21" i="54095"/>
  <c r="UH15" i="54095"/>
  <c r="UH18" i="54095"/>
  <c r="UH22" i="54095"/>
  <c r="UH23" i="54095"/>
  <c r="UH25" i="54095"/>
  <c r="UH20" i="54095"/>
  <c r="UH24" i="54095"/>
  <c r="RV16" i="54095"/>
  <c r="RV17" i="54095"/>
  <c r="RV19" i="54095"/>
  <c r="RV21" i="54095"/>
  <c r="RV15" i="54095"/>
  <c r="RV18" i="54095"/>
  <c r="RV22" i="54095"/>
  <c r="RV23" i="54095"/>
  <c r="RV25" i="54095"/>
  <c r="RV20" i="54095"/>
  <c r="RV24" i="54095"/>
  <c r="PJ16" i="54095"/>
  <c r="PJ17" i="54095"/>
  <c r="PJ19" i="54095"/>
  <c r="PJ21" i="54095"/>
  <c r="PJ15" i="54095"/>
  <c r="PJ18" i="54095"/>
  <c r="PJ22" i="54095"/>
  <c r="PJ23" i="54095"/>
  <c r="PJ25" i="54095"/>
  <c r="PJ20" i="54095"/>
  <c r="PJ24" i="54095"/>
  <c r="MX16" i="54095"/>
  <c r="MX17" i="54095"/>
  <c r="MX19" i="54095"/>
  <c r="MX21" i="54095"/>
  <c r="MX15" i="54095"/>
  <c r="MX18" i="54095"/>
  <c r="MX22" i="54095"/>
  <c r="MX23" i="54095"/>
  <c r="MX25" i="54095"/>
  <c r="MX20" i="54095"/>
  <c r="MX24" i="54095"/>
  <c r="KL16" i="54095"/>
  <c r="KL17" i="54095"/>
  <c r="KL19" i="54095"/>
  <c r="KL21" i="54095"/>
  <c r="KL15" i="54095"/>
  <c r="KL18" i="54095"/>
  <c r="KL22" i="54095"/>
  <c r="KL23" i="54095"/>
  <c r="KL25" i="54095"/>
  <c r="KL20" i="54095"/>
  <c r="KL24" i="54095"/>
  <c r="ZU17" i="54095"/>
  <c r="ZU16" i="54095"/>
  <c r="ZU15" i="54095"/>
  <c r="ZU18" i="54095"/>
  <c r="ZU22" i="54095"/>
  <c r="ZU23" i="54095"/>
  <c r="ZU20" i="54095"/>
  <c r="ZU24" i="54095"/>
  <c r="ZU21" i="54095"/>
  <c r="ZU19" i="54095"/>
  <c r="ZU25" i="54095"/>
  <c r="YO15" i="54095"/>
  <c r="YO17" i="54095"/>
  <c r="YO18" i="54095"/>
  <c r="YO16" i="54095"/>
  <c r="YO22" i="54095"/>
  <c r="YO23" i="54095"/>
  <c r="YO20" i="54095"/>
  <c r="YO24" i="54095"/>
  <c r="YO19" i="54095"/>
  <c r="YO21" i="54095"/>
  <c r="YO25" i="54095"/>
  <c r="XI15" i="54095"/>
  <c r="XI17" i="54095"/>
  <c r="XI18" i="54095"/>
  <c r="XI16" i="54095"/>
  <c r="XI22" i="54095"/>
  <c r="XI23" i="54095"/>
  <c r="XI20" i="54095"/>
  <c r="XI24" i="54095"/>
  <c r="XI21" i="54095"/>
  <c r="XI25" i="54095"/>
  <c r="XI19" i="54095"/>
  <c r="WC15" i="54095"/>
  <c r="WC17" i="54095"/>
  <c r="WC18" i="54095"/>
  <c r="WC16" i="54095"/>
  <c r="WC22" i="54095"/>
  <c r="WC23" i="54095"/>
  <c r="WC20" i="54095"/>
  <c r="WC24" i="54095"/>
  <c r="WC19" i="54095"/>
  <c r="WC21" i="54095"/>
  <c r="WC25" i="54095"/>
  <c r="UQ15" i="54095"/>
  <c r="UQ16" i="54095"/>
  <c r="UQ17" i="54095"/>
  <c r="UQ18" i="54095"/>
  <c r="UQ20" i="54095"/>
  <c r="UQ21" i="54095"/>
  <c r="UQ19" i="54095"/>
  <c r="UQ24" i="54095"/>
  <c r="UQ23" i="54095"/>
  <c r="UQ25" i="54095"/>
  <c r="UQ22" i="54095"/>
  <c r="SE15" i="54095"/>
  <c r="SE16" i="54095"/>
  <c r="SE17" i="54095"/>
  <c r="SE18" i="54095"/>
  <c r="SE20" i="54095"/>
  <c r="SE24" i="54095"/>
  <c r="SE21" i="54095"/>
  <c r="SE23" i="54095"/>
  <c r="SE25" i="54095"/>
  <c r="SE19" i="54095"/>
  <c r="SE22" i="54095"/>
  <c r="PS15" i="54095"/>
  <c r="PS16" i="54095"/>
  <c r="PS17" i="54095"/>
  <c r="PS18" i="54095"/>
  <c r="PS20" i="54095"/>
  <c r="PS24" i="54095"/>
  <c r="PS21" i="54095"/>
  <c r="PS23" i="54095"/>
  <c r="PS25" i="54095"/>
  <c r="PS19" i="54095"/>
  <c r="PS22" i="54095"/>
  <c r="NG15" i="54095"/>
  <c r="NG16" i="54095"/>
  <c r="NG17" i="54095"/>
  <c r="NG18" i="54095"/>
  <c r="NG24" i="54095"/>
  <c r="NG21" i="54095"/>
  <c r="NG20" i="54095"/>
  <c r="NG23" i="54095"/>
  <c r="NG25" i="54095"/>
  <c r="NG19" i="54095"/>
  <c r="NG22" i="54095"/>
  <c r="KU15" i="54095"/>
  <c r="KU16" i="54095"/>
  <c r="KU17" i="54095"/>
  <c r="KU18" i="54095"/>
  <c r="KU24" i="54095"/>
  <c r="KU21" i="54095"/>
  <c r="KU20" i="54095"/>
  <c r="KU23" i="54095"/>
  <c r="KU25" i="54095"/>
  <c r="KU19" i="54095"/>
  <c r="KU22" i="54095"/>
  <c r="II15" i="54095"/>
  <c r="II16" i="54095"/>
  <c r="II17" i="54095"/>
  <c r="II18" i="54095"/>
  <c r="II24" i="54095"/>
  <c r="II21" i="54095"/>
  <c r="II20" i="54095"/>
  <c r="II23" i="54095"/>
  <c r="II25" i="54095"/>
  <c r="II19" i="54095"/>
  <c r="II22" i="54095"/>
  <c r="ZD15" i="54095"/>
  <c r="ZD18" i="54095"/>
  <c r="ZD16" i="54095"/>
  <c r="ZD17" i="54095"/>
  <c r="ZD23" i="54095"/>
  <c r="ZD20" i="54095"/>
  <c r="ZD19" i="54095"/>
  <c r="ZD22" i="54095"/>
  <c r="ZD24" i="54095"/>
  <c r="ZD21" i="54095"/>
  <c r="ZD25" i="54095"/>
  <c r="XX15" i="54095"/>
  <c r="XX18" i="54095"/>
  <c r="XX16" i="54095"/>
  <c r="XX17" i="54095"/>
  <c r="XX23" i="54095"/>
  <c r="XX20" i="54095"/>
  <c r="XX19" i="54095"/>
  <c r="XX22" i="54095"/>
  <c r="XX24" i="54095"/>
  <c r="XX21" i="54095"/>
  <c r="XX25" i="54095"/>
  <c r="WR15" i="54095"/>
  <c r="WR18" i="54095"/>
  <c r="WR16" i="54095"/>
  <c r="WR17" i="54095"/>
  <c r="WR23" i="54095"/>
  <c r="WR20" i="54095"/>
  <c r="WR19" i="54095"/>
  <c r="WR22" i="54095"/>
  <c r="WR24" i="54095"/>
  <c r="WR21" i="54095"/>
  <c r="WR25" i="54095"/>
  <c r="VL15" i="54095"/>
  <c r="VL18" i="54095"/>
  <c r="VL16" i="54095"/>
  <c r="VL17" i="54095"/>
  <c r="VL23" i="54095"/>
  <c r="VL20" i="54095"/>
  <c r="VL19" i="54095"/>
  <c r="VL22" i="54095"/>
  <c r="VL24" i="54095"/>
  <c r="VL21" i="54095"/>
  <c r="VL25" i="54095"/>
  <c r="TJ16" i="54095"/>
  <c r="TJ15" i="54095"/>
  <c r="TJ17" i="54095"/>
  <c r="TJ19" i="54095"/>
  <c r="TJ21" i="54095"/>
  <c r="TJ22" i="54095"/>
  <c r="TJ23" i="54095"/>
  <c r="TJ25" i="54095"/>
  <c r="TJ18" i="54095"/>
  <c r="TJ20" i="54095"/>
  <c r="TJ24" i="54095"/>
  <c r="QX16" i="54095"/>
  <c r="QX15" i="54095"/>
  <c r="QX17" i="54095"/>
  <c r="QX19" i="54095"/>
  <c r="QX21" i="54095"/>
  <c r="QX22" i="54095"/>
  <c r="QX23" i="54095"/>
  <c r="QX25" i="54095"/>
  <c r="QX18" i="54095"/>
  <c r="QX20" i="54095"/>
  <c r="QX24" i="54095"/>
  <c r="OL16" i="54095"/>
  <c r="OL15" i="54095"/>
  <c r="OL17" i="54095"/>
  <c r="OL19" i="54095"/>
  <c r="OL21" i="54095"/>
  <c r="OL20" i="54095"/>
  <c r="OL22" i="54095"/>
  <c r="OL23" i="54095"/>
  <c r="OL25" i="54095"/>
  <c r="OL18" i="54095"/>
  <c r="OL24" i="54095"/>
  <c r="LZ16" i="54095"/>
  <c r="LZ15" i="54095"/>
  <c r="LZ17" i="54095"/>
  <c r="LZ19" i="54095"/>
  <c r="LZ21" i="54095"/>
  <c r="LZ20" i="54095"/>
  <c r="LZ22" i="54095"/>
  <c r="LZ23" i="54095"/>
  <c r="LZ25" i="54095"/>
  <c r="LZ18" i="54095"/>
  <c r="LZ24" i="54095"/>
  <c r="JN16" i="54095"/>
  <c r="JN15" i="54095"/>
  <c r="JN17" i="54095"/>
  <c r="JN19" i="54095"/>
  <c r="JN21" i="54095"/>
  <c r="JN20" i="54095"/>
  <c r="JN22" i="54095"/>
  <c r="JN23" i="54095"/>
  <c r="JN25" i="54095"/>
  <c r="JN18" i="54095"/>
  <c r="JN24" i="54095"/>
  <c r="ZW15" i="54095"/>
  <c r="ZW16" i="54095"/>
  <c r="ZW17" i="54095"/>
  <c r="ZW18" i="54095"/>
  <c r="ZW19" i="54095"/>
  <c r="ZW20" i="54095"/>
  <c r="ZW21" i="54095"/>
  <c r="ZW24" i="54095"/>
  <c r="ZW23" i="54095"/>
  <c r="ZW25" i="54095"/>
  <c r="ZW22" i="54095"/>
  <c r="ZG15" i="54095"/>
  <c r="ZG16" i="54095"/>
  <c r="ZG17" i="54095"/>
  <c r="ZG19" i="54095"/>
  <c r="ZG20" i="54095"/>
  <c r="ZG21" i="54095"/>
  <c r="ZG18" i="54095"/>
  <c r="ZG24" i="54095"/>
  <c r="ZG23" i="54095"/>
  <c r="ZG25" i="54095"/>
  <c r="ZG22" i="54095"/>
  <c r="YQ15" i="54095"/>
  <c r="YQ16" i="54095"/>
  <c r="YQ17" i="54095"/>
  <c r="YQ19" i="54095"/>
  <c r="YQ20" i="54095"/>
  <c r="YQ21" i="54095"/>
  <c r="YQ24" i="54095"/>
  <c r="YQ23" i="54095"/>
  <c r="YQ25" i="54095"/>
  <c r="YQ22" i="54095"/>
  <c r="YQ18" i="54095"/>
  <c r="YA15" i="54095"/>
  <c r="YA16" i="54095"/>
  <c r="YA17" i="54095"/>
  <c r="YA19" i="54095"/>
  <c r="YA20" i="54095"/>
  <c r="YA21" i="54095"/>
  <c r="YA18" i="54095"/>
  <c r="YA24" i="54095"/>
  <c r="YA23" i="54095"/>
  <c r="YA25" i="54095"/>
  <c r="YA22" i="54095"/>
  <c r="XK15" i="54095"/>
  <c r="XK16" i="54095"/>
  <c r="XK17" i="54095"/>
  <c r="XK19" i="54095"/>
  <c r="XK20" i="54095"/>
  <c r="XK21" i="54095"/>
  <c r="XK24" i="54095"/>
  <c r="XK23" i="54095"/>
  <c r="XK25" i="54095"/>
  <c r="XK18" i="54095"/>
  <c r="XK22" i="54095"/>
  <c r="WU15" i="54095"/>
  <c r="WU16" i="54095"/>
  <c r="WU17" i="54095"/>
  <c r="WU19" i="54095"/>
  <c r="WU20" i="54095"/>
  <c r="WU21" i="54095"/>
  <c r="WU18" i="54095"/>
  <c r="WU24" i="54095"/>
  <c r="WU23" i="54095"/>
  <c r="WU25" i="54095"/>
  <c r="WU22" i="54095"/>
  <c r="WE15" i="54095"/>
  <c r="WE16" i="54095"/>
  <c r="WE17" i="54095"/>
  <c r="WE19" i="54095"/>
  <c r="WE20" i="54095"/>
  <c r="WE21" i="54095"/>
  <c r="WE24" i="54095"/>
  <c r="WE23" i="54095"/>
  <c r="WE25" i="54095"/>
  <c r="WE22" i="54095"/>
  <c r="WE18" i="54095"/>
  <c r="VO15" i="54095"/>
  <c r="VO16" i="54095"/>
  <c r="VO17" i="54095"/>
  <c r="VO19" i="54095"/>
  <c r="VO20" i="54095"/>
  <c r="VO21" i="54095"/>
  <c r="VO18" i="54095"/>
  <c r="VO24" i="54095"/>
  <c r="VO23" i="54095"/>
  <c r="VO25" i="54095"/>
  <c r="VO22" i="54095"/>
  <c r="UU16" i="54095"/>
  <c r="UU15" i="54095"/>
  <c r="UU18" i="54095"/>
  <c r="UU20" i="54095"/>
  <c r="UU19" i="54095"/>
  <c r="UU21" i="54095"/>
  <c r="UU22" i="54095"/>
  <c r="UU24" i="54095"/>
  <c r="UU25" i="54095"/>
  <c r="UU17" i="54095"/>
  <c r="UU23" i="54095"/>
  <c r="TO16" i="54095"/>
  <c r="TO15" i="54095"/>
  <c r="TO18" i="54095"/>
  <c r="TO20" i="54095"/>
  <c r="TO19" i="54095"/>
  <c r="TO21" i="54095"/>
  <c r="TO22" i="54095"/>
  <c r="TO24" i="54095"/>
  <c r="TO25" i="54095"/>
  <c r="TO23" i="54095"/>
  <c r="TO17" i="54095"/>
  <c r="SI16" i="54095"/>
  <c r="SI15" i="54095"/>
  <c r="SI18" i="54095"/>
  <c r="SI20" i="54095"/>
  <c r="SI24" i="54095"/>
  <c r="SI19" i="54095"/>
  <c r="SI21" i="54095"/>
  <c r="SI22" i="54095"/>
  <c r="SI25" i="54095"/>
  <c r="SI17" i="54095"/>
  <c r="SI23" i="54095"/>
  <c r="RC16" i="54095"/>
  <c r="RC15" i="54095"/>
  <c r="RC18" i="54095"/>
  <c r="RC20" i="54095"/>
  <c r="RC24" i="54095"/>
  <c r="RC19" i="54095"/>
  <c r="RC21" i="54095"/>
  <c r="RC22" i="54095"/>
  <c r="RC25" i="54095"/>
  <c r="RC17" i="54095"/>
  <c r="RC23" i="54095"/>
  <c r="PW16" i="54095"/>
  <c r="PW15" i="54095"/>
  <c r="PW18" i="54095"/>
  <c r="PW20" i="54095"/>
  <c r="PW24" i="54095"/>
  <c r="PW19" i="54095"/>
  <c r="PW21" i="54095"/>
  <c r="PW22" i="54095"/>
  <c r="PW25" i="54095"/>
  <c r="PW17" i="54095"/>
  <c r="PW23" i="54095"/>
  <c r="OQ16" i="54095"/>
  <c r="OQ15" i="54095"/>
  <c r="OQ18" i="54095"/>
  <c r="OQ24" i="54095"/>
  <c r="OQ19" i="54095"/>
  <c r="OQ20" i="54095"/>
  <c r="OQ21" i="54095"/>
  <c r="OQ22" i="54095"/>
  <c r="OQ25" i="54095"/>
  <c r="OQ23" i="54095"/>
  <c r="OQ17" i="54095"/>
  <c r="NK16" i="54095"/>
  <c r="NK15" i="54095"/>
  <c r="NK18" i="54095"/>
  <c r="NK24" i="54095"/>
  <c r="NK19" i="54095"/>
  <c r="NK20" i="54095"/>
  <c r="NK21" i="54095"/>
  <c r="NK22" i="54095"/>
  <c r="NK25" i="54095"/>
  <c r="NK17" i="54095"/>
  <c r="NK23" i="54095"/>
  <c r="ME16" i="54095"/>
  <c r="ME15" i="54095"/>
  <c r="ME18" i="54095"/>
  <c r="ME24" i="54095"/>
  <c r="ME19" i="54095"/>
  <c r="ME20" i="54095"/>
  <c r="ME21" i="54095"/>
  <c r="ME22" i="54095"/>
  <c r="ME25" i="54095"/>
  <c r="ME17" i="54095"/>
  <c r="ME23" i="54095"/>
  <c r="KY16" i="54095"/>
  <c r="KY15" i="54095"/>
  <c r="KY18" i="54095"/>
  <c r="KY24" i="54095"/>
  <c r="KY19" i="54095"/>
  <c r="KY20" i="54095"/>
  <c r="KY21" i="54095"/>
  <c r="KY22" i="54095"/>
  <c r="KY25" i="54095"/>
  <c r="KY17" i="54095"/>
  <c r="KY23" i="54095"/>
  <c r="JS16" i="54095"/>
  <c r="JS15" i="54095"/>
  <c r="JS18" i="54095"/>
  <c r="JS24" i="54095"/>
  <c r="JS19" i="54095"/>
  <c r="JS20" i="54095"/>
  <c r="JS21" i="54095"/>
  <c r="JS22" i="54095"/>
  <c r="JS25" i="54095"/>
  <c r="JS23" i="54095"/>
  <c r="JS17" i="54095"/>
  <c r="IM16" i="54095"/>
  <c r="IM15" i="54095"/>
  <c r="IM18" i="54095"/>
  <c r="IM24" i="54095"/>
  <c r="IM19" i="54095"/>
  <c r="IM20" i="54095"/>
  <c r="IM21" i="54095"/>
  <c r="IM22" i="54095"/>
  <c r="IM25" i="54095"/>
  <c r="IM17" i="54095"/>
  <c r="IM23" i="54095"/>
  <c r="ZR16" i="54095"/>
  <c r="ZR17" i="54095"/>
  <c r="ZR18" i="54095"/>
  <c r="ZR19" i="54095"/>
  <c r="ZR21" i="54095"/>
  <c r="ZR22" i="54095"/>
  <c r="ZR25" i="54095"/>
  <c r="ZR15" i="54095"/>
  <c r="ZR23" i="54095"/>
  <c r="ZR24" i="54095"/>
  <c r="ZR20" i="54095"/>
  <c r="ZB16" i="54095"/>
  <c r="ZB17" i="54095"/>
  <c r="ZB18" i="54095"/>
  <c r="ZB19" i="54095"/>
  <c r="ZB21" i="54095"/>
  <c r="ZB15" i="54095"/>
  <c r="ZB22" i="54095"/>
  <c r="ZB25" i="54095"/>
  <c r="ZB23" i="54095"/>
  <c r="ZB24" i="54095"/>
  <c r="ZB20" i="54095"/>
  <c r="YL15" i="54095"/>
  <c r="YL16" i="54095"/>
  <c r="YL17" i="54095"/>
  <c r="YL18" i="54095"/>
  <c r="YL19" i="54095"/>
  <c r="YL21" i="54095"/>
  <c r="YL22" i="54095"/>
  <c r="YL25" i="54095"/>
  <c r="YL23" i="54095"/>
  <c r="YL24" i="54095"/>
  <c r="YL20" i="54095"/>
  <c r="XV15" i="54095"/>
  <c r="XV16" i="54095"/>
  <c r="XV17" i="54095"/>
  <c r="XV18" i="54095"/>
  <c r="XV19" i="54095"/>
  <c r="XV21" i="54095"/>
  <c r="XV22" i="54095"/>
  <c r="XV25" i="54095"/>
  <c r="XV23" i="54095"/>
  <c r="XV24" i="54095"/>
  <c r="XV20" i="54095"/>
  <c r="XF15" i="54095"/>
  <c r="XF16" i="54095"/>
  <c r="XF17" i="54095"/>
  <c r="XF18" i="54095"/>
  <c r="XF19" i="54095"/>
  <c r="XF21" i="54095"/>
  <c r="XF22" i="54095"/>
  <c r="XF25" i="54095"/>
  <c r="XF23" i="54095"/>
  <c r="XF24" i="54095"/>
  <c r="XF20" i="54095"/>
  <c r="WP15" i="54095"/>
  <c r="WP16" i="54095"/>
  <c r="WP17" i="54095"/>
  <c r="WP18" i="54095"/>
  <c r="WP19" i="54095"/>
  <c r="WP21" i="54095"/>
  <c r="WP22" i="54095"/>
  <c r="WP25" i="54095"/>
  <c r="WP23" i="54095"/>
  <c r="WP24" i="54095"/>
  <c r="WP20" i="54095"/>
  <c r="VZ15" i="54095"/>
  <c r="VZ16" i="54095"/>
  <c r="VZ17" i="54095"/>
  <c r="VZ18" i="54095"/>
  <c r="VZ19" i="54095"/>
  <c r="VZ21" i="54095"/>
  <c r="VZ22" i="54095"/>
  <c r="VZ25" i="54095"/>
  <c r="VZ23" i="54095"/>
  <c r="VZ24" i="54095"/>
  <c r="VZ20" i="54095"/>
  <c r="VJ16" i="54095"/>
  <c r="VJ15" i="54095"/>
  <c r="VJ17" i="54095"/>
  <c r="VJ18" i="54095"/>
  <c r="VJ19" i="54095"/>
  <c r="VJ21" i="54095"/>
  <c r="VJ22" i="54095"/>
  <c r="VJ25" i="54095"/>
  <c r="VJ23" i="54095"/>
  <c r="VJ24" i="54095"/>
  <c r="VJ20" i="54095"/>
  <c r="UL16" i="54095"/>
  <c r="UL15" i="54095"/>
  <c r="UL17" i="54095"/>
  <c r="UL18" i="54095"/>
  <c r="UL19" i="54095"/>
  <c r="UL21" i="54095"/>
  <c r="UL22" i="54095"/>
  <c r="UL25" i="54095"/>
  <c r="UL20" i="54095"/>
  <c r="UL24" i="54095"/>
  <c r="UL23" i="54095"/>
  <c r="TF16" i="54095"/>
  <c r="TF15" i="54095"/>
  <c r="TF17" i="54095"/>
  <c r="TF18" i="54095"/>
  <c r="TF19" i="54095"/>
  <c r="TF21" i="54095"/>
  <c r="TF22" i="54095"/>
  <c r="TF25" i="54095"/>
  <c r="TF20" i="54095"/>
  <c r="TF24" i="54095"/>
  <c r="TF23" i="54095"/>
  <c r="RZ16" i="54095"/>
  <c r="RZ15" i="54095"/>
  <c r="RZ17" i="54095"/>
  <c r="RZ18" i="54095"/>
  <c r="RZ19" i="54095"/>
  <c r="RZ21" i="54095"/>
  <c r="RZ22" i="54095"/>
  <c r="RZ25" i="54095"/>
  <c r="RZ24" i="54095"/>
  <c r="RZ20" i="54095"/>
  <c r="RZ23" i="54095"/>
  <c r="QT16" i="54095"/>
  <c r="QT15" i="54095"/>
  <c r="QT17" i="54095"/>
  <c r="QT18" i="54095"/>
  <c r="QT19" i="54095"/>
  <c r="QT21" i="54095"/>
  <c r="QT22" i="54095"/>
  <c r="QT25" i="54095"/>
  <c r="QT24" i="54095"/>
  <c r="QT20" i="54095"/>
  <c r="QT23" i="54095"/>
  <c r="PN16" i="54095"/>
  <c r="PN15" i="54095"/>
  <c r="PN17" i="54095"/>
  <c r="PN18" i="54095"/>
  <c r="PN19" i="54095"/>
  <c r="PN21" i="54095"/>
  <c r="PN22" i="54095"/>
  <c r="PN25" i="54095"/>
  <c r="PN24" i="54095"/>
  <c r="PN20" i="54095"/>
  <c r="PN23" i="54095"/>
  <c r="OH16" i="54095"/>
  <c r="OH15" i="54095"/>
  <c r="OH17" i="54095"/>
  <c r="OH18" i="54095"/>
  <c r="OH19" i="54095"/>
  <c r="OH21" i="54095"/>
  <c r="OH22" i="54095"/>
  <c r="OH25" i="54095"/>
  <c r="OH24" i="54095"/>
  <c r="OH20" i="54095"/>
  <c r="OH23" i="54095"/>
  <c r="NB16" i="54095"/>
  <c r="NB15" i="54095"/>
  <c r="NB17" i="54095"/>
  <c r="NB18" i="54095"/>
  <c r="NB19" i="54095"/>
  <c r="NB21" i="54095"/>
  <c r="NB22" i="54095"/>
  <c r="NB25" i="54095"/>
  <c r="NB24" i="54095"/>
  <c r="NB20" i="54095"/>
  <c r="NB23" i="54095"/>
  <c r="LV16" i="54095"/>
  <c r="LV15" i="54095"/>
  <c r="LV17" i="54095"/>
  <c r="LV18" i="54095"/>
  <c r="LV19" i="54095"/>
  <c r="LV21" i="54095"/>
  <c r="LV22" i="54095"/>
  <c r="LV25" i="54095"/>
  <c r="LV24" i="54095"/>
  <c r="LV20" i="54095"/>
  <c r="LV23" i="54095"/>
  <c r="KP16" i="54095"/>
  <c r="KP15" i="54095"/>
  <c r="KP17" i="54095"/>
  <c r="KP18" i="54095"/>
  <c r="KP19" i="54095"/>
  <c r="KP21" i="54095"/>
  <c r="KP22" i="54095"/>
  <c r="KP25" i="54095"/>
  <c r="KP24" i="54095"/>
  <c r="KP20" i="54095"/>
  <c r="KP23" i="54095"/>
  <c r="JJ16" i="54095"/>
  <c r="JJ15" i="54095"/>
  <c r="JJ17" i="54095"/>
  <c r="JJ18" i="54095"/>
  <c r="JJ19" i="54095"/>
  <c r="JJ21" i="54095"/>
  <c r="JJ22" i="54095"/>
  <c r="JJ25" i="54095"/>
  <c r="JJ24" i="54095"/>
  <c r="JJ20" i="54095"/>
  <c r="JJ23" i="54095"/>
  <c r="ID16" i="54095"/>
  <c r="ID15" i="54095"/>
  <c r="ID17" i="54095"/>
  <c r="ID18" i="54095"/>
  <c r="ID19" i="54095"/>
  <c r="ID21" i="54095"/>
  <c r="ID22" i="54095"/>
  <c r="ID25" i="54095"/>
  <c r="ID24" i="54095"/>
  <c r="ID20" i="54095"/>
  <c r="ID23" i="54095"/>
  <c r="UO15" i="54095"/>
  <c r="UO17" i="54095"/>
  <c r="UO18" i="54095"/>
  <c r="UO22" i="54095"/>
  <c r="UO16" i="54095"/>
  <c r="UO19" i="54095"/>
  <c r="UO23" i="54095"/>
  <c r="UO20" i="54095"/>
  <c r="UO24" i="54095"/>
  <c r="UO25" i="54095"/>
  <c r="UO21" i="54095"/>
  <c r="TY15" i="54095"/>
  <c r="TY17" i="54095"/>
  <c r="TY18" i="54095"/>
  <c r="TY19" i="54095"/>
  <c r="TY22" i="54095"/>
  <c r="TY23" i="54095"/>
  <c r="TY20" i="54095"/>
  <c r="TY16" i="54095"/>
  <c r="TY24" i="54095"/>
  <c r="TY25" i="54095"/>
  <c r="TY21" i="54095"/>
  <c r="TI15" i="54095"/>
  <c r="TI17" i="54095"/>
  <c r="TI18" i="54095"/>
  <c r="TI19" i="54095"/>
  <c r="TI22" i="54095"/>
  <c r="TI16" i="54095"/>
  <c r="TI23" i="54095"/>
  <c r="TI20" i="54095"/>
  <c r="TI24" i="54095"/>
  <c r="TI25" i="54095"/>
  <c r="TI21" i="54095"/>
  <c r="SS15" i="54095"/>
  <c r="SS17" i="54095"/>
  <c r="SS18" i="54095"/>
  <c r="SS19" i="54095"/>
  <c r="SS22" i="54095"/>
  <c r="SS23" i="54095"/>
  <c r="SS20" i="54095"/>
  <c r="SS16" i="54095"/>
  <c r="SS24" i="54095"/>
  <c r="SS25" i="54095"/>
  <c r="SS21" i="54095"/>
  <c r="SC15" i="54095"/>
  <c r="SC17" i="54095"/>
  <c r="SC18" i="54095"/>
  <c r="SC19" i="54095"/>
  <c r="SC22" i="54095"/>
  <c r="SC16" i="54095"/>
  <c r="SC23" i="54095"/>
  <c r="SC20" i="54095"/>
  <c r="SC24" i="54095"/>
  <c r="SC25" i="54095"/>
  <c r="SC21" i="54095"/>
  <c r="RM15" i="54095"/>
  <c r="RM17" i="54095"/>
  <c r="RM18" i="54095"/>
  <c r="RM19" i="54095"/>
  <c r="RM22" i="54095"/>
  <c r="RM23" i="54095"/>
  <c r="RM20" i="54095"/>
  <c r="RM16" i="54095"/>
  <c r="RM24" i="54095"/>
  <c r="RM25" i="54095"/>
  <c r="RM21" i="54095"/>
  <c r="QW15" i="54095"/>
  <c r="QW17" i="54095"/>
  <c r="QW18" i="54095"/>
  <c r="QW19" i="54095"/>
  <c r="QW22" i="54095"/>
  <c r="QW16" i="54095"/>
  <c r="QW23" i="54095"/>
  <c r="QW20" i="54095"/>
  <c r="QW24" i="54095"/>
  <c r="QW25" i="54095"/>
  <c r="QW21" i="54095"/>
  <c r="QG15" i="54095"/>
  <c r="QG17" i="54095"/>
  <c r="QG18" i="54095"/>
  <c r="QG19" i="54095"/>
  <c r="QG22" i="54095"/>
  <c r="QG23" i="54095"/>
  <c r="QG20" i="54095"/>
  <c r="QG24" i="54095"/>
  <c r="QG16" i="54095"/>
  <c r="QG25" i="54095"/>
  <c r="QG21" i="54095"/>
  <c r="PQ15" i="54095"/>
  <c r="PQ17" i="54095"/>
  <c r="PQ18" i="54095"/>
  <c r="PQ19" i="54095"/>
  <c r="PQ22" i="54095"/>
  <c r="PQ16" i="54095"/>
  <c r="PQ23" i="54095"/>
  <c r="PQ20" i="54095"/>
  <c r="PQ24" i="54095"/>
  <c r="PQ25" i="54095"/>
  <c r="PQ21" i="54095"/>
  <c r="PA15" i="54095"/>
  <c r="PA17" i="54095"/>
  <c r="PA18" i="54095"/>
  <c r="PA19" i="54095"/>
  <c r="PA20" i="54095"/>
  <c r="PA22" i="54095"/>
  <c r="PA23" i="54095"/>
  <c r="PA16" i="54095"/>
  <c r="PA24" i="54095"/>
  <c r="PA25" i="54095"/>
  <c r="PA21" i="54095"/>
  <c r="OK15" i="54095"/>
  <c r="OK17" i="54095"/>
  <c r="OK18" i="54095"/>
  <c r="OK19" i="54095"/>
  <c r="OK20" i="54095"/>
  <c r="OK22" i="54095"/>
  <c r="OK16" i="54095"/>
  <c r="OK23" i="54095"/>
  <c r="OK24" i="54095"/>
  <c r="OK25" i="54095"/>
  <c r="OK21" i="54095"/>
  <c r="NU15" i="54095"/>
  <c r="NU17" i="54095"/>
  <c r="NU18" i="54095"/>
  <c r="NU19" i="54095"/>
  <c r="NU20" i="54095"/>
  <c r="NU22" i="54095"/>
  <c r="NU23" i="54095"/>
  <c r="NU24" i="54095"/>
  <c r="NU25" i="54095"/>
  <c r="NU21" i="54095"/>
  <c r="NU16" i="54095"/>
  <c r="NE15" i="54095"/>
  <c r="NE17" i="54095"/>
  <c r="NE18" i="54095"/>
  <c r="NE19" i="54095"/>
  <c r="NE20" i="54095"/>
  <c r="NE22" i="54095"/>
  <c r="NE16" i="54095"/>
  <c r="NE23" i="54095"/>
  <c r="NE24" i="54095"/>
  <c r="NE25" i="54095"/>
  <c r="NE21" i="54095"/>
  <c r="MO15" i="54095"/>
  <c r="MO17" i="54095"/>
  <c r="MO18" i="54095"/>
  <c r="MO19" i="54095"/>
  <c r="MO20" i="54095"/>
  <c r="MO22" i="54095"/>
  <c r="MO23" i="54095"/>
  <c r="MO16" i="54095"/>
  <c r="MO24" i="54095"/>
  <c r="MO25" i="54095"/>
  <c r="MO21" i="54095"/>
  <c r="LY15" i="54095"/>
  <c r="LY17" i="54095"/>
  <c r="LY18" i="54095"/>
  <c r="LY19" i="54095"/>
  <c r="LY20" i="54095"/>
  <c r="LY22" i="54095"/>
  <c r="LY16" i="54095"/>
  <c r="LY23" i="54095"/>
  <c r="LY24" i="54095"/>
  <c r="LY25" i="54095"/>
  <c r="LY21" i="54095"/>
  <c r="LI15" i="54095"/>
  <c r="LI17" i="54095"/>
  <c r="LI18" i="54095"/>
  <c r="LI19" i="54095"/>
  <c r="LI20" i="54095"/>
  <c r="LI22" i="54095"/>
  <c r="LI23" i="54095"/>
  <c r="LI24" i="54095"/>
  <c r="LI25" i="54095"/>
  <c r="LI16" i="54095"/>
  <c r="LI21" i="54095"/>
  <c r="KS15" i="54095"/>
  <c r="KS17" i="54095"/>
  <c r="KS18" i="54095"/>
  <c r="KS19" i="54095"/>
  <c r="KS20" i="54095"/>
  <c r="KS22" i="54095"/>
  <c r="KS16" i="54095"/>
  <c r="KS23" i="54095"/>
  <c r="KS24" i="54095"/>
  <c r="KS25" i="54095"/>
  <c r="KS21" i="54095"/>
  <c r="KC15" i="54095"/>
  <c r="KC17" i="54095"/>
  <c r="KC18" i="54095"/>
  <c r="KC19" i="54095"/>
  <c r="KC20" i="54095"/>
  <c r="KC22" i="54095"/>
  <c r="KC23" i="54095"/>
  <c r="KC16" i="54095"/>
  <c r="KC24" i="54095"/>
  <c r="KC25" i="54095"/>
  <c r="KC21" i="54095"/>
  <c r="JM15" i="54095"/>
  <c r="JM17" i="54095"/>
  <c r="JM18" i="54095"/>
  <c r="JM19" i="54095"/>
  <c r="JM20" i="54095"/>
  <c r="JM22" i="54095"/>
  <c r="JM16" i="54095"/>
  <c r="JM23" i="54095"/>
  <c r="JM24" i="54095"/>
  <c r="JM25" i="54095"/>
  <c r="JM21" i="54095"/>
  <c r="IW15" i="54095"/>
  <c r="IW17" i="54095"/>
  <c r="IW18" i="54095"/>
  <c r="IW19" i="54095"/>
  <c r="IW20" i="54095"/>
  <c r="IW22" i="54095"/>
  <c r="IW23" i="54095"/>
  <c r="IW16" i="54095"/>
  <c r="IW24" i="54095"/>
  <c r="IW25" i="54095"/>
  <c r="IW21" i="54095"/>
  <c r="IG15" i="54095"/>
  <c r="IG17" i="54095"/>
  <c r="IG18" i="54095"/>
  <c r="IG19" i="54095"/>
  <c r="IG20" i="54095"/>
  <c r="IG22" i="54095"/>
  <c r="IG16" i="54095"/>
  <c r="IG23" i="54095"/>
  <c r="IG24" i="54095"/>
  <c r="IG25" i="54095"/>
  <c r="IG21" i="54095"/>
  <c r="UR15" i="54095"/>
  <c r="UR18" i="54095"/>
  <c r="UR17" i="54095"/>
  <c r="UR23" i="54095"/>
  <c r="UR20" i="54095"/>
  <c r="UR21" i="54095"/>
  <c r="UR19" i="54095"/>
  <c r="UR24" i="54095"/>
  <c r="UR16" i="54095"/>
  <c r="UR25" i="54095"/>
  <c r="UR22" i="54095"/>
  <c r="UB15" i="54095"/>
  <c r="UB18" i="54095"/>
  <c r="UB17" i="54095"/>
  <c r="UB16" i="54095"/>
  <c r="UB19" i="54095"/>
  <c r="UB23" i="54095"/>
  <c r="UB20" i="54095"/>
  <c r="UB21" i="54095"/>
  <c r="UB24" i="54095"/>
  <c r="UB25" i="54095"/>
  <c r="UB22" i="54095"/>
  <c r="TL15" i="54095"/>
  <c r="TL18" i="54095"/>
  <c r="TL17" i="54095"/>
  <c r="TL19" i="54095"/>
  <c r="TL23" i="54095"/>
  <c r="TL20" i="54095"/>
  <c r="TL16" i="54095"/>
  <c r="TL21" i="54095"/>
  <c r="TL24" i="54095"/>
  <c r="TL25" i="54095"/>
  <c r="TL22" i="54095"/>
  <c r="SV15" i="54095"/>
  <c r="SV18" i="54095"/>
  <c r="SV17" i="54095"/>
  <c r="SV16" i="54095"/>
  <c r="SV19" i="54095"/>
  <c r="SV23" i="54095"/>
  <c r="SV20" i="54095"/>
  <c r="SV21" i="54095"/>
  <c r="SV24" i="54095"/>
  <c r="SV25" i="54095"/>
  <c r="SV22" i="54095"/>
  <c r="SF15" i="54095"/>
  <c r="SF18" i="54095"/>
  <c r="SF17" i="54095"/>
  <c r="SF19" i="54095"/>
  <c r="SF23" i="54095"/>
  <c r="SF20" i="54095"/>
  <c r="SF24" i="54095"/>
  <c r="SF21" i="54095"/>
  <c r="SF16" i="54095"/>
  <c r="SF25" i="54095"/>
  <c r="SF22" i="54095"/>
  <c r="RP15" i="54095"/>
  <c r="RP18" i="54095"/>
  <c r="RP17" i="54095"/>
  <c r="RP16" i="54095"/>
  <c r="RP19" i="54095"/>
  <c r="RP23" i="54095"/>
  <c r="RP20" i="54095"/>
  <c r="RP24" i="54095"/>
  <c r="RP21" i="54095"/>
  <c r="RP25" i="54095"/>
  <c r="RP22" i="54095"/>
  <c r="QZ15" i="54095"/>
  <c r="QZ18" i="54095"/>
  <c r="QZ17" i="54095"/>
  <c r="QZ19" i="54095"/>
  <c r="QZ23" i="54095"/>
  <c r="QZ20" i="54095"/>
  <c r="QZ24" i="54095"/>
  <c r="QZ16" i="54095"/>
  <c r="QZ21" i="54095"/>
  <c r="QZ25" i="54095"/>
  <c r="QZ22" i="54095"/>
  <c r="QJ15" i="54095"/>
  <c r="QJ18" i="54095"/>
  <c r="QJ17" i="54095"/>
  <c r="QJ16" i="54095"/>
  <c r="QJ19" i="54095"/>
  <c r="QJ23" i="54095"/>
  <c r="QJ20" i="54095"/>
  <c r="QJ24" i="54095"/>
  <c r="QJ21" i="54095"/>
  <c r="QJ25" i="54095"/>
  <c r="QJ22" i="54095"/>
  <c r="PT15" i="54095"/>
  <c r="PT18" i="54095"/>
  <c r="PT17" i="54095"/>
  <c r="PT19" i="54095"/>
  <c r="PT23" i="54095"/>
  <c r="PT20" i="54095"/>
  <c r="PT24" i="54095"/>
  <c r="PT21" i="54095"/>
  <c r="PT16" i="54095"/>
  <c r="PT25" i="54095"/>
  <c r="PT22" i="54095"/>
  <c r="PD15" i="54095"/>
  <c r="PD18" i="54095"/>
  <c r="PD17" i="54095"/>
  <c r="PD16" i="54095"/>
  <c r="PD19" i="54095"/>
  <c r="PD23" i="54095"/>
  <c r="PD24" i="54095"/>
  <c r="PD21" i="54095"/>
  <c r="PD25" i="54095"/>
  <c r="PD22" i="54095"/>
  <c r="PD20" i="54095"/>
  <c r="ON15" i="54095"/>
  <c r="ON18" i="54095"/>
  <c r="ON17" i="54095"/>
  <c r="ON19" i="54095"/>
  <c r="ON23" i="54095"/>
  <c r="ON24" i="54095"/>
  <c r="ON16" i="54095"/>
  <c r="ON21" i="54095"/>
  <c r="ON20" i="54095"/>
  <c r="ON25" i="54095"/>
  <c r="ON22" i="54095"/>
  <c r="NX15" i="54095"/>
  <c r="NX18" i="54095"/>
  <c r="NX17" i="54095"/>
  <c r="NX16" i="54095"/>
  <c r="NX19" i="54095"/>
  <c r="NX23" i="54095"/>
  <c r="NX24" i="54095"/>
  <c r="NX21" i="54095"/>
  <c r="NX25" i="54095"/>
  <c r="NX20" i="54095"/>
  <c r="NX22" i="54095"/>
  <c r="NH15" i="54095"/>
  <c r="NH18" i="54095"/>
  <c r="NH17" i="54095"/>
  <c r="NH19" i="54095"/>
  <c r="NH23" i="54095"/>
  <c r="NH24" i="54095"/>
  <c r="NH21" i="54095"/>
  <c r="NH20" i="54095"/>
  <c r="NH16" i="54095"/>
  <c r="NH25" i="54095"/>
  <c r="NH22" i="54095"/>
  <c r="MR15" i="54095"/>
  <c r="MR18" i="54095"/>
  <c r="MR17" i="54095"/>
  <c r="MR16" i="54095"/>
  <c r="MR19" i="54095"/>
  <c r="MR23" i="54095"/>
  <c r="MR24" i="54095"/>
  <c r="MR21" i="54095"/>
  <c r="MR25" i="54095"/>
  <c r="MR22" i="54095"/>
  <c r="MR20" i="54095"/>
  <c r="MB15" i="54095"/>
  <c r="MB18" i="54095"/>
  <c r="MB17" i="54095"/>
  <c r="MB19" i="54095"/>
  <c r="MB23" i="54095"/>
  <c r="MB24" i="54095"/>
  <c r="MB16" i="54095"/>
  <c r="MB21" i="54095"/>
  <c r="MB20" i="54095"/>
  <c r="MB25" i="54095"/>
  <c r="MB22" i="54095"/>
  <c r="LL15" i="54095"/>
  <c r="LL18" i="54095"/>
  <c r="LL17" i="54095"/>
  <c r="LL16" i="54095"/>
  <c r="LL19" i="54095"/>
  <c r="LL23" i="54095"/>
  <c r="LL24" i="54095"/>
  <c r="LL21" i="54095"/>
  <c r="LL25" i="54095"/>
  <c r="LL20" i="54095"/>
  <c r="LL22" i="54095"/>
  <c r="KV15" i="54095"/>
  <c r="KV18" i="54095"/>
  <c r="KV17" i="54095"/>
  <c r="KV19" i="54095"/>
  <c r="KV23" i="54095"/>
  <c r="KV24" i="54095"/>
  <c r="KV21" i="54095"/>
  <c r="KV20" i="54095"/>
  <c r="KV16" i="54095"/>
  <c r="KV25" i="54095"/>
  <c r="KV22" i="54095"/>
  <c r="KF15" i="54095"/>
  <c r="KF18" i="54095"/>
  <c r="KF17" i="54095"/>
  <c r="KF16" i="54095"/>
  <c r="KF19" i="54095"/>
  <c r="KF23" i="54095"/>
  <c r="KF24" i="54095"/>
  <c r="KF21" i="54095"/>
  <c r="KF25" i="54095"/>
  <c r="KF22" i="54095"/>
  <c r="KF20" i="54095"/>
  <c r="JP15" i="54095"/>
  <c r="JP18" i="54095"/>
  <c r="JP17" i="54095"/>
  <c r="JP19" i="54095"/>
  <c r="JP23" i="54095"/>
  <c r="JP24" i="54095"/>
  <c r="JP16" i="54095"/>
  <c r="JP21" i="54095"/>
  <c r="JP20" i="54095"/>
  <c r="JP25" i="54095"/>
  <c r="JP22" i="54095"/>
  <c r="IZ15" i="54095"/>
  <c r="IZ18" i="54095"/>
  <c r="IZ17" i="54095"/>
  <c r="IZ16" i="54095"/>
  <c r="IZ19" i="54095"/>
  <c r="IZ23" i="54095"/>
  <c r="IZ24" i="54095"/>
  <c r="IZ21" i="54095"/>
  <c r="IZ25" i="54095"/>
  <c r="IZ20" i="54095"/>
  <c r="IZ22" i="54095"/>
  <c r="IJ15" i="54095"/>
  <c r="IJ18" i="54095"/>
  <c r="IJ17" i="54095"/>
  <c r="IJ19" i="54095"/>
  <c r="IJ23" i="54095"/>
  <c r="IJ24" i="54095"/>
  <c r="IJ21" i="54095"/>
  <c r="IJ20" i="54095"/>
  <c r="IJ16" i="54095"/>
  <c r="IJ25" i="54095"/>
  <c r="IJ22" i="54095"/>
  <c r="TS15" i="54095"/>
  <c r="TS16" i="54095"/>
  <c r="TS17" i="54095"/>
  <c r="TS20" i="54095"/>
  <c r="TS21" i="54095"/>
  <c r="TS24" i="54095"/>
  <c r="TS19" i="54095"/>
  <c r="TS23" i="54095"/>
  <c r="TS25" i="54095"/>
  <c r="TS22" i="54095"/>
  <c r="TS18" i="54095"/>
  <c r="QA15" i="54095"/>
  <c r="QA16" i="54095"/>
  <c r="QA17" i="54095"/>
  <c r="QA20" i="54095"/>
  <c r="QA24" i="54095"/>
  <c r="QA21" i="54095"/>
  <c r="QA19" i="54095"/>
  <c r="QA23" i="54095"/>
  <c r="QA25" i="54095"/>
  <c r="QA18" i="54095"/>
  <c r="QA22" i="54095"/>
  <c r="XL15" i="54095"/>
  <c r="XL18" i="54095"/>
  <c r="XL17" i="54095"/>
  <c r="XL23" i="54095"/>
  <c r="XL19" i="54095"/>
  <c r="XL20" i="54095"/>
  <c r="XL21" i="54095"/>
  <c r="XL16" i="54095"/>
  <c r="XL24" i="54095"/>
  <c r="XL25" i="54095"/>
  <c r="XL22" i="54095"/>
  <c r="SL16" i="54095"/>
  <c r="SL17" i="54095"/>
  <c r="SL15" i="54095"/>
  <c r="SL19" i="54095"/>
  <c r="SL21" i="54095"/>
  <c r="SL18" i="54095"/>
  <c r="SL22" i="54095"/>
  <c r="SL23" i="54095"/>
  <c r="SL25" i="54095"/>
  <c r="SL20" i="54095"/>
  <c r="SL24" i="54095"/>
  <c r="LB16" i="54095"/>
  <c r="LB17" i="54095"/>
  <c r="LB15" i="54095"/>
  <c r="LB19" i="54095"/>
  <c r="LB21" i="54095"/>
  <c r="LB18" i="54095"/>
  <c r="LB22" i="54095"/>
  <c r="LB23" i="54095"/>
  <c r="LB25" i="54095"/>
  <c r="LB24" i="54095"/>
  <c r="LB20" i="54095"/>
  <c r="WK15" i="54095"/>
  <c r="WK17" i="54095"/>
  <c r="WK18" i="54095"/>
  <c r="WK16" i="54095"/>
  <c r="WK22" i="54095"/>
  <c r="WK19" i="54095"/>
  <c r="WK23" i="54095"/>
  <c r="WK20" i="54095"/>
  <c r="WK24" i="54095"/>
  <c r="WK25" i="54095"/>
  <c r="WK21" i="54095"/>
  <c r="NW15" i="54095"/>
  <c r="NW16" i="54095"/>
  <c r="NW17" i="54095"/>
  <c r="NW18" i="54095"/>
  <c r="NW24" i="54095"/>
  <c r="NW21" i="54095"/>
  <c r="NW23" i="54095"/>
  <c r="NW25" i="54095"/>
  <c r="NW19" i="54095"/>
  <c r="NW20" i="54095"/>
  <c r="NW22" i="54095"/>
  <c r="ZL15" i="54095"/>
  <c r="ZL16" i="54095"/>
  <c r="ZL19" i="54095"/>
  <c r="ZL23" i="54095"/>
  <c r="ZL20" i="54095"/>
  <c r="ZL18" i="54095"/>
  <c r="ZL22" i="54095"/>
  <c r="ZL24" i="54095"/>
  <c r="ZL21" i="54095"/>
  <c r="ZL17" i="54095"/>
  <c r="ZL25" i="54095"/>
  <c r="VT15" i="54095"/>
  <c r="VT18" i="54095"/>
  <c r="VT16" i="54095"/>
  <c r="VT19" i="54095"/>
  <c r="VT23" i="54095"/>
  <c r="VT20" i="54095"/>
  <c r="VT22" i="54095"/>
  <c r="VT24" i="54095"/>
  <c r="VT17" i="54095"/>
  <c r="VT21" i="54095"/>
  <c r="VT25" i="54095"/>
  <c r="RN16" i="54095"/>
  <c r="RN15" i="54095"/>
  <c r="RN17" i="54095"/>
  <c r="RN19" i="54095"/>
  <c r="RN21" i="54095"/>
  <c r="RN22" i="54095"/>
  <c r="RN23" i="54095"/>
  <c r="RN25" i="54095"/>
  <c r="RN20" i="54095"/>
  <c r="RN18" i="54095"/>
  <c r="RN24" i="54095"/>
  <c r="WY16" i="54095"/>
  <c r="WY18" i="54095"/>
  <c r="WY20" i="54095"/>
  <c r="WY17" i="54095"/>
  <c r="WY21" i="54095"/>
  <c r="WY22" i="54095"/>
  <c r="WY24" i="54095"/>
  <c r="WY25" i="54095"/>
  <c r="WY15" i="54095"/>
  <c r="WY19" i="54095"/>
  <c r="WY23" i="54095"/>
  <c r="JT15" i="54095"/>
  <c r="JT18" i="54095"/>
  <c r="JT16" i="54095"/>
  <c r="JT17" i="54095"/>
  <c r="JT23" i="54095"/>
  <c r="JT24" i="54095"/>
  <c r="JT19" i="54095"/>
  <c r="JT22" i="54095"/>
  <c r="JT20" i="54095"/>
  <c r="JT21" i="54095"/>
  <c r="JT25" i="54095"/>
  <c r="PK15" i="54095"/>
  <c r="PK16" i="54095"/>
  <c r="PK17" i="54095"/>
  <c r="PK20" i="54095"/>
  <c r="PK24" i="54095"/>
  <c r="PK21" i="54095"/>
  <c r="PK18" i="54095"/>
  <c r="PK19" i="54095"/>
  <c r="PK23" i="54095"/>
  <c r="PK25" i="54095"/>
  <c r="PK22" i="54095"/>
  <c r="UI15" i="54095"/>
  <c r="UI16" i="54095"/>
  <c r="UI17" i="54095"/>
  <c r="UI19" i="54095"/>
  <c r="UI20" i="54095"/>
  <c r="UI21" i="54095"/>
  <c r="UI18" i="54095"/>
  <c r="UI24" i="54095"/>
  <c r="UI23" i="54095"/>
  <c r="UI25" i="54095"/>
  <c r="UI22" i="54095"/>
  <c r="WW15" i="54095"/>
  <c r="WW17" i="54095"/>
  <c r="WW18" i="54095"/>
  <c r="WW16" i="54095"/>
  <c r="WW22" i="54095"/>
  <c r="WW23" i="54095"/>
  <c r="WW21" i="54095"/>
  <c r="WW25" i="54095"/>
  <c r="WW19" i="54095"/>
  <c r="WW20" i="54095"/>
  <c r="WW24" i="54095"/>
  <c r="OU15" i="54095"/>
  <c r="OU16" i="54095"/>
  <c r="OU17" i="54095"/>
  <c r="OU20" i="54095"/>
  <c r="OU24" i="54095"/>
  <c r="OU21" i="54095"/>
  <c r="OU19" i="54095"/>
  <c r="OU23" i="54095"/>
  <c r="OU25" i="54095"/>
  <c r="OU22" i="54095"/>
  <c r="OU18" i="54095"/>
  <c r="XU15" i="54095"/>
  <c r="XU17" i="54095"/>
  <c r="XU18" i="54095"/>
  <c r="XU19" i="54095"/>
  <c r="XU22" i="54095"/>
  <c r="XU23" i="54095"/>
  <c r="XU21" i="54095"/>
  <c r="XU16" i="54095"/>
  <c r="XU20" i="54095"/>
  <c r="XU25" i="54095"/>
  <c r="XU24" i="54095"/>
  <c r="QQ15" i="54095"/>
  <c r="QQ16" i="54095"/>
  <c r="QQ17" i="54095"/>
  <c r="QQ20" i="54095"/>
  <c r="QQ24" i="54095"/>
  <c r="QQ21" i="54095"/>
  <c r="QQ18" i="54095"/>
  <c r="QQ19" i="54095"/>
  <c r="QQ23" i="54095"/>
  <c r="QQ25" i="54095"/>
  <c r="QQ22" i="54095"/>
  <c r="ZY17" i="54095"/>
  <c r="ZY15" i="54095"/>
  <c r="ZY16" i="54095"/>
  <c r="ZY22" i="54095"/>
  <c r="ZY23" i="54095"/>
  <c r="ZY18" i="54095"/>
  <c r="ZY19" i="54095"/>
  <c r="ZY21" i="54095"/>
  <c r="ZY25" i="54095"/>
  <c r="ZY20" i="54095"/>
  <c r="ZY24" i="54095"/>
  <c r="UY15" i="54095"/>
  <c r="UY16" i="54095"/>
  <c r="UY17" i="54095"/>
  <c r="UY19" i="54095"/>
  <c r="UY20" i="54095"/>
  <c r="UY21" i="54095"/>
  <c r="UY24" i="54095"/>
  <c r="UY23" i="54095"/>
  <c r="UY25" i="54095"/>
  <c r="UY18" i="54095"/>
  <c r="UY22" i="54095"/>
  <c r="LC15" i="54095"/>
  <c r="LC16" i="54095"/>
  <c r="LC17" i="54095"/>
  <c r="LC20" i="54095"/>
  <c r="LC24" i="54095"/>
  <c r="LC21" i="54095"/>
  <c r="LC19" i="54095"/>
  <c r="LC23" i="54095"/>
  <c r="LC25" i="54095"/>
  <c r="LC18" i="54095"/>
  <c r="LC22" i="54095"/>
  <c r="ZH15" i="54095"/>
  <c r="ZH18" i="54095"/>
  <c r="ZH17" i="54095"/>
  <c r="ZH23" i="54095"/>
  <c r="ZH19" i="54095"/>
  <c r="ZH20" i="54095"/>
  <c r="ZH21" i="54095"/>
  <c r="ZH24" i="54095"/>
  <c r="ZH16" i="54095"/>
  <c r="ZH25" i="54095"/>
  <c r="ZH22" i="54095"/>
  <c r="YB15" i="54095"/>
  <c r="YB18" i="54095"/>
  <c r="YB17" i="54095"/>
  <c r="YB23" i="54095"/>
  <c r="YB19" i="54095"/>
  <c r="YB20" i="54095"/>
  <c r="YB21" i="54095"/>
  <c r="YB24" i="54095"/>
  <c r="YB25" i="54095"/>
  <c r="YB16" i="54095"/>
  <c r="YB22" i="54095"/>
  <c r="WV15" i="54095"/>
  <c r="WV18" i="54095"/>
  <c r="WV17" i="54095"/>
  <c r="WV23" i="54095"/>
  <c r="WV19" i="54095"/>
  <c r="WV20" i="54095"/>
  <c r="WV21" i="54095"/>
  <c r="WV24" i="54095"/>
  <c r="WV25" i="54095"/>
  <c r="WV22" i="54095"/>
  <c r="WV16" i="54095"/>
  <c r="VP15" i="54095"/>
  <c r="VP18" i="54095"/>
  <c r="VP16" i="54095"/>
  <c r="VP17" i="54095"/>
  <c r="VP23" i="54095"/>
  <c r="VP19" i="54095"/>
  <c r="VP20" i="54095"/>
  <c r="VP21" i="54095"/>
  <c r="VP24" i="54095"/>
  <c r="VP25" i="54095"/>
  <c r="VP22" i="54095"/>
  <c r="TR16" i="54095"/>
  <c r="TR17" i="54095"/>
  <c r="TR15" i="54095"/>
  <c r="TR19" i="54095"/>
  <c r="TR21" i="54095"/>
  <c r="TR18" i="54095"/>
  <c r="TR22" i="54095"/>
  <c r="TR23" i="54095"/>
  <c r="TR25" i="54095"/>
  <c r="TR20" i="54095"/>
  <c r="TR24" i="54095"/>
  <c r="RF16" i="54095"/>
  <c r="RF17" i="54095"/>
  <c r="RF15" i="54095"/>
  <c r="RF19" i="54095"/>
  <c r="RF21" i="54095"/>
  <c r="RF18" i="54095"/>
  <c r="RF22" i="54095"/>
  <c r="RF23" i="54095"/>
  <c r="RF25" i="54095"/>
  <c r="RF20" i="54095"/>
  <c r="RF24" i="54095"/>
  <c r="OT16" i="54095"/>
  <c r="OT17" i="54095"/>
  <c r="OT15" i="54095"/>
  <c r="OT19" i="54095"/>
  <c r="OT21" i="54095"/>
  <c r="OT18" i="54095"/>
  <c r="OT22" i="54095"/>
  <c r="OT23" i="54095"/>
  <c r="OT25" i="54095"/>
  <c r="OT20" i="54095"/>
  <c r="OT24" i="54095"/>
  <c r="MH16" i="54095"/>
  <c r="MH17" i="54095"/>
  <c r="MH15" i="54095"/>
  <c r="MH19" i="54095"/>
  <c r="MH21" i="54095"/>
  <c r="MH18" i="54095"/>
  <c r="MH22" i="54095"/>
  <c r="MH23" i="54095"/>
  <c r="MH25" i="54095"/>
  <c r="MH20" i="54095"/>
  <c r="MH24" i="54095"/>
  <c r="JV16" i="54095"/>
  <c r="JV17" i="54095"/>
  <c r="JV15" i="54095"/>
  <c r="JV19" i="54095"/>
  <c r="JV21" i="54095"/>
  <c r="JV18" i="54095"/>
  <c r="JV22" i="54095"/>
  <c r="JV23" i="54095"/>
  <c r="JV25" i="54095"/>
  <c r="JV20" i="54095"/>
  <c r="JV24" i="54095"/>
  <c r="ZM17" i="54095"/>
  <c r="ZM15" i="54095"/>
  <c r="ZM16" i="54095"/>
  <c r="ZM18" i="54095"/>
  <c r="ZM22" i="54095"/>
  <c r="ZM19" i="54095"/>
  <c r="ZM23" i="54095"/>
  <c r="ZM20" i="54095"/>
  <c r="ZM24" i="54095"/>
  <c r="ZM25" i="54095"/>
  <c r="ZM21" i="54095"/>
  <c r="YG15" i="54095"/>
  <c r="YG17" i="54095"/>
  <c r="YG18" i="54095"/>
  <c r="YG16" i="54095"/>
  <c r="YG22" i="54095"/>
  <c r="YG19" i="54095"/>
  <c r="YG23" i="54095"/>
  <c r="YG20" i="54095"/>
  <c r="YG24" i="54095"/>
  <c r="YG25" i="54095"/>
  <c r="YG21" i="54095"/>
  <c r="XA15" i="54095"/>
  <c r="XA17" i="54095"/>
  <c r="XA18" i="54095"/>
  <c r="XA16" i="54095"/>
  <c r="XA22" i="54095"/>
  <c r="XA19" i="54095"/>
  <c r="XA23" i="54095"/>
  <c r="XA20" i="54095"/>
  <c r="XA24" i="54095"/>
  <c r="XA25" i="54095"/>
  <c r="XA21" i="54095"/>
  <c r="VU15" i="54095"/>
  <c r="VU17" i="54095"/>
  <c r="VU18" i="54095"/>
  <c r="VU22" i="54095"/>
  <c r="VU16" i="54095"/>
  <c r="VU19" i="54095"/>
  <c r="VU23" i="54095"/>
  <c r="VU20" i="54095"/>
  <c r="VU24" i="54095"/>
  <c r="VU25" i="54095"/>
  <c r="VU21" i="54095"/>
  <c r="UA15" i="54095"/>
  <c r="UA16" i="54095"/>
  <c r="UA17" i="54095"/>
  <c r="UA18" i="54095"/>
  <c r="UA20" i="54095"/>
  <c r="UA21" i="54095"/>
  <c r="UA24" i="54095"/>
  <c r="UA23" i="54095"/>
  <c r="UA25" i="54095"/>
  <c r="UA19" i="54095"/>
  <c r="UA22" i="54095"/>
  <c r="RO15" i="54095"/>
  <c r="RO16" i="54095"/>
  <c r="RO17" i="54095"/>
  <c r="RO18" i="54095"/>
  <c r="RO20" i="54095"/>
  <c r="RO24" i="54095"/>
  <c r="RO21" i="54095"/>
  <c r="RO23" i="54095"/>
  <c r="RO25" i="54095"/>
  <c r="RO19" i="54095"/>
  <c r="RO22" i="54095"/>
  <c r="PC15" i="54095"/>
  <c r="PC16" i="54095"/>
  <c r="PC17" i="54095"/>
  <c r="PC18" i="54095"/>
  <c r="PC24" i="54095"/>
  <c r="PC21" i="54095"/>
  <c r="PC23" i="54095"/>
  <c r="PC25" i="54095"/>
  <c r="PC20" i="54095"/>
  <c r="PC19" i="54095"/>
  <c r="PC22" i="54095"/>
  <c r="MQ15" i="54095"/>
  <c r="MQ16" i="54095"/>
  <c r="MQ17" i="54095"/>
  <c r="MQ18" i="54095"/>
  <c r="MQ24" i="54095"/>
  <c r="MQ21" i="54095"/>
  <c r="MQ23" i="54095"/>
  <c r="MQ25" i="54095"/>
  <c r="MQ20" i="54095"/>
  <c r="MQ19" i="54095"/>
  <c r="MQ22" i="54095"/>
  <c r="KE15" i="54095"/>
  <c r="KE16" i="54095"/>
  <c r="KE17" i="54095"/>
  <c r="KE18" i="54095"/>
  <c r="KE24" i="54095"/>
  <c r="KE21" i="54095"/>
  <c r="KE23" i="54095"/>
  <c r="KE25" i="54095"/>
  <c r="KE20" i="54095"/>
  <c r="KE19" i="54095"/>
  <c r="KE22" i="54095"/>
  <c r="AAB15" i="54095"/>
  <c r="AAB16" i="54095"/>
  <c r="AAB19" i="54095"/>
  <c r="AAB23" i="54095"/>
  <c r="AAB20" i="54095"/>
  <c r="AAB17" i="54095"/>
  <c r="AAB18" i="54095"/>
  <c r="AAB22" i="54095"/>
  <c r="AAB24" i="54095"/>
  <c r="AAB21" i="54095"/>
  <c r="AAB25" i="54095"/>
  <c r="YV15" i="54095"/>
  <c r="YV18" i="54095"/>
  <c r="YV16" i="54095"/>
  <c r="YV19" i="54095"/>
  <c r="YV23" i="54095"/>
  <c r="YV20" i="54095"/>
  <c r="YV17" i="54095"/>
  <c r="YV22" i="54095"/>
  <c r="YV24" i="54095"/>
  <c r="YV21" i="54095"/>
  <c r="YV25" i="54095"/>
  <c r="XP15" i="54095"/>
  <c r="XP18" i="54095"/>
  <c r="XP16" i="54095"/>
  <c r="XP19" i="54095"/>
  <c r="XP23" i="54095"/>
  <c r="XP20" i="54095"/>
  <c r="XP17" i="54095"/>
  <c r="XP22" i="54095"/>
  <c r="XP24" i="54095"/>
  <c r="XP21" i="54095"/>
  <c r="XP25" i="54095"/>
  <c r="WJ15" i="54095"/>
  <c r="WJ18" i="54095"/>
  <c r="WJ16" i="54095"/>
  <c r="WJ19" i="54095"/>
  <c r="WJ23" i="54095"/>
  <c r="WJ20" i="54095"/>
  <c r="WJ17" i="54095"/>
  <c r="WJ22" i="54095"/>
  <c r="WJ24" i="54095"/>
  <c r="WJ21" i="54095"/>
  <c r="WJ25" i="54095"/>
  <c r="VD15" i="54095"/>
  <c r="VD18" i="54095"/>
  <c r="VD16" i="54095"/>
  <c r="VD19" i="54095"/>
  <c r="VD23" i="54095"/>
  <c r="VD20" i="54095"/>
  <c r="VD17" i="54095"/>
  <c r="VD22" i="54095"/>
  <c r="VD24" i="54095"/>
  <c r="VD21" i="54095"/>
  <c r="VD25" i="54095"/>
  <c r="ST16" i="54095"/>
  <c r="ST15" i="54095"/>
  <c r="ST17" i="54095"/>
  <c r="ST19" i="54095"/>
  <c r="ST21" i="54095"/>
  <c r="ST22" i="54095"/>
  <c r="ST23" i="54095"/>
  <c r="ST25" i="54095"/>
  <c r="ST20" i="54095"/>
  <c r="ST18" i="54095"/>
  <c r="ST24" i="54095"/>
  <c r="QH16" i="54095"/>
  <c r="QH15" i="54095"/>
  <c r="QH17" i="54095"/>
  <c r="QH19" i="54095"/>
  <c r="QH21" i="54095"/>
  <c r="QH22" i="54095"/>
  <c r="QH23" i="54095"/>
  <c r="QH25" i="54095"/>
  <c r="QH20" i="54095"/>
  <c r="QH18" i="54095"/>
  <c r="QH24" i="54095"/>
  <c r="NV16" i="54095"/>
  <c r="NV15" i="54095"/>
  <c r="NV17" i="54095"/>
  <c r="NV19" i="54095"/>
  <c r="NV21" i="54095"/>
  <c r="NV20" i="54095"/>
  <c r="NV22" i="54095"/>
  <c r="NV23" i="54095"/>
  <c r="NV25" i="54095"/>
  <c r="NV18" i="54095"/>
  <c r="NV24" i="54095"/>
  <c r="LJ16" i="54095"/>
  <c r="LJ15" i="54095"/>
  <c r="LJ17" i="54095"/>
  <c r="LJ19" i="54095"/>
  <c r="LJ21" i="54095"/>
  <c r="LJ20" i="54095"/>
  <c r="LJ22" i="54095"/>
  <c r="LJ23" i="54095"/>
  <c r="LJ25" i="54095"/>
  <c r="LJ18" i="54095"/>
  <c r="LJ24" i="54095"/>
  <c r="IX16" i="54095"/>
  <c r="IX15" i="54095"/>
  <c r="IX17" i="54095"/>
  <c r="IX19" i="54095"/>
  <c r="IX21" i="54095"/>
  <c r="IX20" i="54095"/>
  <c r="IX22" i="54095"/>
  <c r="IX23" i="54095"/>
  <c r="IX25" i="54095"/>
  <c r="IX18" i="54095"/>
  <c r="IX24" i="54095"/>
  <c r="ZS15" i="54095"/>
  <c r="ZS16" i="54095"/>
  <c r="ZS18" i="54095"/>
  <c r="ZS20" i="54095"/>
  <c r="ZS19" i="54095"/>
  <c r="ZS21" i="54095"/>
  <c r="ZS22" i="54095"/>
  <c r="ZS24" i="54095"/>
  <c r="ZS25" i="54095"/>
  <c r="ZS17" i="54095"/>
  <c r="ZS23" i="54095"/>
  <c r="ZC15" i="54095"/>
  <c r="ZC16" i="54095"/>
  <c r="ZC18" i="54095"/>
  <c r="ZC20" i="54095"/>
  <c r="ZC19" i="54095"/>
  <c r="ZC21" i="54095"/>
  <c r="ZC22" i="54095"/>
  <c r="ZC24" i="54095"/>
  <c r="ZC17" i="54095"/>
  <c r="ZC25" i="54095"/>
  <c r="ZC23" i="54095"/>
  <c r="YM15" i="54095"/>
  <c r="YM16" i="54095"/>
  <c r="YM18" i="54095"/>
  <c r="YM20" i="54095"/>
  <c r="YM19" i="54095"/>
  <c r="YM21" i="54095"/>
  <c r="YM22" i="54095"/>
  <c r="YM24" i="54095"/>
  <c r="YM25" i="54095"/>
  <c r="YM17" i="54095"/>
  <c r="YM23" i="54095"/>
  <c r="XW15" i="54095"/>
  <c r="XW16" i="54095"/>
  <c r="XW18" i="54095"/>
  <c r="XW20" i="54095"/>
  <c r="XW19" i="54095"/>
  <c r="XW21" i="54095"/>
  <c r="XW22" i="54095"/>
  <c r="XW24" i="54095"/>
  <c r="XW17" i="54095"/>
  <c r="XW25" i="54095"/>
  <c r="XW23" i="54095"/>
  <c r="XG15" i="54095"/>
  <c r="XG16" i="54095"/>
  <c r="XG18" i="54095"/>
  <c r="XG20" i="54095"/>
  <c r="XG19" i="54095"/>
  <c r="XG21" i="54095"/>
  <c r="XG22" i="54095"/>
  <c r="XG24" i="54095"/>
  <c r="XG25" i="54095"/>
  <c r="XG17" i="54095"/>
  <c r="XG23" i="54095"/>
  <c r="WQ15" i="54095"/>
  <c r="WQ16" i="54095"/>
  <c r="WQ18" i="54095"/>
  <c r="WQ20" i="54095"/>
  <c r="WQ19" i="54095"/>
  <c r="WQ21" i="54095"/>
  <c r="WQ22" i="54095"/>
  <c r="WQ24" i="54095"/>
  <c r="WQ17" i="54095"/>
  <c r="WQ25" i="54095"/>
  <c r="WQ23" i="54095"/>
  <c r="WA16" i="54095"/>
  <c r="WA15" i="54095"/>
  <c r="WA18" i="54095"/>
  <c r="WA20" i="54095"/>
  <c r="WA19" i="54095"/>
  <c r="WA21" i="54095"/>
  <c r="WA22" i="54095"/>
  <c r="WA24" i="54095"/>
  <c r="WA25" i="54095"/>
  <c r="WA17" i="54095"/>
  <c r="WA23" i="54095"/>
  <c r="VK16" i="54095"/>
  <c r="VK15" i="54095"/>
  <c r="VK18" i="54095"/>
  <c r="VK20" i="54095"/>
  <c r="VK19" i="54095"/>
  <c r="VK21" i="54095"/>
  <c r="VK22" i="54095"/>
  <c r="VK24" i="54095"/>
  <c r="VK17" i="54095"/>
  <c r="VK25" i="54095"/>
  <c r="VK23" i="54095"/>
  <c r="UM16" i="54095"/>
  <c r="UM18" i="54095"/>
  <c r="UM20" i="54095"/>
  <c r="UM17" i="54095"/>
  <c r="UM21" i="54095"/>
  <c r="UM15" i="54095"/>
  <c r="UM22" i="54095"/>
  <c r="UM24" i="54095"/>
  <c r="UM25" i="54095"/>
  <c r="UM19" i="54095"/>
  <c r="UM23" i="54095"/>
  <c r="TG16" i="54095"/>
  <c r="TG18" i="54095"/>
  <c r="TG15" i="54095"/>
  <c r="TG20" i="54095"/>
  <c r="TG17" i="54095"/>
  <c r="TG19" i="54095"/>
  <c r="TG21" i="54095"/>
  <c r="TG22" i="54095"/>
  <c r="TG24" i="54095"/>
  <c r="TG25" i="54095"/>
  <c r="TG23" i="54095"/>
  <c r="SA16" i="54095"/>
  <c r="SA18" i="54095"/>
  <c r="SA20" i="54095"/>
  <c r="SA24" i="54095"/>
  <c r="SA17" i="54095"/>
  <c r="SA19" i="54095"/>
  <c r="SA21" i="54095"/>
  <c r="SA22" i="54095"/>
  <c r="SA25" i="54095"/>
  <c r="SA15" i="54095"/>
  <c r="SA23" i="54095"/>
  <c r="QU16" i="54095"/>
  <c r="QU18" i="54095"/>
  <c r="QU15" i="54095"/>
  <c r="QU20" i="54095"/>
  <c r="QU24" i="54095"/>
  <c r="QU17" i="54095"/>
  <c r="QU19" i="54095"/>
  <c r="QU21" i="54095"/>
  <c r="QU22" i="54095"/>
  <c r="QU25" i="54095"/>
  <c r="QU23" i="54095"/>
  <c r="PO16" i="54095"/>
  <c r="PO18" i="54095"/>
  <c r="PO20" i="54095"/>
  <c r="PO24" i="54095"/>
  <c r="PO17" i="54095"/>
  <c r="PO19" i="54095"/>
  <c r="PO21" i="54095"/>
  <c r="PO15" i="54095"/>
  <c r="PO22" i="54095"/>
  <c r="PO25" i="54095"/>
  <c r="PO23" i="54095"/>
  <c r="OI16" i="54095"/>
  <c r="OI18" i="54095"/>
  <c r="OI15" i="54095"/>
  <c r="OI24" i="54095"/>
  <c r="OI17" i="54095"/>
  <c r="OI19" i="54095"/>
  <c r="OI21" i="54095"/>
  <c r="OI22" i="54095"/>
  <c r="OI25" i="54095"/>
  <c r="OI23" i="54095"/>
  <c r="OI20" i="54095"/>
  <c r="NC16" i="54095"/>
  <c r="NC18" i="54095"/>
  <c r="NC24" i="54095"/>
  <c r="NC17" i="54095"/>
  <c r="NC19" i="54095"/>
  <c r="NC21" i="54095"/>
  <c r="NC22" i="54095"/>
  <c r="NC25" i="54095"/>
  <c r="NC15" i="54095"/>
  <c r="NC20" i="54095"/>
  <c r="NC23" i="54095"/>
  <c r="LW16" i="54095"/>
  <c r="LW18" i="54095"/>
  <c r="LW15" i="54095"/>
  <c r="LW24" i="54095"/>
  <c r="LW17" i="54095"/>
  <c r="LW19" i="54095"/>
  <c r="LW21" i="54095"/>
  <c r="LW22" i="54095"/>
  <c r="LW25" i="54095"/>
  <c r="LW23" i="54095"/>
  <c r="LW20" i="54095"/>
  <c r="KQ16" i="54095"/>
  <c r="KQ18" i="54095"/>
  <c r="KQ24" i="54095"/>
  <c r="KQ17" i="54095"/>
  <c r="KQ19" i="54095"/>
  <c r="KQ21" i="54095"/>
  <c r="KQ15" i="54095"/>
  <c r="KQ22" i="54095"/>
  <c r="KQ25" i="54095"/>
  <c r="KQ20" i="54095"/>
  <c r="KQ23" i="54095"/>
  <c r="JK16" i="54095"/>
  <c r="JK18" i="54095"/>
  <c r="JK15" i="54095"/>
  <c r="JK24" i="54095"/>
  <c r="JK17" i="54095"/>
  <c r="JK19" i="54095"/>
  <c r="JK21" i="54095"/>
  <c r="JK22" i="54095"/>
  <c r="JK25" i="54095"/>
  <c r="JK23" i="54095"/>
  <c r="JK20" i="54095"/>
  <c r="IE16" i="54095"/>
  <c r="IE18" i="54095"/>
  <c r="IE24" i="54095"/>
  <c r="IE17" i="54095"/>
  <c r="IE19" i="54095"/>
  <c r="IE21" i="54095"/>
  <c r="IE22" i="54095"/>
  <c r="IE25" i="54095"/>
  <c r="IE15" i="54095"/>
  <c r="IE20" i="54095"/>
  <c r="IE23" i="54095"/>
  <c r="ZN15" i="54095"/>
  <c r="ZN16" i="54095"/>
  <c r="ZN17" i="54095"/>
  <c r="ZN18" i="54095"/>
  <c r="ZN19" i="54095"/>
  <c r="ZN21" i="54095"/>
  <c r="ZN22" i="54095"/>
  <c r="ZN23" i="54095"/>
  <c r="ZN25" i="54095"/>
  <c r="ZN20" i="54095"/>
  <c r="ZN24" i="54095"/>
  <c r="YX15" i="54095"/>
  <c r="YX16" i="54095"/>
  <c r="YX17" i="54095"/>
  <c r="YX19" i="54095"/>
  <c r="YX21" i="54095"/>
  <c r="YX22" i="54095"/>
  <c r="YX23" i="54095"/>
  <c r="YX25" i="54095"/>
  <c r="YX20" i="54095"/>
  <c r="YX18" i="54095"/>
  <c r="YX24" i="54095"/>
  <c r="YH15" i="54095"/>
  <c r="YH16" i="54095"/>
  <c r="YH17" i="54095"/>
  <c r="YH19" i="54095"/>
  <c r="YH21" i="54095"/>
  <c r="YH22" i="54095"/>
  <c r="YH23" i="54095"/>
  <c r="YH25" i="54095"/>
  <c r="YH18" i="54095"/>
  <c r="YH20" i="54095"/>
  <c r="YH24" i="54095"/>
  <c r="XR15" i="54095"/>
  <c r="XR16" i="54095"/>
  <c r="XR17" i="54095"/>
  <c r="XR19" i="54095"/>
  <c r="XR21" i="54095"/>
  <c r="XR22" i="54095"/>
  <c r="XR23" i="54095"/>
  <c r="XR25" i="54095"/>
  <c r="XR20" i="54095"/>
  <c r="XR18" i="54095"/>
  <c r="XR24" i="54095"/>
  <c r="XB15" i="54095"/>
  <c r="XB16" i="54095"/>
  <c r="XB17" i="54095"/>
  <c r="XB19" i="54095"/>
  <c r="XB21" i="54095"/>
  <c r="XB22" i="54095"/>
  <c r="XB23" i="54095"/>
  <c r="XB25" i="54095"/>
  <c r="XB18" i="54095"/>
  <c r="XB20" i="54095"/>
  <c r="XB24" i="54095"/>
  <c r="WL15" i="54095"/>
  <c r="WL16" i="54095"/>
  <c r="WL17" i="54095"/>
  <c r="WL19" i="54095"/>
  <c r="WL21" i="54095"/>
  <c r="WL22" i="54095"/>
  <c r="WL23" i="54095"/>
  <c r="WL25" i="54095"/>
  <c r="WL20" i="54095"/>
  <c r="WL18" i="54095"/>
  <c r="WL24" i="54095"/>
  <c r="VV16" i="54095"/>
  <c r="VV15" i="54095"/>
  <c r="VV17" i="54095"/>
  <c r="VV19" i="54095"/>
  <c r="VV21" i="54095"/>
  <c r="VV22" i="54095"/>
  <c r="VV23" i="54095"/>
  <c r="VV25" i="54095"/>
  <c r="VV18" i="54095"/>
  <c r="VV20" i="54095"/>
  <c r="VV24" i="54095"/>
  <c r="VF16" i="54095"/>
  <c r="VF15" i="54095"/>
  <c r="VF17" i="54095"/>
  <c r="VF19" i="54095"/>
  <c r="VF21" i="54095"/>
  <c r="VF22" i="54095"/>
  <c r="VF23" i="54095"/>
  <c r="VF25" i="54095"/>
  <c r="VF20" i="54095"/>
  <c r="VF18" i="54095"/>
  <c r="VF24" i="54095"/>
  <c r="UD16" i="54095"/>
  <c r="UD15" i="54095"/>
  <c r="UD17" i="54095"/>
  <c r="UD18" i="54095"/>
  <c r="UD19" i="54095"/>
  <c r="UD21" i="54095"/>
  <c r="UD22" i="54095"/>
  <c r="UD25" i="54095"/>
  <c r="UD23" i="54095"/>
  <c r="UD24" i="54095"/>
  <c r="UD20" i="54095"/>
  <c r="SX16" i="54095"/>
  <c r="SX15" i="54095"/>
  <c r="SX17" i="54095"/>
  <c r="SX18" i="54095"/>
  <c r="SX19" i="54095"/>
  <c r="SX21" i="54095"/>
  <c r="SX22" i="54095"/>
  <c r="SX25" i="54095"/>
  <c r="SX23" i="54095"/>
  <c r="SX24" i="54095"/>
  <c r="SX20" i="54095"/>
  <c r="RR16" i="54095"/>
  <c r="RR15" i="54095"/>
  <c r="RR17" i="54095"/>
  <c r="RR18" i="54095"/>
  <c r="RR19" i="54095"/>
  <c r="RR21" i="54095"/>
  <c r="RR22" i="54095"/>
  <c r="RR25" i="54095"/>
  <c r="RR24" i="54095"/>
  <c r="RR23" i="54095"/>
  <c r="RR20" i="54095"/>
  <c r="QL16" i="54095"/>
  <c r="QL15" i="54095"/>
  <c r="QL17" i="54095"/>
  <c r="QL18" i="54095"/>
  <c r="QL19" i="54095"/>
  <c r="QL21" i="54095"/>
  <c r="QL22" i="54095"/>
  <c r="QL25" i="54095"/>
  <c r="QL24" i="54095"/>
  <c r="QL23" i="54095"/>
  <c r="QL20" i="54095"/>
  <c r="PF16" i="54095"/>
  <c r="PF15" i="54095"/>
  <c r="PF17" i="54095"/>
  <c r="PF18" i="54095"/>
  <c r="PF19" i="54095"/>
  <c r="PF20" i="54095"/>
  <c r="PF21" i="54095"/>
  <c r="PF22" i="54095"/>
  <c r="PF25" i="54095"/>
  <c r="PF24" i="54095"/>
  <c r="PF23" i="54095"/>
  <c r="NZ16" i="54095"/>
  <c r="NZ15" i="54095"/>
  <c r="NZ17" i="54095"/>
  <c r="NZ18" i="54095"/>
  <c r="NZ19" i="54095"/>
  <c r="NZ20" i="54095"/>
  <c r="NZ21" i="54095"/>
  <c r="NZ22" i="54095"/>
  <c r="NZ25" i="54095"/>
  <c r="NZ24" i="54095"/>
  <c r="NZ23" i="54095"/>
  <c r="MT16" i="54095"/>
  <c r="MT15" i="54095"/>
  <c r="MT17" i="54095"/>
  <c r="MT18" i="54095"/>
  <c r="MT19" i="54095"/>
  <c r="MT20" i="54095"/>
  <c r="MT21" i="54095"/>
  <c r="MT22" i="54095"/>
  <c r="MT25" i="54095"/>
  <c r="MT24" i="54095"/>
  <c r="MT23" i="54095"/>
  <c r="LN16" i="54095"/>
  <c r="LN15" i="54095"/>
  <c r="LN17" i="54095"/>
  <c r="LN18" i="54095"/>
  <c r="LN19" i="54095"/>
  <c r="LN20" i="54095"/>
  <c r="LN21" i="54095"/>
  <c r="LN22" i="54095"/>
  <c r="LN25" i="54095"/>
  <c r="LN24" i="54095"/>
  <c r="LN23" i="54095"/>
  <c r="KH16" i="54095"/>
  <c r="KH15" i="54095"/>
  <c r="KH17" i="54095"/>
  <c r="KH18" i="54095"/>
  <c r="KH19" i="54095"/>
  <c r="KH20" i="54095"/>
  <c r="KH21" i="54095"/>
  <c r="KH22" i="54095"/>
  <c r="KH25" i="54095"/>
  <c r="KH24" i="54095"/>
  <c r="KH23" i="54095"/>
  <c r="JB16" i="54095"/>
  <c r="JB15" i="54095"/>
  <c r="JB17" i="54095"/>
  <c r="JB18" i="54095"/>
  <c r="JB19" i="54095"/>
  <c r="JB20" i="54095"/>
  <c r="JB21" i="54095"/>
  <c r="JB22" i="54095"/>
  <c r="JB25" i="54095"/>
  <c r="JB24" i="54095"/>
  <c r="JB23" i="54095"/>
  <c r="VA15" i="54095"/>
  <c r="VA16" i="54095"/>
  <c r="VA17" i="54095"/>
  <c r="VA18" i="54095"/>
  <c r="VA22" i="54095"/>
  <c r="VA23" i="54095"/>
  <c r="VA19" i="54095"/>
  <c r="VA21" i="54095"/>
  <c r="VA25" i="54095"/>
  <c r="VA20" i="54095"/>
  <c r="VA24" i="54095"/>
  <c r="UK15" i="54095"/>
  <c r="UK16" i="54095"/>
  <c r="UK17" i="54095"/>
  <c r="UK18" i="54095"/>
  <c r="UK22" i="54095"/>
  <c r="UK23" i="54095"/>
  <c r="UK21" i="54095"/>
  <c r="UK25" i="54095"/>
  <c r="UK19" i="54095"/>
  <c r="UK20" i="54095"/>
  <c r="UK24" i="54095"/>
  <c r="TU15" i="54095"/>
  <c r="TU16" i="54095"/>
  <c r="TU17" i="54095"/>
  <c r="TU18" i="54095"/>
  <c r="TU19" i="54095"/>
  <c r="TU22" i="54095"/>
  <c r="TU23" i="54095"/>
  <c r="TU21" i="54095"/>
  <c r="TU25" i="54095"/>
  <c r="TU20" i="54095"/>
  <c r="TU24" i="54095"/>
  <c r="TE15" i="54095"/>
  <c r="TE16" i="54095"/>
  <c r="TE17" i="54095"/>
  <c r="TE18" i="54095"/>
  <c r="TE19" i="54095"/>
  <c r="TE22" i="54095"/>
  <c r="TE23" i="54095"/>
  <c r="TE21" i="54095"/>
  <c r="TE25" i="54095"/>
  <c r="TE20" i="54095"/>
  <c r="TE24" i="54095"/>
  <c r="SO15" i="54095"/>
  <c r="SO16" i="54095"/>
  <c r="SO17" i="54095"/>
  <c r="SO18" i="54095"/>
  <c r="SO19" i="54095"/>
  <c r="SO22" i="54095"/>
  <c r="SO23" i="54095"/>
  <c r="SO24" i="54095"/>
  <c r="SO21" i="54095"/>
  <c r="SO25" i="54095"/>
  <c r="SO20" i="54095"/>
  <c r="RY15" i="54095"/>
  <c r="RY16" i="54095"/>
  <c r="RY17" i="54095"/>
  <c r="RY18" i="54095"/>
  <c r="RY19" i="54095"/>
  <c r="RY22" i="54095"/>
  <c r="RY23" i="54095"/>
  <c r="RY24" i="54095"/>
  <c r="RY21" i="54095"/>
  <c r="RY25" i="54095"/>
  <c r="RY20" i="54095"/>
  <c r="RI15" i="54095"/>
  <c r="RI16" i="54095"/>
  <c r="RI17" i="54095"/>
  <c r="RI18" i="54095"/>
  <c r="RI19" i="54095"/>
  <c r="RI22" i="54095"/>
  <c r="RI23" i="54095"/>
  <c r="RI24" i="54095"/>
  <c r="RI21" i="54095"/>
  <c r="RI25" i="54095"/>
  <c r="RI20" i="54095"/>
  <c r="QS15" i="54095"/>
  <c r="QS16" i="54095"/>
  <c r="QS17" i="54095"/>
  <c r="QS18" i="54095"/>
  <c r="QS19" i="54095"/>
  <c r="QS22" i="54095"/>
  <c r="QS23" i="54095"/>
  <c r="QS24" i="54095"/>
  <c r="QS21" i="54095"/>
  <c r="QS25" i="54095"/>
  <c r="QS20" i="54095"/>
  <c r="QC15" i="54095"/>
  <c r="QC16" i="54095"/>
  <c r="QC17" i="54095"/>
  <c r="QC18" i="54095"/>
  <c r="QC19" i="54095"/>
  <c r="QC22" i="54095"/>
  <c r="QC23" i="54095"/>
  <c r="QC24" i="54095"/>
  <c r="QC21" i="54095"/>
  <c r="QC25" i="54095"/>
  <c r="QC20" i="54095"/>
  <c r="PM15" i="54095"/>
  <c r="PM16" i="54095"/>
  <c r="PM17" i="54095"/>
  <c r="PM18" i="54095"/>
  <c r="PM19" i="54095"/>
  <c r="PM22" i="54095"/>
  <c r="PM23" i="54095"/>
  <c r="PM24" i="54095"/>
  <c r="PM21" i="54095"/>
  <c r="PM25" i="54095"/>
  <c r="PM20" i="54095"/>
  <c r="OW15" i="54095"/>
  <c r="OW16" i="54095"/>
  <c r="OW17" i="54095"/>
  <c r="OW18" i="54095"/>
  <c r="OW19" i="54095"/>
  <c r="OW20" i="54095"/>
  <c r="OW22" i="54095"/>
  <c r="OW23" i="54095"/>
  <c r="OW24" i="54095"/>
  <c r="OW21" i="54095"/>
  <c r="OW25" i="54095"/>
  <c r="OG15" i="54095"/>
  <c r="OG16" i="54095"/>
  <c r="OG17" i="54095"/>
  <c r="OG18" i="54095"/>
  <c r="OG19" i="54095"/>
  <c r="OG20" i="54095"/>
  <c r="OG22" i="54095"/>
  <c r="OG23" i="54095"/>
  <c r="OG24" i="54095"/>
  <c r="OG21" i="54095"/>
  <c r="OG25" i="54095"/>
  <c r="NQ15" i="54095"/>
  <c r="NQ16" i="54095"/>
  <c r="NQ17" i="54095"/>
  <c r="NQ18" i="54095"/>
  <c r="NQ19" i="54095"/>
  <c r="NQ20" i="54095"/>
  <c r="NQ22" i="54095"/>
  <c r="NQ23" i="54095"/>
  <c r="NQ24" i="54095"/>
  <c r="NQ21" i="54095"/>
  <c r="NQ25" i="54095"/>
  <c r="NA15" i="54095"/>
  <c r="NA16" i="54095"/>
  <c r="NA17" i="54095"/>
  <c r="NA18" i="54095"/>
  <c r="NA19" i="54095"/>
  <c r="NA20" i="54095"/>
  <c r="NA22" i="54095"/>
  <c r="NA23" i="54095"/>
  <c r="NA24" i="54095"/>
  <c r="NA21" i="54095"/>
  <c r="NA25" i="54095"/>
  <c r="MK15" i="54095"/>
  <c r="MK16" i="54095"/>
  <c r="MK17" i="54095"/>
  <c r="MK18" i="54095"/>
  <c r="MK19" i="54095"/>
  <c r="MK20" i="54095"/>
  <c r="MK22" i="54095"/>
  <c r="MK23" i="54095"/>
  <c r="MK24" i="54095"/>
  <c r="MK21" i="54095"/>
  <c r="MK25" i="54095"/>
  <c r="LU15" i="54095"/>
  <c r="LU16" i="54095"/>
  <c r="LU17" i="54095"/>
  <c r="LU18" i="54095"/>
  <c r="LU19" i="54095"/>
  <c r="LU20" i="54095"/>
  <c r="LU22" i="54095"/>
  <c r="LU23" i="54095"/>
  <c r="LU24" i="54095"/>
  <c r="LU21" i="54095"/>
  <c r="LU25" i="54095"/>
  <c r="LE15" i="54095"/>
  <c r="LE16" i="54095"/>
  <c r="LE17" i="54095"/>
  <c r="LE18" i="54095"/>
  <c r="LE19" i="54095"/>
  <c r="LE20" i="54095"/>
  <c r="LE22" i="54095"/>
  <c r="LE23" i="54095"/>
  <c r="LE24" i="54095"/>
  <c r="LE21" i="54095"/>
  <c r="LE25" i="54095"/>
  <c r="KO15" i="54095"/>
  <c r="KO16" i="54095"/>
  <c r="KO17" i="54095"/>
  <c r="KO18" i="54095"/>
  <c r="KO19" i="54095"/>
  <c r="KO20" i="54095"/>
  <c r="KO22" i="54095"/>
  <c r="KO23" i="54095"/>
  <c r="KO24" i="54095"/>
  <c r="KO21" i="54095"/>
  <c r="KO25" i="54095"/>
  <c r="JY15" i="54095"/>
  <c r="JY16" i="54095"/>
  <c r="JY17" i="54095"/>
  <c r="JY18" i="54095"/>
  <c r="JY19" i="54095"/>
  <c r="JY20" i="54095"/>
  <c r="JY22" i="54095"/>
  <c r="JY23" i="54095"/>
  <c r="JY24" i="54095"/>
  <c r="JY21" i="54095"/>
  <c r="JY25" i="54095"/>
  <c r="JI15" i="54095"/>
  <c r="JI16" i="54095"/>
  <c r="JI17" i="54095"/>
  <c r="JI18" i="54095"/>
  <c r="JI19" i="54095"/>
  <c r="JI20" i="54095"/>
  <c r="JI22" i="54095"/>
  <c r="JI23" i="54095"/>
  <c r="JI24" i="54095"/>
  <c r="JI21" i="54095"/>
  <c r="JI25" i="54095"/>
  <c r="IS15" i="54095"/>
  <c r="IS16" i="54095"/>
  <c r="IS17" i="54095"/>
  <c r="IS18" i="54095"/>
  <c r="IS19" i="54095"/>
  <c r="IS20" i="54095"/>
  <c r="IS22" i="54095"/>
  <c r="IS23" i="54095"/>
  <c r="IS24" i="54095"/>
  <c r="IS21" i="54095"/>
  <c r="IS25" i="54095"/>
  <c r="IC15" i="54095"/>
  <c r="IC16" i="54095"/>
  <c r="IC17" i="54095"/>
  <c r="IC18" i="54095"/>
  <c r="IC19" i="54095"/>
  <c r="IC20" i="54095"/>
  <c r="IC22" i="54095"/>
  <c r="IC23" i="54095"/>
  <c r="IC24" i="54095"/>
  <c r="IC21" i="54095"/>
  <c r="IC25" i="54095"/>
  <c r="UN15" i="54095"/>
  <c r="UN18" i="54095"/>
  <c r="UN16" i="54095"/>
  <c r="UN19" i="54095"/>
  <c r="UN23" i="54095"/>
  <c r="UN20" i="54095"/>
  <c r="UN22" i="54095"/>
  <c r="UN24" i="54095"/>
  <c r="UN17" i="54095"/>
  <c r="UN21" i="54095"/>
  <c r="UN25" i="54095"/>
  <c r="TX15" i="54095"/>
  <c r="TX18" i="54095"/>
  <c r="TX16" i="54095"/>
  <c r="TX23" i="54095"/>
  <c r="TX20" i="54095"/>
  <c r="TX17" i="54095"/>
  <c r="TX22" i="54095"/>
  <c r="TX24" i="54095"/>
  <c r="TX19" i="54095"/>
  <c r="TX21" i="54095"/>
  <c r="TX25" i="54095"/>
  <c r="TH15" i="54095"/>
  <c r="TH18" i="54095"/>
  <c r="TH16" i="54095"/>
  <c r="TH23" i="54095"/>
  <c r="TH20" i="54095"/>
  <c r="TH22" i="54095"/>
  <c r="TH24" i="54095"/>
  <c r="TH17" i="54095"/>
  <c r="TH21" i="54095"/>
  <c r="TH19" i="54095"/>
  <c r="TH25" i="54095"/>
  <c r="SR15" i="54095"/>
  <c r="SR18" i="54095"/>
  <c r="SR16" i="54095"/>
  <c r="SR23" i="54095"/>
  <c r="SR20" i="54095"/>
  <c r="SR24" i="54095"/>
  <c r="SR17" i="54095"/>
  <c r="SR22" i="54095"/>
  <c r="SR19" i="54095"/>
  <c r="SR21" i="54095"/>
  <c r="SR25" i="54095"/>
  <c r="SB15" i="54095"/>
  <c r="SB18" i="54095"/>
  <c r="SB16" i="54095"/>
  <c r="SB23" i="54095"/>
  <c r="SB20" i="54095"/>
  <c r="SB24" i="54095"/>
  <c r="SB22" i="54095"/>
  <c r="SB17" i="54095"/>
  <c r="SB21" i="54095"/>
  <c r="SB19" i="54095"/>
  <c r="SB25" i="54095"/>
  <c r="RL15" i="54095"/>
  <c r="RL18" i="54095"/>
  <c r="RL16" i="54095"/>
  <c r="RL23" i="54095"/>
  <c r="RL20" i="54095"/>
  <c r="RL24" i="54095"/>
  <c r="RL17" i="54095"/>
  <c r="RL22" i="54095"/>
  <c r="RL19" i="54095"/>
  <c r="RL21" i="54095"/>
  <c r="RL25" i="54095"/>
  <c r="QV15" i="54095"/>
  <c r="QV18" i="54095"/>
  <c r="QV16" i="54095"/>
  <c r="QV23" i="54095"/>
  <c r="QV20" i="54095"/>
  <c r="QV24" i="54095"/>
  <c r="QV22" i="54095"/>
  <c r="QV17" i="54095"/>
  <c r="QV21" i="54095"/>
  <c r="QV19" i="54095"/>
  <c r="QV25" i="54095"/>
  <c r="QF15" i="54095"/>
  <c r="QF18" i="54095"/>
  <c r="QF16" i="54095"/>
  <c r="QF23" i="54095"/>
  <c r="QF20" i="54095"/>
  <c r="QF24" i="54095"/>
  <c r="QF17" i="54095"/>
  <c r="QF22" i="54095"/>
  <c r="QF19" i="54095"/>
  <c r="QF21" i="54095"/>
  <c r="QF25" i="54095"/>
  <c r="PP15" i="54095"/>
  <c r="PP18" i="54095"/>
  <c r="PP16" i="54095"/>
  <c r="PP23" i="54095"/>
  <c r="PP20" i="54095"/>
  <c r="PP24" i="54095"/>
  <c r="PP22" i="54095"/>
  <c r="PP17" i="54095"/>
  <c r="PP21" i="54095"/>
  <c r="PP19" i="54095"/>
  <c r="PP25" i="54095"/>
  <c r="OZ15" i="54095"/>
  <c r="OZ18" i="54095"/>
  <c r="OZ16" i="54095"/>
  <c r="OZ20" i="54095"/>
  <c r="OZ23" i="54095"/>
  <c r="OZ24" i="54095"/>
  <c r="OZ17" i="54095"/>
  <c r="OZ22" i="54095"/>
  <c r="OZ19" i="54095"/>
  <c r="OZ21" i="54095"/>
  <c r="OZ25" i="54095"/>
  <c r="OJ15" i="54095"/>
  <c r="OJ18" i="54095"/>
  <c r="OJ16" i="54095"/>
  <c r="OJ20" i="54095"/>
  <c r="OJ23" i="54095"/>
  <c r="OJ24" i="54095"/>
  <c r="OJ22" i="54095"/>
  <c r="OJ17" i="54095"/>
  <c r="OJ21" i="54095"/>
  <c r="OJ19" i="54095"/>
  <c r="OJ25" i="54095"/>
  <c r="NT15" i="54095"/>
  <c r="NT18" i="54095"/>
  <c r="NT16" i="54095"/>
  <c r="NT20" i="54095"/>
  <c r="NT23" i="54095"/>
  <c r="NT24" i="54095"/>
  <c r="NT17" i="54095"/>
  <c r="NT22" i="54095"/>
  <c r="NT19" i="54095"/>
  <c r="NT21" i="54095"/>
  <c r="NT25" i="54095"/>
  <c r="ND15" i="54095"/>
  <c r="ND18" i="54095"/>
  <c r="ND16" i="54095"/>
  <c r="ND20" i="54095"/>
  <c r="ND23" i="54095"/>
  <c r="ND24" i="54095"/>
  <c r="ND22" i="54095"/>
  <c r="ND17" i="54095"/>
  <c r="ND21" i="54095"/>
  <c r="ND19" i="54095"/>
  <c r="ND25" i="54095"/>
  <c r="MN15" i="54095"/>
  <c r="MN18" i="54095"/>
  <c r="MN16" i="54095"/>
  <c r="MN20" i="54095"/>
  <c r="MN23" i="54095"/>
  <c r="MN24" i="54095"/>
  <c r="MN17" i="54095"/>
  <c r="MN22" i="54095"/>
  <c r="MN19" i="54095"/>
  <c r="MN21" i="54095"/>
  <c r="MN25" i="54095"/>
  <c r="LX15" i="54095"/>
  <c r="LX18" i="54095"/>
  <c r="LX16" i="54095"/>
  <c r="LX20" i="54095"/>
  <c r="LX23" i="54095"/>
  <c r="LX24" i="54095"/>
  <c r="LX22" i="54095"/>
  <c r="LX17" i="54095"/>
  <c r="LX21" i="54095"/>
  <c r="LX19" i="54095"/>
  <c r="LX25" i="54095"/>
  <c r="LH15" i="54095"/>
  <c r="LH18" i="54095"/>
  <c r="LH16" i="54095"/>
  <c r="LH20" i="54095"/>
  <c r="LH23" i="54095"/>
  <c r="LH24" i="54095"/>
  <c r="LH17" i="54095"/>
  <c r="LH22" i="54095"/>
  <c r="LH19" i="54095"/>
  <c r="LH21" i="54095"/>
  <c r="LH25" i="54095"/>
  <c r="KR15" i="54095"/>
  <c r="KR18" i="54095"/>
  <c r="KR16" i="54095"/>
  <c r="KR20" i="54095"/>
  <c r="KR23" i="54095"/>
  <c r="KR24" i="54095"/>
  <c r="KR22" i="54095"/>
  <c r="KR17" i="54095"/>
  <c r="KR21" i="54095"/>
  <c r="KR19" i="54095"/>
  <c r="KR25" i="54095"/>
  <c r="KB15" i="54095"/>
  <c r="KB18" i="54095"/>
  <c r="KB16" i="54095"/>
  <c r="KB20" i="54095"/>
  <c r="KB23" i="54095"/>
  <c r="KB24" i="54095"/>
  <c r="KB17" i="54095"/>
  <c r="KB22" i="54095"/>
  <c r="KB19" i="54095"/>
  <c r="KB21" i="54095"/>
  <c r="KB25" i="54095"/>
  <c r="JL15" i="54095"/>
  <c r="JL18" i="54095"/>
  <c r="JL16" i="54095"/>
  <c r="JL20" i="54095"/>
  <c r="JL23" i="54095"/>
  <c r="JL24" i="54095"/>
  <c r="JL22" i="54095"/>
  <c r="JL17" i="54095"/>
  <c r="JL21" i="54095"/>
  <c r="JL19" i="54095"/>
  <c r="JL25" i="54095"/>
  <c r="IV15" i="54095"/>
  <c r="IV18" i="54095"/>
  <c r="IV16" i="54095"/>
  <c r="IV20" i="54095"/>
  <c r="IV23" i="54095"/>
  <c r="IV24" i="54095"/>
  <c r="IV17" i="54095"/>
  <c r="IV22" i="54095"/>
  <c r="IV19" i="54095"/>
  <c r="IV21" i="54095"/>
  <c r="IV25" i="54095"/>
  <c r="IF15" i="54095"/>
  <c r="IF18" i="54095"/>
  <c r="IF16" i="54095"/>
  <c r="IF20" i="54095"/>
  <c r="IF23" i="54095"/>
  <c r="IF24" i="54095"/>
  <c r="IF22" i="54095"/>
  <c r="IF17" i="54095"/>
  <c r="IF21" i="54095"/>
  <c r="IF19" i="54095"/>
  <c r="IF25" i="54095"/>
  <c r="XE15" i="54095"/>
  <c r="XE17" i="54095"/>
  <c r="XE18" i="54095"/>
  <c r="XE19" i="54095"/>
  <c r="XE22" i="54095"/>
  <c r="XE23" i="54095"/>
  <c r="XE16" i="54095"/>
  <c r="XE21" i="54095"/>
  <c r="XE20" i="54095"/>
  <c r="XE25" i="54095"/>
  <c r="XE24" i="54095"/>
  <c r="ZI17" i="54095"/>
  <c r="ZI15" i="54095"/>
  <c r="ZI18" i="54095"/>
  <c r="ZI16" i="54095"/>
  <c r="ZI22" i="54095"/>
  <c r="ZI23" i="54095"/>
  <c r="ZI21" i="54095"/>
  <c r="ZI25" i="54095"/>
  <c r="ZI19" i="54095"/>
  <c r="ZI20" i="54095"/>
  <c r="ZI24" i="54095"/>
  <c r="VI15" i="54095"/>
  <c r="VI16" i="54095"/>
  <c r="VI17" i="54095"/>
  <c r="VI18" i="54095"/>
  <c r="VI19" i="54095"/>
  <c r="VI22" i="54095"/>
  <c r="VI23" i="54095"/>
  <c r="VI21" i="54095"/>
  <c r="VI20" i="54095"/>
  <c r="VI25" i="54095"/>
  <c r="VI24" i="54095"/>
  <c r="LS15" i="54095"/>
  <c r="LS16" i="54095"/>
  <c r="LS17" i="54095"/>
  <c r="LS20" i="54095"/>
  <c r="LS24" i="54095"/>
  <c r="LS21" i="54095"/>
  <c r="LS18" i="54095"/>
  <c r="LS19" i="54095"/>
  <c r="LS23" i="54095"/>
  <c r="LS25" i="54095"/>
  <c r="LS22" i="54095"/>
  <c r="ZX15" i="54095"/>
  <c r="ZX17" i="54095"/>
  <c r="ZX23" i="54095"/>
  <c r="ZX18" i="54095"/>
  <c r="ZX19" i="54095"/>
  <c r="ZX20" i="54095"/>
  <c r="ZX21" i="54095"/>
  <c r="ZX16" i="54095"/>
  <c r="ZX24" i="54095"/>
  <c r="ZX25" i="54095"/>
  <c r="ZX22" i="54095"/>
  <c r="WF15" i="54095"/>
  <c r="WF18" i="54095"/>
  <c r="WF17" i="54095"/>
  <c r="WF23" i="54095"/>
  <c r="WF19" i="54095"/>
  <c r="WF20" i="54095"/>
  <c r="WF21" i="54095"/>
  <c r="WF16" i="54095"/>
  <c r="WF24" i="54095"/>
  <c r="WF25" i="54095"/>
  <c r="WF22" i="54095"/>
  <c r="PZ16" i="54095"/>
  <c r="PZ17" i="54095"/>
  <c r="PZ15" i="54095"/>
  <c r="PZ19" i="54095"/>
  <c r="PZ21" i="54095"/>
  <c r="PZ18" i="54095"/>
  <c r="PZ22" i="54095"/>
  <c r="PZ23" i="54095"/>
  <c r="PZ25" i="54095"/>
  <c r="PZ20" i="54095"/>
  <c r="PZ24" i="54095"/>
  <c r="IP16" i="54095"/>
  <c r="IP17" i="54095"/>
  <c r="IP15" i="54095"/>
  <c r="IP19" i="54095"/>
  <c r="IP21" i="54095"/>
  <c r="IP18" i="54095"/>
  <c r="IP22" i="54095"/>
  <c r="IP23" i="54095"/>
  <c r="IP25" i="54095"/>
  <c r="IP24" i="54095"/>
  <c r="IP20" i="54095"/>
  <c r="XQ15" i="54095"/>
  <c r="XQ17" i="54095"/>
  <c r="XQ18" i="54095"/>
  <c r="XQ16" i="54095"/>
  <c r="XQ22" i="54095"/>
  <c r="XQ19" i="54095"/>
  <c r="XQ23" i="54095"/>
  <c r="XQ20" i="54095"/>
  <c r="XQ24" i="54095"/>
  <c r="XQ25" i="54095"/>
  <c r="XQ21" i="54095"/>
  <c r="SU15" i="54095"/>
  <c r="SU16" i="54095"/>
  <c r="SU17" i="54095"/>
  <c r="SU18" i="54095"/>
  <c r="SU20" i="54095"/>
  <c r="SU21" i="54095"/>
  <c r="SU24" i="54095"/>
  <c r="SU23" i="54095"/>
  <c r="SU25" i="54095"/>
  <c r="SU19" i="54095"/>
  <c r="SU22" i="54095"/>
  <c r="IY15" i="54095"/>
  <c r="IY16" i="54095"/>
  <c r="IY17" i="54095"/>
  <c r="IY18" i="54095"/>
  <c r="IY24" i="54095"/>
  <c r="IY21" i="54095"/>
  <c r="IY23" i="54095"/>
  <c r="IY25" i="54095"/>
  <c r="IY19" i="54095"/>
  <c r="IY20" i="54095"/>
  <c r="IY22" i="54095"/>
  <c r="WZ15" i="54095"/>
  <c r="WZ18" i="54095"/>
  <c r="WZ16" i="54095"/>
  <c r="WZ19" i="54095"/>
  <c r="WZ23" i="54095"/>
  <c r="WZ20" i="54095"/>
  <c r="WZ22" i="54095"/>
  <c r="WZ24" i="54095"/>
  <c r="WZ21" i="54095"/>
  <c r="WZ17" i="54095"/>
  <c r="WZ25" i="54095"/>
  <c r="KD16" i="54095"/>
  <c r="KD15" i="54095"/>
  <c r="KD17" i="54095"/>
  <c r="KD19" i="54095"/>
  <c r="KD21" i="54095"/>
  <c r="KD20" i="54095"/>
  <c r="KD22" i="54095"/>
  <c r="KD23" i="54095"/>
  <c r="KD25" i="54095"/>
  <c r="KD18" i="54095"/>
  <c r="KD24" i="54095"/>
  <c r="ZK15" i="54095"/>
  <c r="ZK16" i="54095"/>
  <c r="ZK18" i="54095"/>
  <c r="ZK20" i="54095"/>
  <c r="ZK17" i="54095"/>
  <c r="ZK21" i="54095"/>
  <c r="ZK22" i="54095"/>
  <c r="ZK24" i="54095"/>
  <c r="ZK25" i="54095"/>
  <c r="ZK19" i="54095"/>
  <c r="ZK23" i="54095"/>
  <c r="YE16" i="54095"/>
  <c r="YE18" i="54095"/>
  <c r="YE15" i="54095"/>
  <c r="YE20" i="54095"/>
  <c r="YE17" i="54095"/>
  <c r="YE21" i="54095"/>
  <c r="YE22" i="54095"/>
  <c r="YE24" i="54095"/>
  <c r="YE25" i="54095"/>
  <c r="YE23" i="54095"/>
  <c r="YE19" i="54095"/>
  <c r="WI16" i="54095"/>
  <c r="WI15" i="54095"/>
  <c r="WI18" i="54095"/>
  <c r="WI20" i="54095"/>
  <c r="WI17" i="54095"/>
  <c r="WI21" i="54095"/>
  <c r="WI22" i="54095"/>
  <c r="WI24" i="54095"/>
  <c r="WI19" i="54095"/>
  <c r="WI25" i="54095"/>
  <c r="WI23" i="54095"/>
  <c r="VC16" i="54095"/>
  <c r="VC15" i="54095"/>
  <c r="VC18" i="54095"/>
  <c r="VC20" i="54095"/>
  <c r="VC17" i="54095"/>
  <c r="VC21" i="54095"/>
  <c r="VC22" i="54095"/>
  <c r="VC24" i="54095"/>
  <c r="VC19" i="54095"/>
  <c r="VC25" i="54095"/>
  <c r="VC23" i="54095"/>
  <c r="SQ16" i="54095"/>
  <c r="SQ15" i="54095"/>
  <c r="SQ18" i="54095"/>
  <c r="SQ20" i="54095"/>
  <c r="SQ24" i="54095"/>
  <c r="SQ17" i="54095"/>
  <c r="SQ19" i="54095"/>
  <c r="SQ21" i="54095"/>
  <c r="SQ22" i="54095"/>
  <c r="SQ25" i="54095"/>
  <c r="SQ23" i="54095"/>
  <c r="QE16" i="54095"/>
  <c r="QE15" i="54095"/>
  <c r="QE18" i="54095"/>
  <c r="QE20" i="54095"/>
  <c r="QE24" i="54095"/>
  <c r="QE17" i="54095"/>
  <c r="QE19" i="54095"/>
  <c r="QE21" i="54095"/>
  <c r="QE22" i="54095"/>
  <c r="QE25" i="54095"/>
  <c r="QE23" i="54095"/>
  <c r="NS16" i="54095"/>
  <c r="NS15" i="54095"/>
  <c r="NS18" i="54095"/>
  <c r="NS24" i="54095"/>
  <c r="NS17" i="54095"/>
  <c r="NS19" i="54095"/>
  <c r="NS21" i="54095"/>
  <c r="NS22" i="54095"/>
  <c r="NS20" i="54095"/>
  <c r="NS25" i="54095"/>
  <c r="NS23" i="54095"/>
  <c r="LG16" i="54095"/>
  <c r="LG15" i="54095"/>
  <c r="LG18" i="54095"/>
  <c r="LG24" i="54095"/>
  <c r="LG17" i="54095"/>
  <c r="LG19" i="54095"/>
  <c r="LG21" i="54095"/>
  <c r="LG22" i="54095"/>
  <c r="LG20" i="54095"/>
  <c r="LG25" i="54095"/>
  <c r="LG23" i="54095"/>
  <c r="IU16" i="54095"/>
  <c r="IU15" i="54095"/>
  <c r="IU18" i="54095"/>
  <c r="IU24" i="54095"/>
  <c r="IU17" i="54095"/>
  <c r="IU19" i="54095"/>
  <c r="IU21" i="54095"/>
  <c r="IU22" i="54095"/>
  <c r="IU20" i="54095"/>
  <c r="IU25" i="54095"/>
  <c r="IU23" i="54095"/>
  <c r="ZF15" i="54095"/>
  <c r="ZF16" i="54095"/>
  <c r="ZF17" i="54095"/>
  <c r="ZF19" i="54095"/>
  <c r="ZF21" i="54095"/>
  <c r="ZF18" i="54095"/>
  <c r="ZF22" i="54095"/>
  <c r="ZF23" i="54095"/>
  <c r="ZF25" i="54095"/>
  <c r="ZF20" i="54095"/>
  <c r="ZF24" i="54095"/>
  <c r="XZ16" i="54095"/>
  <c r="XZ17" i="54095"/>
  <c r="XZ19" i="54095"/>
  <c r="XZ21" i="54095"/>
  <c r="XZ18" i="54095"/>
  <c r="XZ22" i="54095"/>
  <c r="XZ23" i="54095"/>
  <c r="XZ25" i="54095"/>
  <c r="XZ20" i="54095"/>
  <c r="XZ15" i="54095"/>
  <c r="XZ24" i="54095"/>
  <c r="WT16" i="54095"/>
  <c r="WT17" i="54095"/>
  <c r="WT19" i="54095"/>
  <c r="WT21" i="54095"/>
  <c r="WT15" i="54095"/>
  <c r="WT18" i="54095"/>
  <c r="WT22" i="54095"/>
  <c r="WT23" i="54095"/>
  <c r="WT25" i="54095"/>
  <c r="WT20" i="54095"/>
  <c r="WT24" i="54095"/>
  <c r="VN16" i="54095"/>
  <c r="VN17" i="54095"/>
  <c r="VN19" i="54095"/>
  <c r="VN21" i="54095"/>
  <c r="VN18" i="54095"/>
  <c r="VN22" i="54095"/>
  <c r="VN23" i="54095"/>
  <c r="VN25" i="54095"/>
  <c r="VN15" i="54095"/>
  <c r="VN20" i="54095"/>
  <c r="VN24" i="54095"/>
  <c r="TN16" i="54095"/>
  <c r="TN15" i="54095"/>
  <c r="TN17" i="54095"/>
  <c r="TN18" i="54095"/>
  <c r="TN19" i="54095"/>
  <c r="TN21" i="54095"/>
  <c r="TN22" i="54095"/>
  <c r="TN25" i="54095"/>
  <c r="TN23" i="54095"/>
  <c r="TN24" i="54095"/>
  <c r="TN20" i="54095"/>
  <c r="RB16" i="54095"/>
  <c r="RB15" i="54095"/>
  <c r="RB17" i="54095"/>
  <c r="RB18" i="54095"/>
  <c r="RB19" i="54095"/>
  <c r="RB21" i="54095"/>
  <c r="RB22" i="54095"/>
  <c r="RB25" i="54095"/>
  <c r="RB24" i="54095"/>
  <c r="RB23" i="54095"/>
  <c r="RB20" i="54095"/>
  <c r="OP16" i="54095"/>
  <c r="OP15" i="54095"/>
  <c r="OP17" i="54095"/>
  <c r="OP18" i="54095"/>
  <c r="OP19" i="54095"/>
  <c r="OP20" i="54095"/>
  <c r="OP21" i="54095"/>
  <c r="OP22" i="54095"/>
  <c r="OP25" i="54095"/>
  <c r="OP24" i="54095"/>
  <c r="OP23" i="54095"/>
  <c r="MD16" i="54095"/>
  <c r="MD15" i="54095"/>
  <c r="MD17" i="54095"/>
  <c r="MD18" i="54095"/>
  <c r="MD19" i="54095"/>
  <c r="MD20" i="54095"/>
  <c r="MD21" i="54095"/>
  <c r="MD22" i="54095"/>
  <c r="MD25" i="54095"/>
  <c r="MD24" i="54095"/>
  <c r="MD23" i="54095"/>
  <c r="JR16" i="54095"/>
  <c r="JR15" i="54095"/>
  <c r="JR17" i="54095"/>
  <c r="JR18" i="54095"/>
  <c r="JR19" i="54095"/>
  <c r="JR20" i="54095"/>
  <c r="JR21" i="54095"/>
  <c r="JR22" i="54095"/>
  <c r="JR25" i="54095"/>
  <c r="JR24" i="54095"/>
  <c r="JR23" i="54095"/>
  <c r="US15" i="54095"/>
  <c r="US16" i="54095"/>
  <c r="US17" i="54095"/>
  <c r="US18" i="54095"/>
  <c r="US19" i="54095"/>
  <c r="US22" i="54095"/>
  <c r="US23" i="54095"/>
  <c r="US21" i="54095"/>
  <c r="US20" i="54095"/>
  <c r="US25" i="54095"/>
  <c r="US24" i="54095"/>
  <c r="UC15" i="54095"/>
  <c r="UC16" i="54095"/>
  <c r="UC17" i="54095"/>
  <c r="UC18" i="54095"/>
  <c r="UC19" i="54095"/>
  <c r="UC22" i="54095"/>
  <c r="UC23" i="54095"/>
  <c r="UC21" i="54095"/>
  <c r="UC20" i="54095"/>
  <c r="UC25" i="54095"/>
  <c r="UC24" i="54095"/>
  <c r="SW15" i="54095"/>
  <c r="SW16" i="54095"/>
  <c r="SW17" i="54095"/>
  <c r="SW18" i="54095"/>
  <c r="SW19" i="54095"/>
  <c r="SW22" i="54095"/>
  <c r="SW23" i="54095"/>
  <c r="SW21" i="54095"/>
  <c r="SW20" i="54095"/>
  <c r="SW25" i="54095"/>
  <c r="SW24" i="54095"/>
  <c r="RQ15" i="54095"/>
  <c r="RQ16" i="54095"/>
  <c r="RQ17" i="54095"/>
  <c r="RQ18" i="54095"/>
  <c r="RQ19" i="54095"/>
  <c r="RQ22" i="54095"/>
  <c r="RQ23" i="54095"/>
  <c r="RQ24" i="54095"/>
  <c r="RQ21" i="54095"/>
  <c r="RQ20" i="54095"/>
  <c r="RQ25" i="54095"/>
  <c r="QK15" i="54095"/>
  <c r="QK16" i="54095"/>
  <c r="QK17" i="54095"/>
  <c r="QK18" i="54095"/>
  <c r="QK19" i="54095"/>
  <c r="QK22" i="54095"/>
  <c r="QK23" i="54095"/>
  <c r="QK24" i="54095"/>
  <c r="QK21" i="54095"/>
  <c r="QK20" i="54095"/>
  <c r="QK25" i="54095"/>
  <c r="PE15" i="54095"/>
  <c r="PE16" i="54095"/>
  <c r="PE17" i="54095"/>
  <c r="PE18" i="54095"/>
  <c r="PE19" i="54095"/>
  <c r="PE20" i="54095"/>
  <c r="PE22" i="54095"/>
  <c r="PE23" i="54095"/>
  <c r="PE24" i="54095"/>
  <c r="PE21" i="54095"/>
  <c r="PE25" i="54095"/>
  <c r="NI15" i="54095"/>
  <c r="NI16" i="54095"/>
  <c r="NI17" i="54095"/>
  <c r="NI18" i="54095"/>
  <c r="NI19" i="54095"/>
  <c r="NI20" i="54095"/>
  <c r="NI22" i="54095"/>
  <c r="NI23" i="54095"/>
  <c r="NI24" i="54095"/>
  <c r="NI21" i="54095"/>
  <c r="NI25" i="54095"/>
  <c r="MC15" i="54095"/>
  <c r="MC16" i="54095"/>
  <c r="MC17" i="54095"/>
  <c r="MC18" i="54095"/>
  <c r="MC19" i="54095"/>
  <c r="MC20" i="54095"/>
  <c r="MC22" i="54095"/>
  <c r="MC23" i="54095"/>
  <c r="MC24" i="54095"/>
  <c r="MC21" i="54095"/>
  <c r="MC25" i="54095"/>
  <c r="KW15" i="54095"/>
  <c r="KW16" i="54095"/>
  <c r="KW17" i="54095"/>
  <c r="KW18" i="54095"/>
  <c r="KW19" i="54095"/>
  <c r="KW20" i="54095"/>
  <c r="KW22" i="54095"/>
  <c r="KW23" i="54095"/>
  <c r="KW24" i="54095"/>
  <c r="KW21" i="54095"/>
  <c r="KW25" i="54095"/>
  <c r="JQ15" i="54095"/>
  <c r="JQ16" i="54095"/>
  <c r="JQ17" i="54095"/>
  <c r="JQ18" i="54095"/>
  <c r="JQ19" i="54095"/>
  <c r="JQ20" i="54095"/>
  <c r="JQ22" i="54095"/>
  <c r="JQ23" i="54095"/>
  <c r="JQ24" i="54095"/>
  <c r="JQ21" i="54095"/>
  <c r="JQ25" i="54095"/>
  <c r="IK15" i="54095"/>
  <c r="IK16" i="54095"/>
  <c r="IK17" i="54095"/>
  <c r="IK18" i="54095"/>
  <c r="IK19" i="54095"/>
  <c r="IK20" i="54095"/>
  <c r="IK22" i="54095"/>
  <c r="IK23" i="54095"/>
  <c r="IK24" i="54095"/>
  <c r="IK21" i="54095"/>
  <c r="IK25" i="54095"/>
  <c r="UF15" i="54095"/>
  <c r="UF18" i="54095"/>
  <c r="UF16" i="54095"/>
  <c r="UF17" i="54095"/>
  <c r="UF23" i="54095"/>
  <c r="UF20" i="54095"/>
  <c r="UF19" i="54095"/>
  <c r="UF22" i="54095"/>
  <c r="UF24" i="54095"/>
  <c r="UF21" i="54095"/>
  <c r="UF25" i="54095"/>
  <c r="SZ15" i="54095"/>
  <c r="SZ18" i="54095"/>
  <c r="SZ16" i="54095"/>
  <c r="SZ17" i="54095"/>
  <c r="SZ23" i="54095"/>
  <c r="SZ20" i="54095"/>
  <c r="SZ19" i="54095"/>
  <c r="SZ22" i="54095"/>
  <c r="SZ24" i="54095"/>
  <c r="SZ21" i="54095"/>
  <c r="SZ25" i="54095"/>
  <c r="SJ15" i="54095"/>
  <c r="SJ18" i="54095"/>
  <c r="SJ16" i="54095"/>
  <c r="SJ17" i="54095"/>
  <c r="SJ23" i="54095"/>
  <c r="SJ20" i="54095"/>
  <c r="SJ24" i="54095"/>
  <c r="SJ19" i="54095"/>
  <c r="SJ22" i="54095"/>
  <c r="SJ21" i="54095"/>
  <c r="SJ25" i="54095"/>
  <c r="RD15" i="54095"/>
  <c r="RD18" i="54095"/>
  <c r="RD16" i="54095"/>
  <c r="RD17" i="54095"/>
  <c r="RD23" i="54095"/>
  <c r="RD20" i="54095"/>
  <c r="RD24" i="54095"/>
  <c r="RD19" i="54095"/>
  <c r="RD22" i="54095"/>
  <c r="RD21" i="54095"/>
  <c r="RD25" i="54095"/>
  <c r="PX15" i="54095"/>
  <c r="PX18" i="54095"/>
  <c r="PX16" i="54095"/>
  <c r="PX17" i="54095"/>
  <c r="PX23" i="54095"/>
  <c r="PX20" i="54095"/>
  <c r="PX24" i="54095"/>
  <c r="PX19" i="54095"/>
  <c r="PX22" i="54095"/>
  <c r="PX21" i="54095"/>
  <c r="PX25" i="54095"/>
  <c r="OR15" i="54095"/>
  <c r="OR18" i="54095"/>
  <c r="OR16" i="54095"/>
  <c r="OR17" i="54095"/>
  <c r="OR23" i="54095"/>
  <c r="OR24" i="54095"/>
  <c r="OR19" i="54095"/>
  <c r="OR22" i="54095"/>
  <c r="OR20" i="54095"/>
  <c r="OR21" i="54095"/>
  <c r="OR25" i="54095"/>
  <c r="MV15" i="54095"/>
  <c r="MV18" i="54095"/>
  <c r="MV16" i="54095"/>
  <c r="MV17" i="54095"/>
  <c r="MV23" i="54095"/>
  <c r="MV24" i="54095"/>
  <c r="MV19" i="54095"/>
  <c r="MV20" i="54095"/>
  <c r="MV22" i="54095"/>
  <c r="MV21" i="54095"/>
  <c r="MV25" i="54095"/>
  <c r="LP15" i="54095"/>
  <c r="LP18" i="54095"/>
  <c r="LP16" i="54095"/>
  <c r="LP17" i="54095"/>
  <c r="LP23" i="54095"/>
  <c r="LP24" i="54095"/>
  <c r="LP19" i="54095"/>
  <c r="LP20" i="54095"/>
  <c r="LP22" i="54095"/>
  <c r="LP21" i="54095"/>
  <c r="LP25" i="54095"/>
  <c r="KZ15" i="54095"/>
  <c r="KZ18" i="54095"/>
  <c r="KZ16" i="54095"/>
  <c r="KZ17" i="54095"/>
  <c r="KZ23" i="54095"/>
  <c r="KZ24" i="54095"/>
  <c r="KZ19" i="54095"/>
  <c r="KZ22" i="54095"/>
  <c r="KZ20" i="54095"/>
  <c r="KZ21" i="54095"/>
  <c r="KZ25" i="54095"/>
  <c r="JD15" i="54095"/>
  <c r="JD18" i="54095"/>
  <c r="JD16" i="54095"/>
  <c r="JD17" i="54095"/>
  <c r="JD23" i="54095"/>
  <c r="JD24" i="54095"/>
  <c r="JD19" i="54095"/>
  <c r="JD20" i="54095"/>
  <c r="JD22" i="54095"/>
  <c r="JD21" i="54095"/>
  <c r="JD25" i="54095"/>
  <c r="YK15" i="54095"/>
  <c r="YK17" i="54095"/>
  <c r="YK18" i="54095"/>
  <c r="YK19" i="54095"/>
  <c r="YK22" i="54095"/>
  <c r="YK23" i="54095"/>
  <c r="YK16" i="54095"/>
  <c r="YK21" i="54095"/>
  <c r="YK20" i="54095"/>
  <c r="YK25" i="54095"/>
  <c r="YK24" i="54095"/>
  <c r="VY15" i="54095"/>
  <c r="VY16" i="54095"/>
  <c r="VY17" i="54095"/>
  <c r="VY18" i="54095"/>
  <c r="VY19" i="54095"/>
  <c r="VY22" i="54095"/>
  <c r="VY23" i="54095"/>
  <c r="VY21" i="54095"/>
  <c r="VY20" i="54095"/>
  <c r="VY25" i="54095"/>
  <c r="VY24" i="54095"/>
  <c r="KM15" i="54095"/>
  <c r="KM16" i="54095"/>
  <c r="KM17" i="54095"/>
  <c r="KM20" i="54095"/>
  <c r="KM24" i="54095"/>
  <c r="KM21" i="54095"/>
  <c r="KM18" i="54095"/>
  <c r="KM19" i="54095"/>
  <c r="KM23" i="54095"/>
  <c r="KM25" i="54095"/>
  <c r="KM22" i="54095"/>
  <c r="VQ15" i="54095"/>
  <c r="VQ16" i="54095"/>
  <c r="VQ17" i="54095"/>
  <c r="VQ18" i="54095"/>
  <c r="VQ22" i="54095"/>
  <c r="VQ23" i="54095"/>
  <c r="VQ21" i="54095"/>
  <c r="VQ19" i="54095"/>
  <c r="VQ25" i="54095"/>
  <c r="VQ20" i="54095"/>
  <c r="VQ24" i="54095"/>
  <c r="MI15" i="54095"/>
  <c r="MI16" i="54095"/>
  <c r="MI17" i="54095"/>
  <c r="MI20" i="54095"/>
  <c r="MI24" i="54095"/>
  <c r="MI21" i="54095"/>
  <c r="MI19" i="54095"/>
  <c r="MI23" i="54095"/>
  <c r="MI25" i="54095"/>
  <c r="MI22" i="54095"/>
  <c r="MI18" i="54095"/>
  <c r="WO15" i="54095"/>
  <c r="WO17" i="54095"/>
  <c r="WO18" i="54095"/>
  <c r="WO19" i="54095"/>
  <c r="WO22" i="54095"/>
  <c r="WO23" i="54095"/>
  <c r="WO21" i="54095"/>
  <c r="WO16" i="54095"/>
  <c r="WO20" i="54095"/>
  <c r="WO25" i="54095"/>
  <c r="WO24" i="54095"/>
  <c r="OE15" i="54095"/>
  <c r="OE16" i="54095"/>
  <c r="OE17" i="54095"/>
  <c r="OE20" i="54095"/>
  <c r="OE24" i="54095"/>
  <c r="OE21" i="54095"/>
  <c r="OE18" i="54095"/>
  <c r="OE19" i="54095"/>
  <c r="OE23" i="54095"/>
  <c r="OE25" i="54095"/>
  <c r="OE22" i="54095"/>
  <c r="YS15" i="54095"/>
  <c r="YS17" i="54095"/>
  <c r="YS18" i="54095"/>
  <c r="YS16" i="54095"/>
  <c r="YS22" i="54095"/>
  <c r="YS23" i="54095"/>
  <c r="YS19" i="54095"/>
  <c r="YS21" i="54095"/>
  <c r="YS25" i="54095"/>
  <c r="YS20" i="54095"/>
  <c r="YS24" i="54095"/>
  <c r="SM15" i="54095"/>
  <c r="SM16" i="54095"/>
  <c r="SM17" i="54095"/>
  <c r="SM20" i="54095"/>
  <c r="SM24" i="54095"/>
  <c r="SM21" i="54095"/>
  <c r="SM19" i="54095"/>
  <c r="SM23" i="54095"/>
  <c r="SM25" i="54095"/>
  <c r="SM18" i="54095"/>
  <c r="SM22" i="54095"/>
  <c r="IQ15" i="54095"/>
  <c r="IQ16" i="54095"/>
  <c r="IQ17" i="54095"/>
  <c r="IQ20" i="54095"/>
  <c r="IQ24" i="54095"/>
  <c r="IQ21" i="54095"/>
  <c r="IQ19" i="54095"/>
  <c r="IQ23" i="54095"/>
  <c r="IQ25" i="54095"/>
  <c r="IQ18" i="54095"/>
  <c r="IQ22" i="54095"/>
  <c r="YZ15" i="54095"/>
  <c r="YZ18" i="54095"/>
  <c r="YZ17" i="54095"/>
  <c r="YZ23" i="54095"/>
  <c r="YZ16" i="54095"/>
  <c r="YZ20" i="54095"/>
  <c r="YZ21" i="54095"/>
  <c r="YZ24" i="54095"/>
  <c r="YZ25" i="54095"/>
  <c r="YZ22" i="54095"/>
  <c r="YZ19" i="54095"/>
  <c r="XT15" i="54095"/>
  <c r="XT18" i="54095"/>
  <c r="XT17" i="54095"/>
  <c r="XT23" i="54095"/>
  <c r="XT16" i="54095"/>
  <c r="XT20" i="54095"/>
  <c r="XT21" i="54095"/>
  <c r="XT24" i="54095"/>
  <c r="XT25" i="54095"/>
  <c r="XT19" i="54095"/>
  <c r="XT22" i="54095"/>
  <c r="WN15" i="54095"/>
  <c r="WN18" i="54095"/>
  <c r="WN17" i="54095"/>
  <c r="WN23" i="54095"/>
  <c r="WN16" i="54095"/>
  <c r="WN20" i="54095"/>
  <c r="WN21" i="54095"/>
  <c r="WN24" i="54095"/>
  <c r="WN25" i="54095"/>
  <c r="WN22" i="54095"/>
  <c r="WN19" i="54095"/>
  <c r="VH15" i="54095"/>
  <c r="VH18" i="54095"/>
  <c r="VH17" i="54095"/>
  <c r="VH16" i="54095"/>
  <c r="VH23" i="54095"/>
  <c r="VH20" i="54095"/>
  <c r="VH21" i="54095"/>
  <c r="VH24" i="54095"/>
  <c r="VH25" i="54095"/>
  <c r="VH19" i="54095"/>
  <c r="VH22" i="54095"/>
  <c r="TB16" i="54095"/>
  <c r="TB17" i="54095"/>
  <c r="TB19" i="54095"/>
  <c r="TB21" i="54095"/>
  <c r="TB18" i="54095"/>
  <c r="TB22" i="54095"/>
  <c r="TB23" i="54095"/>
  <c r="TB25" i="54095"/>
  <c r="TB20" i="54095"/>
  <c r="TB24" i="54095"/>
  <c r="TB15" i="54095"/>
  <c r="QP16" i="54095"/>
  <c r="QP17" i="54095"/>
  <c r="QP19" i="54095"/>
  <c r="QP21" i="54095"/>
  <c r="QP18" i="54095"/>
  <c r="QP22" i="54095"/>
  <c r="QP23" i="54095"/>
  <c r="QP25" i="54095"/>
  <c r="QP15" i="54095"/>
  <c r="QP20" i="54095"/>
  <c r="QP24" i="54095"/>
  <c r="OD16" i="54095"/>
  <c r="OD17" i="54095"/>
  <c r="OD19" i="54095"/>
  <c r="OD21" i="54095"/>
  <c r="OD18" i="54095"/>
  <c r="OD22" i="54095"/>
  <c r="OD23" i="54095"/>
  <c r="OD25" i="54095"/>
  <c r="OD20" i="54095"/>
  <c r="OD24" i="54095"/>
  <c r="OD15" i="54095"/>
  <c r="LR16" i="54095"/>
  <c r="LR17" i="54095"/>
  <c r="LR19" i="54095"/>
  <c r="LR21" i="54095"/>
  <c r="LR18" i="54095"/>
  <c r="LR22" i="54095"/>
  <c r="LR23" i="54095"/>
  <c r="LR25" i="54095"/>
  <c r="LR15" i="54095"/>
  <c r="LR20" i="54095"/>
  <c r="LR24" i="54095"/>
  <c r="JF16" i="54095"/>
  <c r="JF17" i="54095"/>
  <c r="JF19" i="54095"/>
  <c r="JF21" i="54095"/>
  <c r="JF18" i="54095"/>
  <c r="JF22" i="54095"/>
  <c r="JF23" i="54095"/>
  <c r="JF25" i="54095"/>
  <c r="JF20" i="54095"/>
  <c r="JF15" i="54095"/>
  <c r="JF24" i="54095"/>
  <c r="ZE17" i="54095"/>
  <c r="ZE18" i="54095"/>
  <c r="ZE16" i="54095"/>
  <c r="ZE22" i="54095"/>
  <c r="ZE23" i="54095"/>
  <c r="ZE15" i="54095"/>
  <c r="ZE20" i="54095"/>
  <c r="ZE19" i="54095"/>
  <c r="ZE24" i="54095"/>
  <c r="ZE21" i="54095"/>
  <c r="ZE25" i="54095"/>
  <c r="XY15" i="54095"/>
  <c r="XY17" i="54095"/>
  <c r="XY18" i="54095"/>
  <c r="XY16" i="54095"/>
  <c r="XY22" i="54095"/>
  <c r="XY23" i="54095"/>
  <c r="XY20" i="54095"/>
  <c r="XY19" i="54095"/>
  <c r="XY24" i="54095"/>
  <c r="XY21" i="54095"/>
  <c r="XY25" i="54095"/>
  <c r="WS15" i="54095"/>
  <c r="WS17" i="54095"/>
  <c r="WS18" i="54095"/>
  <c r="WS16" i="54095"/>
  <c r="WS22" i="54095"/>
  <c r="WS23" i="54095"/>
  <c r="WS20" i="54095"/>
  <c r="WS19" i="54095"/>
  <c r="WS24" i="54095"/>
  <c r="WS21" i="54095"/>
  <c r="WS25" i="54095"/>
  <c r="VM15" i="54095"/>
  <c r="VM17" i="54095"/>
  <c r="VM18" i="54095"/>
  <c r="VM16" i="54095"/>
  <c r="VM22" i="54095"/>
  <c r="VM23" i="54095"/>
  <c r="VM20" i="54095"/>
  <c r="VM19" i="54095"/>
  <c r="VM24" i="54095"/>
  <c r="VM21" i="54095"/>
  <c r="VM25" i="54095"/>
  <c r="TK15" i="54095"/>
  <c r="TK16" i="54095"/>
  <c r="TK17" i="54095"/>
  <c r="TK18" i="54095"/>
  <c r="TK20" i="54095"/>
  <c r="TK21" i="54095"/>
  <c r="TK24" i="54095"/>
  <c r="TK23" i="54095"/>
  <c r="TK25" i="54095"/>
  <c r="TK19" i="54095"/>
  <c r="TK22" i="54095"/>
  <c r="QY15" i="54095"/>
  <c r="QY16" i="54095"/>
  <c r="QY17" i="54095"/>
  <c r="QY18" i="54095"/>
  <c r="QY20" i="54095"/>
  <c r="QY24" i="54095"/>
  <c r="QY21" i="54095"/>
  <c r="QY23" i="54095"/>
  <c r="QY25" i="54095"/>
  <c r="QY19" i="54095"/>
  <c r="QY22" i="54095"/>
  <c r="OM15" i="54095"/>
  <c r="OM16" i="54095"/>
  <c r="OM17" i="54095"/>
  <c r="OM18" i="54095"/>
  <c r="OM24" i="54095"/>
  <c r="OM21" i="54095"/>
  <c r="OM20" i="54095"/>
  <c r="OM23" i="54095"/>
  <c r="OM25" i="54095"/>
  <c r="OM19" i="54095"/>
  <c r="OM22" i="54095"/>
  <c r="MA15" i="54095"/>
  <c r="MA16" i="54095"/>
  <c r="MA17" i="54095"/>
  <c r="MA18" i="54095"/>
  <c r="MA24" i="54095"/>
  <c r="MA21" i="54095"/>
  <c r="MA20" i="54095"/>
  <c r="MA23" i="54095"/>
  <c r="MA25" i="54095"/>
  <c r="MA19" i="54095"/>
  <c r="MA22" i="54095"/>
  <c r="JO15" i="54095"/>
  <c r="JO16" i="54095"/>
  <c r="JO17" i="54095"/>
  <c r="JO18" i="54095"/>
  <c r="JO24" i="54095"/>
  <c r="JO21" i="54095"/>
  <c r="JO20" i="54095"/>
  <c r="JO23" i="54095"/>
  <c r="JO25" i="54095"/>
  <c r="JO19" i="54095"/>
  <c r="JO22" i="54095"/>
  <c r="ZT15" i="54095"/>
  <c r="ZT16" i="54095"/>
  <c r="ZT17" i="54095"/>
  <c r="ZT23" i="54095"/>
  <c r="ZT20" i="54095"/>
  <c r="ZT22" i="54095"/>
  <c r="ZT24" i="54095"/>
  <c r="ZT19" i="54095"/>
  <c r="ZT18" i="54095"/>
  <c r="ZT21" i="54095"/>
  <c r="ZT25" i="54095"/>
  <c r="YN15" i="54095"/>
  <c r="YN18" i="54095"/>
  <c r="YN16" i="54095"/>
  <c r="YN17" i="54095"/>
  <c r="YN23" i="54095"/>
  <c r="YN20" i="54095"/>
  <c r="YN22" i="54095"/>
  <c r="YN24" i="54095"/>
  <c r="YN19" i="54095"/>
  <c r="YN21" i="54095"/>
  <c r="YN25" i="54095"/>
  <c r="XH15" i="54095"/>
  <c r="XH18" i="54095"/>
  <c r="XH16" i="54095"/>
  <c r="XH17" i="54095"/>
  <c r="XH23" i="54095"/>
  <c r="XH20" i="54095"/>
  <c r="XH22" i="54095"/>
  <c r="XH24" i="54095"/>
  <c r="XH19" i="54095"/>
  <c r="XH21" i="54095"/>
  <c r="XH25" i="54095"/>
  <c r="WB15" i="54095"/>
  <c r="WB18" i="54095"/>
  <c r="WB16" i="54095"/>
  <c r="WB17" i="54095"/>
  <c r="WB23" i="54095"/>
  <c r="WB20" i="54095"/>
  <c r="WB22" i="54095"/>
  <c r="WB24" i="54095"/>
  <c r="WB19" i="54095"/>
  <c r="WB21" i="54095"/>
  <c r="WB25" i="54095"/>
  <c r="UP16" i="54095"/>
  <c r="UP15" i="54095"/>
  <c r="UP17" i="54095"/>
  <c r="UP19" i="54095"/>
  <c r="UP21" i="54095"/>
  <c r="UP22" i="54095"/>
  <c r="UP23" i="54095"/>
  <c r="UP25" i="54095"/>
  <c r="UP18" i="54095"/>
  <c r="UP20" i="54095"/>
  <c r="UP24" i="54095"/>
  <c r="SD16" i="54095"/>
  <c r="SD15" i="54095"/>
  <c r="SD17" i="54095"/>
  <c r="SD19" i="54095"/>
  <c r="SD21" i="54095"/>
  <c r="SD22" i="54095"/>
  <c r="SD23" i="54095"/>
  <c r="SD25" i="54095"/>
  <c r="SD18" i="54095"/>
  <c r="SD20" i="54095"/>
  <c r="SD24" i="54095"/>
  <c r="PR16" i="54095"/>
  <c r="PR15" i="54095"/>
  <c r="PR17" i="54095"/>
  <c r="PR19" i="54095"/>
  <c r="PR21" i="54095"/>
  <c r="PR22" i="54095"/>
  <c r="PR23" i="54095"/>
  <c r="PR25" i="54095"/>
  <c r="PR18" i="54095"/>
  <c r="PR20" i="54095"/>
  <c r="PR24" i="54095"/>
  <c r="NF16" i="54095"/>
  <c r="NF15" i="54095"/>
  <c r="NF17" i="54095"/>
  <c r="NF19" i="54095"/>
  <c r="NF21" i="54095"/>
  <c r="NF20" i="54095"/>
  <c r="NF22" i="54095"/>
  <c r="NF23" i="54095"/>
  <c r="NF25" i="54095"/>
  <c r="NF18" i="54095"/>
  <c r="NF24" i="54095"/>
  <c r="KT16" i="54095"/>
  <c r="KT15" i="54095"/>
  <c r="KT17" i="54095"/>
  <c r="KT19" i="54095"/>
  <c r="KT21" i="54095"/>
  <c r="KT20" i="54095"/>
  <c r="KT22" i="54095"/>
  <c r="KT23" i="54095"/>
  <c r="KT25" i="54095"/>
  <c r="KT18" i="54095"/>
  <c r="KT24" i="54095"/>
  <c r="IH16" i="54095"/>
  <c r="IH15" i="54095"/>
  <c r="IH17" i="54095"/>
  <c r="IH19" i="54095"/>
  <c r="IH21" i="54095"/>
  <c r="IH20" i="54095"/>
  <c r="IH22" i="54095"/>
  <c r="IH23" i="54095"/>
  <c r="IH25" i="54095"/>
  <c r="IH18" i="54095"/>
  <c r="IH24" i="54095"/>
  <c r="ZO15" i="54095"/>
  <c r="ZO16" i="54095"/>
  <c r="ZO17" i="54095"/>
  <c r="ZO18" i="54095"/>
  <c r="ZO20" i="54095"/>
  <c r="ZO21" i="54095"/>
  <c r="ZO19" i="54095"/>
  <c r="ZO24" i="54095"/>
  <c r="ZO23" i="54095"/>
  <c r="ZO25" i="54095"/>
  <c r="ZO22" i="54095"/>
  <c r="YY15" i="54095"/>
  <c r="YY16" i="54095"/>
  <c r="YY17" i="54095"/>
  <c r="YY18" i="54095"/>
  <c r="YY20" i="54095"/>
  <c r="YY21" i="54095"/>
  <c r="YY24" i="54095"/>
  <c r="YY23" i="54095"/>
  <c r="YY25" i="54095"/>
  <c r="YY19" i="54095"/>
  <c r="YY22" i="54095"/>
  <c r="YI15" i="54095"/>
  <c r="YI16" i="54095"/>
  <c r="YI17" i="54095"/>
  <c r="YI18" i="54095"/>
  <c r="YI20" i="54095"/>
  <c r="YI21" i="54095"/>
  <c r="YI19" i="54095"/>
  <c r="YI24" i="54095"/>
  <c r="YI23" i="54095"/>
  <c r="YI25" i="54095"/>
  <c r="YI22" i="54095"/>
  <c r="XS15" i="54095"/>
  <c r="XS16" i="54095"/>
  <c r="XS17" i="54095"/>
  <c r="XS18" i="54095"/>
  <c r="XS20" i="54095"/>
  <c r="XS21" i="54095"/>
  <c r="XS24" i="54095"/>
  <c r="XS23" i="54095"/>
  <c r="XS25" i="54095"/>
  <c r="XS19" i="54095"/>
  <c r="XS22" i="54095"/>
  <c r="XC15" i="54095"/>
  <c r="XC16" i="54095"/>
  <c r="XC17" i="54095"/>
  <c r="XC18" i="54095"/>
  <c r="XC20" i="54095"/>
  <c r="XC21" i="54095"/>
  <c r="XC19" i="54095"/>
  <c r="XC24" i="54095"/>
  <c r="XC23" i="54095"/>
  <c r="XC25" i="54095"/>
  <c r="XC22" i="54095"/>
  <c r="WM15" i="54095"/>
  <c r="WM16" i="54095"/>
  <c r="WM17" i="54095"/>
  <c r="WM18" i="54095"/>
  <c r="WM20" i="54095"/>
  <c r="WM21" i="54095"/>
  <c r="WM24" i="54095"/>
  <c r="WM23" i="54095"/>
  <c r="WM25" i="54095"/>
  <c r="WM19" i="54095"/>
  <c r="WM22" i="54095"/>
  <c r="VW15" i="54095"/>
  <c r="VW16" i="54095"/>
  <c r="VW17" i="54095"/>
  <c r="VW18" i="54095"/>
  <c r="VW20" i="54095"/>
  <c r="VW21" i="54095"/>
  <c r="VW19" i="54095"/>
  <c r="VW24" i="54095"/>
  <c r="VW23" i="54095"/>
  <c r="VW25" i="54095"/>
  <c r="VW22" i="54095"/>
  <c r="VG15" i="54095"/>
  <c r="VG16" i="54095"/>
  <c r="VG17" i="54095"/>
  <c r="VG18" i="54095"/>
  <c r="VG20" i="54095"/>
  <c r="VG21" i="54095"/>
  <c r="VG24" i="54095"/>
  <c r="VG23" i="54095"/>
  <c r="VG25" i="54095"/>
  <c r="VG19" i="54095"/>
  <c r="VG22" i="54095"/>
  <c r="UE16" i="54095"/>
  <c r="UE15" i="54095"/>
  <c r="UE18" i="54095"/>
  <c r="UE20" i="54095"/>
  <c r="UE19" i="54095"/>
  <c r="UE21" i="54095"/>
  <c r="UE22" i="54095"/>
  <c r="UE24" i="54095"/>
  <c r="UE17" i="54095"/>
  <c r="UE25" i="54095"/>
  <c r="UE23" i="54095"/>
  <c r="SY16" i="54095"/>
  <c r="SY15" i="54095"/>
  <c r="SY18" i="54095"/>
  <c r="SY20" i="54095"/>
  <c r="SY19" i="54095"/>
  <c r="SY21" i="54095"/>
  <c r="SY22" i="54095"/>
  <c r="SY24" i="54095"/>
  <c r="SY17" i="54095"/>
  <c r="SY25" i="54095"/>
  <c r="SY23" i="54095"/>
  <c r="RS16" i="54095"/>
  <c r="RS15" i="54095"/>
  <c r="RS18" i="54095"/>
  <c r="RS20" i="54095"/>
  <c r="RS24" i="54095"/>
  <c r="RS19" i="54095"/>
  <c r="RS21" i="54095"/>
  <c r="RS22" i="54095"/>
  <c r="RS17" i="54095"/>
  <c r="RS25" i="54095"/>
  <c r="RS23" i="54095"/>
  <c r="QM16" i="54095"/>
  <c r="QM15" i="54095"/>
  <c r="QM18" i="54095"/>
  <c r="QM20" i="54095"/>
  <c r="QM24" i="54095"/>
  <c r="QM19" i="54095"/>
  <c r="QM21" i="54095"/>
  <c r="QM22" i="54095"/>
  <c r="QM17" i="54095"/>
  <c r="QM25" i="54095"/>
  <c r="QM23" i="54095"/>
  <c r="PG16" i="54095"/>
  <c r="PG15" i="54095"/>
  <c r="PG18" i="54095"/>
  <c r="PG24" i="54095"/>
  <c r="PG19" i="54095"/>
  <c r="PG20" i="54095"/>
  <c r="PG21" i="54095"/>
  <c r="PG22" i="54095"/>
  <c r="PG17" i="54095"/>
  <c r="PG25" i="54095"/>
  <c r="PG23" i="54095"/>
  <c r="OA16" i="54095"/>
  <c r="OA15" i="54095"/>
  <c r="OA18" i="54095"/>
  <c r="OA24" i="54095"/>
  <c r="OA19" i="54095"/>
  <c r="OA20" i="54095"/>
  <c r="OA21" i="54095"/>
  <c r="OA22" i="54095"/>
  <c r="OA17" i="54095"/>
  <c r="OA25" i="54095"/>
  <c r="OA23" i="54095"/>
  <c r="MU16" i="54095"/>
  <c r="MU15" i="54095"/>
  <c r="MU18" i="54095"/>
  <c r="MU24" i="54095"/>
  <c r="MU19" i="54095"/>
  <c r="MU20" i="54095"/>
  <c r="MU21" i="54095"/>
  <c r="MU22" i="54095"/>
  <c r="MU17" i="54095"/>
  <c r="MU25" i="54095"/>
  <c r="MU23" i="54095"/>
  <c r="LO16" i="54095"/>
  <c r="LO15" i="54095"/>
  <c r="LO18" i="54095"/>
  <c r="LO24" i="54095"/>
  <c r="LO19" i="54095"/>
  <c r="LO20" i="54095"/>
  <c r="LO21" i="54095"/>
  <c r="LO22" i="54095"/>
  <c r="LO17" i="54095"/>
  <c r="LO25" i="54095"/>
  <c r="LO23" i="54095"/>
  <c r="KI16" i="54095"/>
  <c r="KI15" i="54095"/>
  <c r="KI18" i="54095"/>
  <c r="KI24" i="54095"/>
  <c r="KI19" i="54095"/>
  <c r="KI20" i="54095"/>
  <c r="KI21" i="54095"/>
  <c r="KI22" i="54095"/>
  <c r="KI17" i="54095"/>
  <c r="KI25" i="54095"/>
  <c r="KI23" i="54095"/>
  <c r="JC16" i="54095"/>
  <c r="JC15" i="54095"/>
  <c r="JC18" i="54095"/>
  <c r="JC24" i="54095"/>
  <c r="JC19" i="54095"/>
  <c r="JC20" i="54095"/>
  <c r="JC21" i="54095"/>
  <c r="JC22" i="54095"/>
  <c r="JC17" i="54095"/>
  <c r="JC25" i="54095"/>
  <c r="JC23" i="54095"/>
  <c r="ZZ16" i="54095"/>
  <c r="ZZ17" i="54095"/>
  <c r="ZZ15" i="54095"/>
  <c r="ZZ18" i="54095"/>
  <c r="ZZ19" i="54095"/>
  <c r="ZZ21" i="54095"/>
  <c r="ZZ22" i="54095"/>
  <c r="ZZ25" i="54095"/>
  <c r="ZZ20" i="54095"/>
  <c r="ZZ24" i="54095"/>
  <c r="ZZ23" i="54095"/>
  <c r="ZJ16" i="54095"/>
  <c r="ZJ17" i="54095"/>
  <c r="ZJ15" i="54095"/>
  <c r="ZJ18" i="54095"/>
  <c r="ZJ19" i="54095"/>
  <c r="ZJ21" i="54095"/>
  <c r="ZJ22" i="54095"/>
  <c r="ZJ25" i="54095"/>
  <c r="ZJ20" i="54095"/>
  <c r="ZJ24" i="54095"/>
  <c r="ZJ23" i="54095"/>
  <c r="YT15" i="54095"/>
  <c r="YT16" i="54095"/>
  <c r="YT17" i="54095"/>
  <c r="YT18" i="54095"/>
  <c r="YT19" i="54095"/>
  <c r="YT21" i="54095"/>
  <c r="YT22" i="54095"/>
  <c r="YT25" i="54095"/>
  <c r="YT20" i="54095"/>
  <c r="YT24" i="54095"/>
  <c r="YT23" i="54095"/>
  <c r="YD15" i="54095"/>
  <c r="YD16" i="54095"/>
  <c r="YD17" i="54095"/>
  <c r="YD18" i="54095"/>
  <c r="YD19" i="54095"/>
  <c r="YD21" i="54095"/>
  <c r="YD22" i="54095"/>
  <c r="YD25" i="54095"/>
  <c r="YD20" i="54095"/>
  <c r="YD24" i="54095"/>
  <c r="YD23" i="54095"/>
  <c r="XN15" i="54095"/>
  <c r="XN16" i="54095"/>
  <c r="XN17" i="54095"/>
  <c r="XN18" i="54095"/>
  <c r="XN19" i="54095"/>
  <c r="XN21" i="54095"/>
  <c r="XN22" i="54095"/>
  <c r="XN25" i="54095"/>
  <c r="XN20" i="54095"/>
  <c r="XN24" i="54095"/>
  <c r="XN23" i="54095"/>
  <c r="WX15" i="54095"/>
  <c r="WX16" i="54095"/>
  <c r="WX17" i="54095"/>
  <c r="WX18" i="54095"/>
  <c r="WX19" i="54095"/>
  <c r="WX21" i="54095"/>
  <c r="WX22" i="54095"/>
  <c r="WX25" i="54095"/>
  <c r="WX20" i="54095"/>
  <c r="WX24" i="54095"/>
  <c r="WX23" i="54095"/>
  <c r="WH15" i="54095"/>
  <c r="WH16" i="54095"/>
  <c r="WH17" i="54095"/>
  <c r="WH18" i="54095"/>
  <c r="WH19" i="54095"/>
  <c r="WH21" i="54095"/>
  <c r="WH22" i="54095"/>
  <c r="WH25" i="54095"/>
  <c r="WH20" i="54095"/>
  <c r="WH24" i="54095"/>
  <c r="WH23" i="54095"/>
  <c r="VR16" i="54095"/>
  <c r="VR15" i="54095"/>
  <c r="VR17" i="54095"/>
  <c r="VR18" i="54095"/>
  <c r="VR19" i="54095"/>
  <c r="VR21" i="54095"/>
  <c r="VR22" i="54095"/>
  <c r="VR25" i="54095"/>
  <c r="VR20" i="54095"/>
  <c r="VR24" i="54095"/>
  <c r="VR23" i="54095"/>
  <c r="VB16" i="54095"/>
  <c r="VB15" i="54095"/>
  <c r="VB17" i="54095"/>
  <c r="VB18" i="54095"/>
  <c r="VB19" i="54095"/>
  <c r="VB21" i="54095"/>
  <c r="VB22" i="54095"/>
  <c r="VB25" i="54095"/>
  <c r="VB20" i="54095"/>
  <c r="VB24" i="54095"/>
  <c r="VB23" i="54095"/>
  <c r="TV16" i="54095"/>
  <c r="TV15" i="54095"/>
  <c r="TV17" i="54095"/>
  <c r="TV18" i="54095"/>
  <c r="TV19" i="54095"/>
  <c r="TV21" i="54095"/>
  <c r="TV22" i="54095"/>
  <c r="TV25" i="54095"/>
  <c r="TV20" i="54095"/>
  <c r="TV24" i="54095"/>
  <c r="TV23" i="54095"/>
  <c r="SP16" i="54095"/>
  <c r="SP15" i="54095"/>
  <c r="SP17" i="54095"/>
  <c r="SP18" i="54095"/>
  <c r="SP19" i="54095"/>
  <c r="SP21" i="54095"/>
  <c r="SP22" i="54095"/>
  <c r="SP25" i="54095"/>
  <c r="SP24" i="54095"/>
  <c r="SP20" i="54095"/>
  <c r="SP23" i="54095"/>
  <c r="RJ16" i="54095"/>
  <c r="RJ15" i="54095"/>
  <c r="RJ17" i="54095"/>
  <c r="RJ18" i="54095"/>
  <c r="RJ19" i="54095"/>
  <c r="RJ21" i="54095"/>
  <c r="RJ22" i="54095"/>
  <c r="RJ25" i="54095"/>
  <c r="RJ24" i="54095"/>
  <c r="RJ20" i="54095"/>
  <c r="RJ23" i="54095"/>
  <c r="QD16" i="54095"/>
  <c r="QD15" i="54095"/>
  <c r="QD17" i="54095"/>
  <c r="QD18" i="54095"/>
  <c r="QD19" i="54095"/>
  <c r="QD21" i="54095"/>
  <c r="QD22" i="54095"/>
  <c r="QD25" i="54095"/>
  <c r="QD24" i="54095"/>
  <c r="QD20" i="54095"/>
  <c r="QD23" i="54095"/>
  <c r="OX16" i="54095"/>
  <c r="OX15" i="54095"/>
  <c r="OX17" i="54095"/>
  <c r="OX18" i="54095"/>
  <c r="OX19" i="54095"/>
  <c r="OX21" i="54095"/>
  <c r="OX22" i="54095"/>
  <c r="OX20" i="54095"/>
  <c r="OX25" i="54095"/>
  <c r="OX24" i="54095"/>
  <c r="OX23" i="54095"/>
  <c r="NR16" i="54095"/>
  <c r="NR15" i="54095"/>
  <c r="NR17" i="54095"/>
  <c r="NR18" i="54095"/>
  <c r="NR19" i="54095"/>
  <c r="NR21" i="54095"/>
  <c r="NR22" i="54095"/>
  <c r="NR20" i="54095"/>
  <c r="NR25" i="54095"/>
  <c r="NR24" i="54095"/>
  <c r="NR23" i="54095"/>
  <c r="ML16" i="54095"/>
  <c r="ML15" i="54095"/>
  <c r="ML17" i="54095"/>
  <c r="ML18" i="54095"/>
  <c r="ML19" i="54095"/>
  <c r="ML21" i="54095"/>
  <c r="ML22" i="54095"/>
  <c r="ML20" i="54095"/>
  <c r="ML25" i="54095"/>
  <c r="ML24" i="54095"/>
  <c r="ML23" i="54095"/>
  <c r="LF16" i="54095"/>
  <c r="LF15" i="54095"/>
  <c r="LF17" i="54095"/>
  <c r="LF18" i="54095"/>
  <c r="LF19" i="54095"/>
  <c r="LF21" i="54095"/>
  <c r="LF22" i="54095"/>
  <c r="LF20" i="54095"/>
  <c r="LF25" i="54095"/>
  <c r="LF24" i="54095"/>
  <c r="LF23" i="54095"/>
  <c r="JZ16" i="54095"/>
  <c r="JZ15" i="54095"/>
  <c r="JZ17" i="54095"/>
  <c r="JZ18" i="54095"/>
  <c r="JZ19" i="54095"/>
  <c r="JZ21" i="54095"/>
  <c r="JZ22" i="54095"/>
  <c r="JZ20" i="54095"/>
  <c r="JZ25" i="54095"/>
  <c r="JZ24" i="54095"/>
  <c r="JZ23" i="54095"/>
  <c r="IT16" i="54095"/>
  <c r="IT15" i="54095"/>
  <c r="IT17" i="54095"/>
  <c r="IT18" i="54095"/>
  <c r="IT19" i="54095"/>
  <c r="IT21" i="54095"/>
  <c r="IT22" i="54095"/>
  <c r="IT20" i="54095"/>
  <c r="IT25" i="54095"/>
  <c r="IT24" i="54095"/>
  <c r="IT23" i="54095"/>
  <c r="UW15" i="54095"/>
  <c r="UW17" i="54095"/>
  <c r="UW18" i="54095"/>
  <c r="UW16" i="54095"/>
  <c r="UW22" i="54095"/>
  <c r="UW23" i="54095"/>
  <c r="UW20" i="54095"/>
  <c r="UW24" i="54095"/>
  <c r="UW21" i="54095"/>
  <c r="UW25" i="54095"/>
  <c r="UW19" i="54095"/>
  <c r="UG15" i="54095"/>
  <c r="UG17" i="54095"/>
  <c r="UG18" i="54095"/>
  <c r="UG16" i="54095"/>
  <c r="UG22" i="54095"/>
  <c r="UG23" i="54095"/>
  <c r="UG20" i="54095"/>
  <c r="UG19" i="54095"/>
  <c r="UG24" i="54095"/>
  <c r="UG21" i="54095"/>
  <c r="UG25" i="54095"/>
  <c r="TQ15" i="54095"/>
  <c r="TQ17" i="54095"/>
  <c r="TQ18" i="54095"/>
  <c r="TQ16" i="54095"/>
  <c r="TQ19" i="54095"/>
  <c r="TQ22" i="54095"/>
  <c r="TQ23" i="54095"/>
  <c r="TQ20" i="54095"/>
  <c r="TQ24" i="54095"/>
  <c r="TQ21" i="54095"/>
  <c r="TQ25" i="54095"/>
  <c r="TA15" i="54095"/>
  <c r="TA17" i="54095"/>
  <c r="TA18" i="54095"/>
  <c r="TA16" i="54095"/>
  <c r="TA19" i="54095"/>
  <c r="TA22" i="54095"/>
  <c r="TA23" i="54095"/>
  <c r="TA20" i="54095"/>
  <c r="TA24" i="54095"/>
  <c r="TA21" i="54095"/>
  <c r="TA25" i="54095"/>
  <c r="SK15" i="54095"/>
  <c r="SK17" i="54095"/>
  <c r="SK18" i="54095"/>
  <c r="SK16" i="54095"/>
  <c r="SK19" i="54095"/>
  <c r="SK22" i="54095"/>
  <c r="SK23" i="54095"/>
  <c r="SK20" i="54095"/>
  <c r="SK21" i="54095"/>
  <c r="SK25" i="54095"/>
  <c r="SK24" i="54095"/>
  <c r="RU15" i="54095"/>
  <c r="RU17" i="54095"/>
  <c r="RU18" i="54095"/>
  <c r="RU16" i="54095"/>
  <c r="RU19" i="54095"/>
  <c r="RU22" i="54095"/>
  <c r="RU23" i="54095"/>
  <c r="RU20" i="54095"/>
  <c r="RU21" i="54095"/>
  <c r="RU25" i="54095"/>
  <c r="RU24" i="54095"/>
  <c r="RE15" i="54095"/>
  <c r="RE17" i="54095"/>
  <c r="RE18" i="54095"/>
  <c r="RE16" i="54095"/>
  <c r="RE19" i="54095"/>
  <c r="RE22" i="54095"/>
  <c r="RE23" i="54095"/>
  <c r="RE20" i="54095"/>
  <c r="RE21" i="54095"/>
  <c r="RE25" i="54095"/>
  <c r="RE24" i="54095"/>
  <c r="QO15" i="54095"/>
  <c r="QO17" i="54095"/>
  <c r="QO18" i="54095"/>
  <c r="QO16" i="54095"/>
  <c r="QO19" i="54095"/>
  <c r="QO22" i="54095"/>
  <c r="QO23" i="54095"/>
  <c r="QO20" i="54095"/>
  <c r="QO21" i="54095"/>
  <c r="QO25" i="54095"/>
  <c r="QO24" i="54095"/>
  <c r="PY15" i="54095"/>
  <c r="PY17" i="54095"/>
  <c r="PY18" i="54095"/>
  <c r="PY16" i="54095"/>
  <c r="PY19" i="54095"/>
  <c r="PY22" i="54095"/>
  <c r="PY23" i="54095"/>
  <c r="PY20" i="54095"/>
  <c r="PY21" i="54095"/>
  <c r="PY25" i="54095"/>
  <c r="PY24" i="54095"/>
  <c r="PI15" i="54095"/>
  <c r="PI17" i="54095"/>
  <c r="PI18" i="54095"/>
  <c r="PI16" i="54095"/>
  <c r="PI19" i="54095"/>
  <c r="PI20" i="54095"/>
  <c r="PI22" i="54095"/>
  <c r="PI23" i="54095"/>
  <c r="PI21" i="54095"/>
  <c r="PI25" i="54095"/>
  <c r="PI24" i="54095"/>
  <c r="OS15" i="54095"/>
  <c r="OS17" i="54095"/>
  <c r="OS18" i="54095"/>
  <c r="OS16" i="54095"/>
  <c r="OS19" i="54095"/>
  <c r="OS20" i="54095"/>
  <c r="OS22" i="54095"/>
  <c r="OS23" i="54095"/>
  <c r="OS21" i="54095"/>
  <c r="OS25" i="54095"/>
  <c r="OS24" i="54095"/>
  <c r="OC15" i="54095"/>
  <c r="OC17" i="54095"/>
  <c r="OC18" i="54095"/>
  <c r="OC16" i="54095"/>
  <c r="OC19" i="54095"/>
  <c r="OC20" i="54095"/>
  <c r="OC22" i="54095"/>
  <c r="OC23" i="54095"/>
  <c r="OC21" i="54095"/>
  <c r="OC25" i="54095"/>
  <c r="OC24" i="54095"/>
  <c r="NM15" i="54095"/>
  <c r="NM17" i="54095"/>
  <c r="NM18" i="54095"/>
  <c r="NM16" i="54095"/>
  <c r="NM19" i="54095"/>
  <c r="NM20" i="54095"/>
  <c r="NM22" i="54095"/>
  <c r="NM23" i="54095"/>
  <c r="NM21" i="54095"/>
  <c r="NM24" i="54095"/>
  <c r="NM25" i="54095"/>
  <c r="MW15" i="54095"/>
  <c r="MW17" i="54095"/>
  <c r="MW18" i="54095"/>
  <c r="MW16" i="54095"/>
  <c r="MW19" i="54095"/>
  <c r="MW20" i="54095"/>
  <c r="MW22" i="54095"/>
  <c r="MW23" i="54095"/>
  <c r="MW21" i="54095"/>
  <c r="MW25" i="54095"/>
  <c r="MW24" i="54095"/>
  <c r="MG15" i="54095"/>
  <c r="MG17" i="54095"/>
  <c r="MG18" i="54095"/>
  <c r="MG16" i="54095"/>
  <c r="MG19" i="54095"/>
  <c r="MG20" i="54095"/>
  <c r="MG22" i="54095"/>
  <c r="MG23" i="54095"/>
  <c r="MG21" i="54095"/>
  <c r="MG25" i="54095"/>
  <c r="MG24" i="54095"/>
  <c r="LQ15" i="54095"/>
  <c r="LQ17" i="54095"/>
  <c r="LQ18" i="54095"/>
  <c r="LQ16" i="54095"/>
  <c r="LQ19" i="54095"/>
  <c r="LQ20" i="54095"/>
  <c r="LQ22" i="54095"/>
  <c r="LQ23" i="54095"/>
  <c r="LQ21" i="54095"/>
  <c r="LQ25" i="54095"/>
  <c r="LQ24" i="54095"/>
  <c r="LA15" i="54095"/>
  <c r="LA17" i="54095"/>
  <c r="LA18" i="54095"/>
  <c r="LA16" i="54095"/>
  <c r="LA19" i="54095"/>
  <c r="LA20" i="54095"/>
  <c r="LA22" i="54095"/>
  <c r="LA23" i="54095"/>
  <c r="LA21" i="54095"/>
  <c r="LA25" i="54095"/>
  <c r="LA24" i="54095"/>
  <c r="KK15" i="54095"/>
  <c r="KK17" i="54095"/>
  <c r="KK18" i="54095"/>
  <c r="KK16" i="54095"/>
  <c r="KK19" i="54095"/>
  <c r="KK20" i="54095"/>
  <c r="KK22" i="54095"/>
  <c r="KK23" i="54095"/>
  <c r="KK21" i="54095"/>
  <c r="KK25" i="54095"/>
  <c r="KK24" i="54095"/>
  <c r="JU15" i="54095"/>
  <c r="JU17" i="54095"/>
  <c r="JU18" i="54095"/>
  <c r="JU16" i="54095"/>
  <c r="JU19" i="54095"/>
  <c r="JU20" i="54095"/>
  <c r="JU22" i="54095"/>
  <c r="JU23" i="54095"/>
  <c r="JU21" i="54095"/>
  <c r="JU25" i="54095"/>
  <c r="JU24" i="54095"/>
  <c r="JE15" i="54095"/>
  <c r="JE17" i="54095"/>
  <c r="JE18" i="54095"/>
  <c r="JE16" i="54095"/>
  <c r="JE19" i="54095"/>
  <c r="JE20" i="54095"/>
  <c r="JE22" i="54095"/>
  <c r="JE23" i="54095"/>
  <c r="JE21" i="54095"/>
  <c r="JE25" i="54095"/>
  <c r="JE24" i="54095"/>
  <c r="IO15" i="54095"/>
  <c r="IO17" i="54095"/>
  <c r="IO18" i="54095"/>
  <c r="IO16" i="54095"/>
  <c r="IO19" i="54095"/>
  <c r="IO20" i="54095"/>
  <c r="IO22" i="54095"/>
  <c r="IO23" i="54095"/>
  <c r="IO21" i="54095"/>
  <c r="IO25" i="54095"/>
  <c r="IO24" i="54095"/>
  <c r="UZ15" i="54095"/>
  <c r="UZ18" i="54095"/>
  <c r="UZ16" i="54095"/>
  <c r="UZ17" i="54095"/>
  <c r="UZ23" i="54095"/>
  <c r="UZ19" i="54095"/>
  <c r="UZ20" i="54095"/>
  <c r="UZ21" i="54095"/>
  <c r="UZ24" i="54095"/>
  <c r="UZ25" i="54095"/>
  <c r="UZ22" i="54095"/>
  <c r="UJ15" i="54095"/>
  <c r="UJ18" i="54095"/>
  <c r="UJ16" i="54095"/>
  <c r="UJ17" i="54095"/>
  <c r="UJ23" i="54095"/>
  <c r="UJ19" i="54095"/>
  <c r="UJ20" i="54095"/>
  <c r="UJ21" i="54095"/>
  <c r="UJ24" i="54095"/>
  <c r="UJ25" i="54095"/>
  <c r="UJ22" i="54095"/>
  <c r="TT15" i="54095"/>
  <c r="TT18" i="54095"/>
  <c r="TT16" i="54095"/>
  <c r="TT17" i="54095"/>
  <c r="TT19" i="54095"/>
  <c r="TT23" i="54095"/>
  <c r="TT20" i="54095"/>
  <c r="TT21" i="54095"/>
  <c r="TT24" i="54095"/>
  <c r="TT25" i="54095"/>
  <c r="TT22" i="54095"/>
  <c r="TD15" i="54095"/>
  <c r="TD18" i="54095"/>
  <c r="TD16" i="54095"/>
  <c r="TD17" i="54095"/>
  <c r="TD19" i="54095"/>
  <c r="TD23" i="54095"/>
  <c r="TD20" i="54095"/>
  <c r="TD21" i="54095"/>
  <c r="TD24" i="54095"/>
  <c r="TD25" i="54095"/>
  <c r="TD22" i="54095"/>
  <c r="SN15" i="54095"/>
  <c r="SN18" i="54095"/>
  <c r="SN16" i="54095"/>
  <c r="SN17" i="54095"/>
  <c r="SN19" i="54095"/>
  <c r="SN23" i="54095"/>
  <c r="SN20" i="54095"/>
  <c r="SN24" i="54095"/>
  <c r="SN21" i="54095"/>
  <c r="SN25" i="54095"/>
  <c r="SN22" i="54095"/>
  <c r="RX15" i="54095"/>
  <c r="RX18" i="54095"/>
  <c r="RX16" i="54095"/>
  <c r="RX17" i="54095"/>
  <c r="RX19" i="54095"/>
  <c r="RX23" i="54095"/>
  <c r="RX20" i="54095"/>
  <c r="RX24" i="54095"/>
  <c r="RX21" i="54095"/>
  <c r="RX25" i="54095"/>
  <c r="RX22" i="54095"/>
  <c r="RH15" i="54095"/>
  <c r="RH18" i="54095"/>
  <c r="RH16" i="54095"/>
  <c r="RH17" i="54095"/>
  <c r="RH19" i="54095"/>
  <c r="RH23" i="54095"/>
  <c r="RH20" i="54095"/>
  <c r="RH24" i="54095"/>
  <c r="RH21" i="54095"/>
  <c r="RH25" i="54095"/>
  <c r="RH22" i="54095"/>
  <c r="QR15" i="54095"/>
  <c r="QR18" i="54095"/>
  <c r="QR16" i="54095"/>
  <c r="QR17" i="54095"/>
  <c r="QR19" i="54095"/>
  <c r="QR23" i="54095"/>
  <c r="QR20" i="54095"/>
  <c r="QR24" i="54095"/>
  <c r="QR21" i="54095"/>
  <c r="QR25" i="54095"/>
  <c r="QR22" i="54095"/>
  <c r="QB15" i="54095"/>
  <c r="QB18" i="54095"/>
  <c r="QB16" i="54095"/>
  <c r="QB17" i="54095"/>
  <c r="QB19" i="54095"/>
  <c r="QB23" i="54095"/>
  <c r="QB20" i="54095"/>
  <c r="QB24" i="54095"/>
  <c r="QB21" i="54095"/>
  <c r="QB25" i="54095"/>
  <c r="QB22" i="54095"/>
  <c r="PL15" i="54095"/>
  <c r="PL18" i="54095"/>
  <c r="PL16" i="54095"/>
  <c r="PL17" i="54095"/>
  <c r="PL19" i="54095"/>
  <c r="PL23" i="54095"/>
  <c r="PL20" i="54095"/>
  <c r="PL24" i="54095"/>
  <c r="PL21" i="54095"/>
  <c r="PL25" i="54095"/>
  <c r="PL22" i="54095"/>
  <c r="OV15" i="54095"/>
  <c r="OV18" i="54095"/>
  <c r="OV16" i="54095"/>
  <c r="OV17" i="54095"/>
  <c r="OV19" i="54095"/>
  <c r="OV23" i="54095"/>
  <c r="OV20" i="54095"/>
  <c r="OV24" i="54095"/>
  <c r="OV21" i="54095"/>
  <c r="OV25" i="54095"/>
  <c r="OV22" i="54095"/>
  <c r="OF15" i="54095"/>
  <c r="OF18" i="54095"/>
  <c r="OF16" i="54095"/>
  <c r="OF17" i="54095"/>
  <c r="OF19" i="54095"/>
  <c r="OF23" i="54095"/>
  <c r="OF20" i="54095"/>
  <c r="OF24" i="54095"/>
  <c r="OF21" i="54095"/>
  <c r="OF25" i="54095"/>
  <c r="OF22" i="54095"/>
  <c r="NP15" i="54095"/>
  <c r="NP18" i="54095"/>
  <c r="NP16" i="54095"/>
  <c r="NP17" i="54095"/>
  <c r="NP19" i="54095"/>
  <c r="NP23" i="54095"/>
  <c r="NP20" i="54095"/>
  <c r="NP24" i="54095"/>
  <c r="NP21" i="54095"/>
  <c r="NP25" i="54095"/>
  <c r="NP22" i="54095"/>
  <c r="MZ15" i="54095"/>
  <c r="MZ18" i="54095"/>
  <c r="MZ16" i="54095"/>
  <c r="MZ17" i="54095"/>
  <c r="MZ19" i="54095"/>
  <c r="MZ23" i="54095"/>
  <c r="MZ20" i="54095"/>
  <c r="MZ24" i="54095"/>
  <c r="MZ21" i="54095"/>
  <c r="MZ25" i="54095"/>
  <c r="MZ22" i="54095"/>
  <c r="MJ15" i="54095"/>
  <c r="MJ18" i="54095"/>
  <c r="MJ16" i="54095"/>
  <c r="MJ17" i="54095"/>
  <c r="MJ19" i="54095"/>
  <c r="MJ23" i="54095"/>
  <c r="MJ20" i="54095"/>
  <c r="MJ24" i="54095"/>
  <c r="MJ21" i="54095"/>
  <c r="MJ25" i="54095"/>
  <c r="MJ22" i="54095"/>
  <c r="LT15" i="54095"/>
  <c r="LT18" i="54095"/>
  <c r="LT16" i="54095"/>
  <c r="LT17" i="54095"/>
  <c r="LT19" i="54095"/>
  <c r="LT23" i="54095"/>
  <c r="LT20" i="54095"/>
  <c r="LT24" i="54095"/>
  <c r="LT21" i="54095"/>
  <c r="LT25" i="54095"/>
  <c r="LT22" i="54095"/>
  <c r="LD15" i="54095"/>
  <c r="LD18" i="54095"/>
  <c r="LD16" i="54095"/>
  <c r="LD17" i="54095"/>
  <c r="LD19" i="54095"/>
  <c r="LD23" i="54095"/>
  <c r="LD20" i="54095"/>
  <c r="LD24" i="54095"/>
  <c r="LD21" i="54095"/>
  <c r="LD25" i="54095"/>
  <c r="LD22" i="54095"/>
  <c r="KN15" i="54095"/>
  <c r="KN18" i="54095"/>
  <c r="KN16" i="54095"/>
  <c r="KN17" i="54095"/>
  <c r="KN19" i="54095"/>
  <c r="KN23" i="54095"/>
  <c r="KN20" i="54095"/>
  <c r="KN24" i="54095"/>
  <c r="KN21" i="54095"/>
  <c r="KN25" i="54095"/>
  <c r="KN22" i="54095"/>
  <c r="JX15" i="54095"/>
  <c r="JX18" i="54095"/>
  <c r="JX16" i="54095"/>
  <c r="JX17" i="54095"/>
  <c r="JX19" i="54095"/>
  <c r="JX23" i="54095"/>
  <c r="JX20" i="54095"/>
  <c r="JX24" i="54095"/>
  <c r="JX21" i="54095"/>
  <c r="JX25" i="54095"/>
  <c r="JX22" i="54095"/>
  <c r="JH15" i="54095"/>
  <c r="JH18" i="54095"/>
  <c r="JH16" i="54095"/>
  <c r="JH17" i="54095"/>
  <c r="JH19" i="54095"/>
  <c r="JH23" i="54095"/>
  <c r="JH20" i="54095"/>
  <c r="JH24" i="54095"/>
  <c r="JH21" i="54095"/>
  <c r="JH25" i="54095"/>
  <c r="JH22" i="54095"/>
  <c r="IR15" i="54095"/>
  <c r="IR18" i="54095"/>
  <c r="IR16" i="54095"/>
  <c r="IR17" i="54095"/>
  <c r="IR19" i="54095"/>
  <c r="IR23" i="54095"/>
  <c r="IR20" i="54095"/>
  <c r="IR24" i="54095"/>
  <c r="IR21" i="54095"/>
  <c r="IR25" i="54095"/>
  <c r="IR22" i="54095"/>
  <c r="IB15" i="54095"/>
  <c r="IB18" i="54095"/>
  <c r="IB16" i="54095"/>
  <c r="IB17" i="54095"/>
  <c r="IB19" i="54095"/>
  <c r="IB23" i="54095"/>
  <c r="IB20" i="54095"/>
  <c r="IB24" i="54095"/>
  <c r="IB21" i="54095"/>
  <c r="IB25" i="54095"/>
  <c r="IB22" i="54095"/>
  <c r="CI15" i="54095"/>
  <c r="DQ15" i="54095"/>
  <c r="DQ17" i="54095"/>
  <c r="DQ16" i="54095"/>
  <c r="DQ19" i="54095"/>
  <c r="DQ18" i="54095"/>
  <c r="DQ21" i="54095"/>
  <c r="DQ25" i="54095"/>
  <c r="DQ24" i="54095"/>
  <c r="DQ20" i="54095"/>
  <c r="DQ23" i="54095"/>
  <c r="DQ22" i="54095"/>
  <c r="DM15" i="54095"/>
  <c r="DM17" i="54095"/>
  <c r="DM16" i="54095"/>
  <c r="DM19" i="54095"/>
  <c r="DM18" i="54095"/>
  <c r="DM21" i="54095"/>
  <c r="DM25" i="54095"/>
  <c r="DM20" i="54095"/>
  <c r="DM24" i="54095"/>
  <c r="DM23" i="54095"/>
  <c r="DM22" i="54095"/>
  <c r="DI15" i="54095"/>
  <c r="DI17" i="54095"/>
  <c r="DI16" i="54095"/>
  <c r="DI19" i="54095"/>
  <c r="DI18" i="54095"/>
  <c r="DI22" i="54095"/>
  <c r="DI21" i="54095"/>
  <c r="DI20" i="54095"/>
  <c r="DI25" i="54095"/>
  <c r="DI24" i="54095"/>
  <c r="DI23" i="54095"/>
  <c r="DE15" i="54095"/>
  <c r="DE17" i="54095"/>
  <c r="DE16" i="54095"/>
  <c r="DE19" i="54095"/>
  <c r="DE18" i="54095"/>
  <c r="DE22" i="54095"/>
  <c r="DE21" i="54095"/>
  <c r="DE25" i="54095"/>
  <c r="DE24" i="54095"/>
  <c r="DE23" i="54095"/>
  <c r="DE20" i="54095"/>
  <c r="GZ16" i="54095"/>
  <c r="GZ15" i="54095"/>
  <c r="GZ18" i="54095"/>
  <c r="GZ17" i="54095"/>
  <c r="GZ21" i="54095"/>
  <c r="GZ20" i="54095"/>
  <c r="GZ24" i="54095"/>
  <c r="GZ23" i="54095"/>
  <c r="GZ22" i="54095"/>
  <c r="GZ19" i="54095"/>
  <c r="GZ25" i="54095"/>
  <c r="FT15" i="54095"/>
  <c r="FT16" i="54095"/>
  <c r="FT18" i="54095"/>
  <c r="FT17" i="54095"/>
  <c r="FT21" i="54095"/>
  <c r="FT20" i="54095"/>
  <c r="FT24" i="54095"/>
  <c r="FT23" i="54095"/>
  <c r="FT22" i="54095"/>
  <c r="FT25" i="54095"/>
  <c r="FT19" i="54095"/>
  <c r="FD15" i="54095"/>
  <c r="FD16" i="54095"/>
  <c r="FD18" i="54095"/>
  <c r="FD17" i="54095"/>
  <c r="FD21" i="54095"/>
  <c r="FD20" i="54095"/>
  <c r="FD24" i="54095"/>
  <c r="FD23" i="54095"/>
  <c r="FD22" i="54095"/>
  <c r="FD25" i="54095"/>
  <c r="FD19" i="54095"/>
  <c r="DX15" i="54095"/>
  <c r="DX16" i="54095"/>
  <c r="DX18" i="54095"/>
  <c r="DX17" i="54095"/>
  <c r="DX21" i="54095"/>
  <c r="DX20" i="54095"/>
  <c r="DX24" i="54095"/>
  <c r="DX23" i="54095"/>
  <c r="DX22" i="54095"/>
  <c r="DX25" i="54095"/>
  <c r="DX19" i="54095"/>
  <c r="DH15" i="54095"/>
  <c r="DH16" i="54095"/>
  <c r="DH18" i="54095"/>
  <c r="DH22" i="54095"/>
  <c r="DH17" i="54095"/>
  <c r="DH21" i="54095"/>
  <c r="DH20" i="54095"/>
  <c r="DH24" i="54095"/>
  <c r="DH23" i="54095"/>
  <c r="DH25" i="54095"/>
  <c r="DH19" i="54095"/>
  <c r="HS15" i="54095"/>
  <c r="HS17" i="54095"/>
  <c r="HS21" i="54095"/>
  <c r="HS16" i="54095"/>
  <c r="HS20" i="54095"/>
  <c r="HS19" i="54095"/>
  <c r="HS23" i="54095"/>
  <c r="HS22" i="54095"/>
  <c r="HS24" i="54095"/>
  <c r="HS18" i="54095"/>
  <c r="HS25" i="54095"/>
  <c r="HC15" i="54095"/>
  <c r="HC17" i="54095"/>
  <c r="HC21" i="54095"/>
  <c r="HC16" i="54095"/>
  <c r="HC20" i="54095"/>
  <c r="HC19" i="54095"/>
  <c r="HC23" i="54095"/>
  <c r="HC22" i="54095"/>
  <c r="HC18" i="54095"/>
  <c r="HC24" i="54095"/>
  <c r="HC25" i="54095"/>
  <c r="GM15" i="54095"/>
  <c r="GM17" i="54095"/>
  <c r="GM21" i="54095"/>
  <c r="GM16" i="54095"/>
  <c r="GM20" i="54095"/>
  <c r="GM19" i="54095"/>
  <c r="GM23" i="54095"/>
  <c r="GM22" i="54095"/>
  <c r="GM24" i="54095"/>
  <c r="GM25" i="54095"/>
  <c r="GM18" i="54095"/>
  <c r="FW17" i="54095"/>
  <c r="FW21" i="54095"/>
  <c r="FW15" i="54095"/>
  <c r="FW16" i="54095"/>
  <c r="FW20" i="54095"/>
  <c r="FW19" i="54095"/>
  <c r="FW23" i="54095"/>
  <c r="FW22" i="54095"/>
  <c r="FW24" i="54095"/>
  <c r="FW25" i="54095"/>
  <c r="FW18" i="54095"/>
  <c r="FG17" i="54095"/>
  <c r="FG15" i="54095"/>
  <c r="FG21" i="54095"/>
  <c r="FG16" i="54095"/>
  <c r="FG20" i="54095"/>
  <c r="FG19" i="54095"/>
  <c r="FG23" i="54095"/>
  <c r="FG22" i="54095"/>
  <c r="FG24" i="54095"/>
  <c r="FG18" i="54095"/>
  <c r="FG25" i="54095"/>
  <c r="EQ17" i="54095"/>
  <c r="EQ21" i="54095"/>
  <c r="EQ16" i="54095"/>
  <c r="EQ20" i="54095"/>
  <c r="EQ19" i="54095"/>
  <c r="EQ23" i="54095"/>
  <c r="EQ15" i="54095"/>
  <c r="EQ22" i="54095"/>
  <c r="EQ25" i="54095"/>
  <c r="EQ18" i="54095"/>
  <c r="EQ24" i="54095"/>
  <c r="EA17" i="54095"/>
  <c r="EA21" i="54095"/>
  <c r="EA16" i="54095"/>
  <c r="EA20" i="54095"/>
  <c r="EA15" i="54095"/>
  <c r="EA19" i="54095"/>
  <c r="EA23" i="54095"/>
  <c r="EA22" i="54095"/>
  <c r="EA25" i="54095"/>
  <c r="EA24" i="54095"/>
  <c r="EA18" i="54095"/>
  <c r="DK17" i="54095"/>
  <c r="DK21" i="54095"/>
  <c r="DK15" i="54095"/>
  <c r="DK16" i="54095"/>
  <c r="DK20" i="54095"/>
  <c r="DK19" i="54095"/>
  <c r="DK23" i="54095"/>
  <c r="DK22" i="54095"/>
  <c r="DK25" i="54095"/>
  <c r="DK24" i="54095"/>
  <c r="DK18" i="54095"/>
  <c r="HV16" i="54095"/>
  <c r="HV20" i="54095"/>
  <c r="HV15" i="54095"/>
  <c r="HV19" i="54095"/>
  <c r="HV18" i="54095"/>
  <c r="HV22" i="54095"/>
  <c r="HV21" i="54095"/>
  <c r="HV24" i="54095"/>
  <c r="HV23" i="54095"/>
  <c r="HV17" i="54095"/>
  <c r="HV25" i="54095"/>
  <c r="HF16" i="54095"/>
  <c r="HF20" i="54095"/>
  <c r="HF15" i="54095"/>
  <c r="HF19" i="54095"/>
  <c r="HF18" i="54095"/>
  <c r="HF22" i="54095"/>
  <c r="HF21" i="54095"/>
  <c r="HF24" i="54095"/>
  <c r="HF17" i="54095"/>
  <c r="HF23" i="54095"/>
  <c r="HF25" i="54095"/>
  <c r="GP16" i="54095"/>
  <c r="GP20" i="54095"/>
  <c r="GP15" i="54095"/>
  <c r="GP19" i="54095"/>
  <c r="GP18" i="54095"/>
  <c r="GP22" i="54095"/>
  <c r="GP21" i="54095"/>
  <c r="GP24" i="54095"/>
  <c r="GP23" i="54095"/>
  <c r="GP25" i="54095"/>
  <c r="GP17" i="54095"/>
  <c r="FZ15" i="54095"/>
  <c r="FZ16" i="54095"/>
  <c r="FZ20" i="54095"/>
  <c r="FZ19" i="54095"/>
  <c r="FZ18" i="54095"/>
  <c r="FZ22" i="54095"/>
  <c r="FZ25" i="54095"/>
  <c r="FZ21" i="54095"/>
  <c r="FZ24" i="54095"/>
  <c r="FZ23" i="54095"/>
  <c r="FZ17" i="54095"/>
  <c r="FJ15" i="54095"/>
  <c r="FJ17" i="54095"/>
  <c r="FJ16" i="54095"/>
  <c r="FJ20" i="54095"/>
  <c r="FJ19" i="54095"/>
  <c r="FJ18" i="54095"/>
  <c r="FJ22" i="54095"/>
  <c r="FJ25" i="54095"/>
  <c r="FJ21" i="54095"/>
  <c r="FJ24" i="54095"/>
  <c r="FJ23" i="54095"/>
  <c r="DN15" i="54095"/>
  <c r="DN17" i="54095"/>
  <c r="DN16" i="54095"/>
  <c r="DN20" i="54095"/>
  <c r="DN19" i="54095"/>
  <c r="DN18" i="54095"/>
  <c r="DN22" i="54095"/>
  <c r="DN25" i="54095"/>
  <c r="DN21" i="54095"/>
  <c r="DN24" i="54095"/>
  <c r="DN23" i="54095"/>
  <c r="HY16" i="54095"/>
  <c r="HY15" i="54095"/>
  <c r="HY19" i="54095"/>
  <c r="HY18" i="54095"/>
  <c r="HY17" i="54095"/>
  <c r="HY21" i="54095"/>
  <c r="HY24" i="54095"/>
  <c r="HY20" i="54095"/>
  <c r="HY23" i="54095"/>
  <c r="HY22" i="54095"/>
  <c r="HY25" i="54095"/>
  <c r="GS16" i="54095"/>
  <c r="GS15" i="54095"/>
  <c r="GS19" i="54095"/>
  <c r="GS18" i="54095"/>
  <c r="GS17" i="54095"/>
  <c r="GS21" i="54095"/>
  <c r="GS25" i="54095"/>
  <c r="GS24" i="54095"/>
  <c r="GS20" i="54095"/>
  <c r="GS23" i="54095"/>
  <c r="GS22" i="54095"/>
  <c r="HU16" i="54095"/>
  <c r="HU15" i="54095"/>
  <c r="HU19" i="54095"/>
  <c r="HU18" i="54095"/>
  <c r="HU17" i="54095"/>
  <c r="HU21" i="54095"/>
  <c r="HU25" i="54095"/>
  <c r="HU20" i="54095"/>
  <c r="HU24" i="54095"/>
  <c r="HU23" i="54095"/>
  <c r="HU22" i="54095"/>
  <c r="FI15" i="54095"/>
  <c r="FI17" i="54095"/>
  <c r="FI16" i="54095"/>
  <c r="FI19" i="54095"/>
  <c r="FI18" i="54095"/>
  <c r="FI21" i="54095"/>
  <c r="FI25" i="54095"/>
  <c r="FI20" i="54095"/>
  <c r="FI24" i="54095"/>
  <c r="FI23" i="54095"/>
  <c r="FI22" i="54095"/>
  <c r="HQ16" i="54095"/>
  <c r="HQ15" i="54095"/>
  <c r="HQ19" i="54095"/>
  <c r="HQ18" i="54095"/>
  <c r="HQ17" i="54095"/>
  <c r="HQ21" i="54095"/>
  <c r="HQ20" i="54095"/>
  <c r="HQ25" i="54095"/>
  <c r="HQ24" i="54095"/>
  <c r="HQ23" i="54095"/>
  <c r="HQ22" i="54095"/>
  <c r="FE15" i="54095"/>
  <c r="FE17" i="54095"/>
  <c r="FE16" i="54095"/>
  <c r="FE19" i="54095"/>
  <c r="FE18" i="54095"/>
  <c r="FE21" i="54095"/>
  <c r="FE20" i="54095"/>
  <c r="FE25" i="54095"/>
  <c r="FE24" i="54095"/>
  <c r="FE23" i="54095"/>
  <c r="FE22" i="54095"/>
  <c r="HM16" i="54095"/>
  <c r="HM15" i="54095"/>
  <c r="HM19" i="54095"/>
  <c r="HM18" i="54095"/>
  <c r="HM17" i="54095"/>
  <c r="HM21" i="54095"/>
  <c r="HM25" i="54095"/>
  <c r="HM24" i="54095"/>
  <c r="HM23" i="54095"/>
  <c r="HM20" i="54095"/>
  <c r="HM22" i="54095"/>
  <c r="FA15" i="54095"/>
  <c r="FA17" i="54095"/>
  <c r="FA16" i="54095"/>
  <c r="FA19" i="54095"/>
  <c r="FA18" i="54095"/>
  <c r="FA21" i="54095"/>
  <c r="FA25" i="54095"/>
  <c r="FA24" i="54095"/>
  <c r="FA23" i="54095"/>
  <c r="FA20" i="54095"/>
  <c r="FA22" i="54095"/>
  <c r="HL16" i="54095"/>
  <c r="HL15" i="54095"/>
  <c r="HL18" i="54095"/>
  <c r="HL17" i="54095"/>
  <c r="HL21" i="54095"/>
  <c r="HL20" i="54095"/>
  <c r="HL24" i="54095"/>
  <c r="HL23" i="54095"/>
  <c r="HL19" i="54095"/>
  <c r="HL22" i="54095"/>
  <c r="HL25" i="54095"/>
  <c r="GV16" i="54095"/>
  <c r="GV15" i="54095"/>
  <c r="GV18" i="54095"/>
  <c r="GV17" i="54095"/>
  <c r="GV21" i="54095"/>
  <c r="GV20" i="54095"/>
  <c r="GV24" i="54095"/>
  <c r="GV23" i="54095"/>
  <c r="GV19" i="54095"/>
  <c r="GV22" i="54095"/>
  <c r="GV25" i="54095"/>
  <c r="GF16" i="54095"/>
  <c r="GF15" i="54095"/>
  <c r="GF18" i="54095"/>
  <c r="GF17" i="54095"/>
  <c r="GF21" i="54095"/>
  <c r="GF20" i="54095"/>
  <c r="GF24" i="54095"/>
  <c r="GF23" i="54095"/>
  <c r="GF19" i="54095"/>
  <c r="GF22" i="54095"/>
  <c r="GF25" i="54095"/>
  <c r="FP15" i="54095"/>
  <c r="FP16" i="54095"/>
  <c r="FP17" i="54095"/>
  <c r="FP18" i="54095"/>
  <c r="FP21" i="54095"/>
  <c r="FP20" i="54095"/>
  <c r="FP24" i="54095"/>
  <c r="FP23" i="54095"/>
  <c r="FP19" i="54095"/>
  <c r="FP22" i="54095"/>
  <c r="FP25" i="54095"/>
  <c r="EZ15" i="54095"/>
  <c r="EZ16" i="54095"/>
  <c r="EZ17" i="54095"/>
  <c r="EZ18" i="54095"/>
  <c r="EZ21" i="54095"/>
  <c r="EZ20" i="54095"/>
  <c r="EZ24" i="54095"/>
  <c r="EZ23" i="54095"/>
  <c r="EZ19" i="54095"/>
  <c r="EZ22" i="54095"/>
  <c r="EZ25" i="54095"/>
  <c r="EJ15" i="54095"/>
  <c r="EJ16" i="54095"/>
  <c r="EJ17" i="54095"/>
  <c r="EJ18" i="54095"/>
  <c r="EJ21" i="54095"/>
  <c r="EJ20" i="54095"/>
  <c r="EJ24" i="54095"/>
  <c r="EJ23" i="54095"/>
  <c r="EJ19" i="54095"/>
  <c r="EJ22" i="54095"/>
  <c r="EJ25" i="54095"/>
  <c r="DT15" i="54095"/>
  <c r="DT16" i="54095"/>
  <c r="DT17" i="54095"/>
  <c r="DT18" i="54095"/>
  <c r="DT21" i="54095"/>
  <c r="DT20" i="54095"/>
  <c r="DT24" i="54095"/>
  <c r="DT23" i="54095"/>
  <c r="DT19" i="54095"/>
  <c r="DT22" i="54095"/>
  <c r="DT25" i="54095"/>
  <c r="DD15" i="54095"/>
  <c r="DD16" i="54095"/>
  <c r="DD17" i="54095"/>
  <c r="DD18" i="54095"/>
  <c r="DD22" i="54095"/>
  <c r="DD21" i="54095"/>
  <c r="DD20" i="54095"/>
  <c r="DD24" i="54095"/>
  <c r="DD23" i="54095"/>
  <c r="DD19" i="54095"/>
  <c r="DD25" i="54095"/>
  <c r="HO15" i="54095"/>
  <c r="HO16" i="54095"/>
  <c r="HO17" i="54095"/>
  <c r="HO21" i="54095"/>
  <c r="HO20" i="54095"/>
  <c r="HO19" i="54095"/>
  <c r="HO23" i="54095"/>
  <c r="HO22" i="54095"/>
  <c r="HO18" i="54095"/>
  <c r="HO25" i="54095"/>
  <c r="HO24" i="54095"/>
  <c r="GY15" i="54095"/>
  <c r="GY16" i="54095"/>
  <c r="GY17" i="54095"/>
  <c r="GY21" i="54095"/>
  <c r="GY20" i="54095"/>
  <c r="GY19" i="54095"/>
  <c r="GY23" i="54095"/>
  <c r="GY22" i="54095"/>
  <c r="GY18" i="54095"/>
  <c r="GY25" i="54095"/>
  <c r="GY24" i="54095"/>
  <c r="GI15" i="54095"/>
  <c r="GI16" i="54095"/>
  <c r="GI17" i="54095"/>
  <c r="GI21" i="54095"/>
  <c r="GI20" i="54095"/>
  <c r="GI19" i="54095"/>
  <c r="GI23" i="54095"/>
  <c r="GI22" i="54095"/>
  <c r="GI18" i="54095"/>
  <c r="GI24" i="54095"/>
  <c r="GI25" i="54095"/>
  <c r="FS15" i="54095"/>
  <c r="FS17" i="54095"/>
  <c r="FS16" i="54095"/>
  <c r="FS21" i="54095"/>
  <c r="FS20" i="54095"/>
  <c r="FS19" i="54095"/>
  <c r="FS23" i="54095"/>
  <c r="FS22" i="54095"/>
  <c r="FS18" i="54095"/>
  <c r="FS24" i="54095"/>
  <c r="FS25" i="54095"/>
  <c r="FC15" i="54095"/>
  <c r="FC17" i="54095"/>
  <c r="FC16" i="54095"/>
  <c r="FC21" i="54095"/>
  <c r="FC20" i="54095"/>
  <c r="FC19" i="54095"/>
  <c r="FC23" i="54095"/>
  <c r="FC22" i="54095"/>
  <c r="FC18" i="54095"/>
  <c r="FC25" i="54095"/>
  <c r="FC24" i="54095"/>
  <c r="EM15" i="54095"/>
  <c r="EM17" i="54095"/>
  <c r="EM16" i="54095"/>
  <c r="EM21" i="54095"/>
  <c r="EM20" i="54095"/>
  <c r="EM19" i="54095"/>
  <c r="EM23" i="54095"/>
  <c r="EM22" i="54095"/>
  <c r="EM18" i="54095"/>
  <c r="EM25" i="54095"/>
  <c r="EM24" i="54095"/>
  <c r="DW15" i="54095"/>
  <c r="DW17" i="54095"/>
  <c r="DW16" i="54095"/>
  <c r="DW21" i="54095"/>
  <c r="DW20" i="54095"/>
  <c r="DW19" i="54095"/>
  <c r="DW23" i="54095"/>
  <c r="DW22" i="54095"/>
  <c r="DW18" i="54095"/>
  <c r="DW25" i="54095"/>
  <c r="DW24" i="54095"/>
  <c r="DG15" i="54095"/>
  <c r="DG17" i="54095"/>
  <c r="DG16" i="54095"/>
  <c r="DG21" i="54095"/>
  <c r="DG20" i="54095"/>
  <c r="DG19" i="54095"/>
  <c r="DG23" i="54095"/>
  <c r="DG22" i="54095"/>
  <c r="DG18" i="54095"/>
  <c r="DG25" i="54095"/>
  <c r="DG24" i="54095"/>
  <c r="HR16" i="54095"/>
  <c r="HR15" i="54095"/>
  <c r="HR20" i="54095"/>
  <c r="HR19" i="54095"/>
  <c r="HR18" i="54095"/>
  <c r="HR22" i="54095"/>
  <c r="HR21" i="54095"/>
  <c r="HR17" i="54095"/>
  <c r="HR24" i="54095"/>
  <c r="HR25" i="54095"/>
  <c r="HR23" i="54095"/>
  <c r="HB16" i="54095"/>
  <c r="HB15" i="54095"/>
  <c r="HB20" i="54095"/>
  <c r="HB19" i="54095"/>
  <c r="HB18" i="54095"/>
  <c r="HB22" i="54095"/>
  <c r="HB21" i="54095"/>
  <c r="HB17" i="54095"/>
  <c r="HB24" i="54095"/>
  <c r="HB25" i="54095"/>
  <c r="HB23" i="54095"/>
  <c r="GL16" i="54095"/>
  <c r="GL15" i="54095"/>
  <c r="GL20" i="54095"/>
  <c r="GL19" i="54095"/>
  <c r="GL18" i="54095"/>
  <c r="GL22" i="54095"/>
  <c r="GL21" i="54095"/>
  <c r="GL25" i="54095"/>
  <c r="GL17" i="54095"/>
  <c r="GL24" i="54095"/>
  <c r="GL23" i="54095"/>
  <c r="FV15" i="54095"/>
  <c r="FV16" i="54095"/>
  <c r="FV20" i="54095"/>
  <c r="FV19" i="54095"/>
  <c r="FV18" i="54095"/>
  <c r="FV22" i="54095"/>
  <c r="FV21" i="54095"/>
  <c r="FV25" i="54095"/>
  <c r="FV17" i="54095"/>
  <c r="FV24" i="54095"/>
  <c r="FV23" i="54095"/>
  <c r="FF15" i="54095"/>
  <c r="FF17" i="54095"/>
  <c r="FF16" i="54095"/>
  <c r="FF20" i="54095"/>
  <c r="FF19" i="54095"/>
  <c r="FF18" i="54095"/>
  <c r="FF22" i="54095"/>
  <c r="FF21" i="54095"/>
  <c r="FF25" i="54095"/>
  <c r="FF24" i="54095"/>
  <c r="FF23" i="54095"/>
  <c r="EP15" i="54095"/>
  <c r="EP17" i="54095"/>
  <c r="EP16" i="54095"/>
  <c r="EP20" i="54095"/>
  <c r="EP19" i="54095"/>
  <c r="EP18" i="54095"/>
  <c r="EP22" i="54095"/>
  <c r="EP21" i="54095"/>
  <c r="EP25" i="54095"/>
  <c r="EP24" i="54095"/>
  <c r="EP23" i="54095"/>
  <c r="DZ15" i="54095"/>
  <c r="DZ17" i="54095"/>
  <c r="DZ16" i="54095"/>
  <c r="DZ20" i="54095"/>
  <c r="DZ19" i="54095"/>
  <c r="DZ18" i="54095"/>
  <c r="DZ22" i="54095"/>
  <c r="DZ21" i="54095"/>
  <c r="DZ25" i="54095"/>
  <c r="DZ24" i="54095"/>
  <c r="DZ23" i="54095"/>
  <c r="DJ15" i="54095"/>
  <c r="DJ17" i="54095"/>
  <c r="DJ16" i="54095"/>
  <c r="DJ20" i="54095"/>
  <c r="DJ19" i="54095"/>
  <c r="DJ18" i="54095"/>
  <c r="DJ22" i="54095"/>
  <c r="DJ21" i="54095"/>
  <c r="DJ25" i="54095"/>
  <c r="DJ24" i="54095"/>
  <c r="DJ23" i="54095"/>
  <c r="ET15" i="54095"/>
  <c r="ET17" i="54095"/>
  <c r="ET16" i="54095"/>
  <c r="ET20" i="54095"/>
  <c r="ET19" i="54095"/>
  <c r="ET18" i="54095"/>
  <c r="ET22" i="54095"/>
  <c r="ET25" i="54095"/>
  <c r="ET21" i="54095"/>
  <c r="ET24" i="54095"/>
  <c r="ET23" i="54095"/>
  <c r="FM15" i="54095"/>
  <c r="FM17" i="54095"/>
  <c r="FM16" i="54095"/>
  <c r="FM19" i="54095"/>
  <c r="FM18" i="54095"/>
  <c r="FM21" i="54095"/>
  <c r="FM25" i="54095"/>
  <c r="FM24" i="54095"/>
  <c r="FM20" i="54095"/>
  <c r="FM23" i="54095"/>
  <c r="FM22" i="54095"/>
  <c r="EG15" i="54095"/>
  <c r="EG17" i="54095"/>
  <c r="EG16" i="54095"/>
  <c r="EG19" i="54095"/>
  <c r="EG18" i="54095"/>
  <c r="EG21" i="54095"/>
  <c r="EG25" i="54095"/>
  <c r="EG24" i="54095"/>
  <c r="EG20" i="54095"/>
  <c r="EG23" i="54095"/>
  <c r="EG22" i="54095"/>
  <c r="HE16" i="54095"/>
  <c r="HE15" i="54095"/>
  <c r="HE19" i="54095"/>
  <c r="HE18" i="54095"/>
  <c r="HE17" i="54095"/>
  <c r="HE21" i="54095"/>
  <c r="HE25" i="54095"/>
  <c r="HE20" i="54095"/>
  <c r="HE24" i="54095"/>
  <c r="HE23" i="54095"/>
  <c r="HE22" i="54095"/>
  <c r="ES15" i="54095"/>
  <c r="ES17" i="54095"/>
  <c r="ES16" i="54095"/>
  <c r="ES19" i="54095"/>
  <c r="ES18" i="54095"/>
  <c r="ES21" i="54095"/>
  <c r="ES25" i="54095"/>
  <c r="ES20" i="54095"/>
  <c r="ES24" i="54095"/>
  <c r="ES23" i="54095"/>
  <c r="ES22" i="54095"/>
  <c r="HA16" i="54095"/>
  <c r="HA15" i="54095"/>
  <c r="HA19" i="54095"/>
  <c r="HA18" i="54095"/>
  <c r="HA17" i="54095"/>
  <c r="HA21" i="54095"/>
  <c r="HA20" i="54095"/>
  <c r="HA25" i="54095"/>
  <c r="HA24" i="54095"/>
  <c r="HA23" i="54095"/>
  <c r="HA22" i="54095"/>
  <c r="EO15" i="54095"/>
  <c r="EO17" i="54095"/>
  <c r="EO16" i="54095"/>
  <c r="EO19" i="54095"/>
  <c r="EO18" i="54095"/>
  <c r="EO21" i="54095"/>
  <c r="EO20" i="54095"/>
  <c r="EO25" i="54095"/>
  <c r="EO24" i="54095"/>
  <c r="EO23" i="54095"/>
  <c r="EO22" i="54095"/>
  <c r="GW16" i="54095"/>
  <c r="GW15" i="54095"/>
  <c r="GW19" i="54095"/>
  <c r="GW18" i="54095"/>
  <c r="GW17" i="54095"/>
  <c r="GW21" i="54095"/>
  <c r="GW25" i="54095"/>
  <c r="GW24" i="54095"/>
  <c r="GW23" i="54095"/>
  <c r="GW20" i="54095"/>
  <c r="GW22" i="54095"/>
  <c r="EK15" i="54095"/>
  <c r="EK17" i="54095"/>
  <c r="EK16" i="54095"/>
  <c r="EK19" i="54095"/>
  <c r="EK18" i="54095"/>
  <c r="EK21" i="54095"/>
  <c r="EK25" i="54095"/>
  <c r="EK24" i="54095"/>
  <c r="EK23" i="54095"/>
  <c r="EK20" i="54095"/>
  <c r="EK22" i="54095"/>
  <c r="HX16" i="54095"/>
  <c r="HX15" i="54095"/>
  <c r="HX18" i="54095"/>
  <c r="HX17" i="54095"/>
  <c r="HX21" i="54095"/>
  <c r="HX20" i="54095"/>
  <c r="HX24" i="54095"/>
  <c r="HX19" i="54095"/>
  <c r="HX23" i="54095"/>
  <c r="HX22" i="54095"/>
  <c r="HX25" i="54095"/>
  <c r="HH16" i="54095"/>
  <c r="HH15" i="54095"/>
  <c r="HH18" i="54095"/>
  <c r="HH17" i="54095"/>
  <c r="HH21" i="54095"/>
  <c r="HH20" i="54095"/>
  <c r="HH24" i="54095"/>
  <c r="HH19" i="54095"/>
  <c r="HH23" i="54095"/>
  <c r="HH22" i="54095"/>
  <c r="HH25" i="54095"/>
  <c r="GR16" i="54095"/>
  <c r="GR15" i="54095"/>
  <c r="GR18" i="54095"/>
  <c r="GR17" i="54095"/>
  <c r="GR21" i="54095"/>
  <c r="GR20" i="54095"/>
  <c r="GR24" i="54095"/>
  <c r="GR19" i="54095"/>
  <c r="GR23" i="54095"/>
  <c r="GR22" i="54095"/>
  <c r="GR25" i="54095"/>
  <c r="GB16" i="54095"/>
  <c r="GB15" i="54095"/>
  <c r="GB18" i="54095"/>
  <c r="GB17" i="54095"/>
  <c r="GB21" i="54095"/>
  <c r="GB20" i="54095"/>
  <c r="GB24" i="54095"/>
  <c r="GB19" i="54095"/>
  <c r="GB23" i="54095"/>
  <c r="GB22" i="54095"/>
  <c r="GB25" i="54095"/>
  <c r="FL15" i="54095"/>
  <c r="FL16" i="54095"/>
  <c r="FL18" i="54095"/>
  <c r="FL21" i="54095"/>
  <c r="FL20" i="54095"/>
  <c r="FL24" i="54095"/>
  <c r="FL17" i="54095"/>
  <c r="FL19" i="54095"/>
  <c r="FL23" i="54095"/>
  <c r="FL22" i="54095"/>
  <c r="FL25" i="54095"/>
  <c r="EV15" i="54095"/>
  <c r="EV16" i="54095"/>
  <c r="EV18" i="54095"/>
  <c r="EV21" i="54095"/>
  <c r="EV20" i="54095"/>
  <c r="EV17" i="54095"/>
  <c r="EV24" i="54095"/>
  <c r="EV19" i="54095"/>
  <c r="EV23" i="54095"/>
  <c r="EV22" i="54095"/>
  <c r="EV25" i="54095"/>
  <c r="EF15" i="54095"/>
  <c r="EF16" i="54095"/>
  <c r="EF18" i="54095"/>
  <c r="EF21" i="54095"/>
  <c r="EF20" i="54095"/>
  <c r="EF24" i="54095"/>
  <c r="EF19" i="54095"/>
  <c r="EF23" i="54095"/>
  <c r="EF22" i="54095"/>
  <c r="EF17" i="54095"/>
  <c r="EF25" i="54095"/>
  <c r="DP15" i="54095"/>
  <c r="DP16" i="54095"/>
  <c r="DP18" i="54095"/>
  <c r="DP21" i="54095"/>
  <c r="DP20" i="54095"/>
  <c r="DP24" i="54095"/>
  <c r="DP19" i="54095"/>
  <c r="DP23" i="54095"/>
  <c r="DP17" i="54095"/>
  <c r="DP22" i="54095"/>
  <c r="DP25" i="54095"/>
  <c r="IA15" i="54095"/>
  <c r="IA17" i="54095"/>
  <c r="IA21" i="54095"/>
  <c r="IA20" i="54095"/>
  <c r="IA19" i="54095"/>
  <c r="IA23" i="54095"/>
  <c r="IA16" i="54095"/>
  <c r="IA18" i="54095"/>
  <c r="IA22" i="54095"/>
  <c r="IA25" i="54095"/>
  <c r="IA24" i="54095"/>
  <c r="HK15" i="54095"/>
  <c r="HK17" i="54095"/>
  <c r="HK21" i="54095"/>
  <c r="HK20" i="54095"/>
  <c r="HK19" i="54095"/>
  <c r="HK16" i="54095"/>
  <c r="HK23" i="54095"/>
  <c r="HK18" i="54095"/>
  <c r="HK22" i="54095"/>
  <c r="HK24" i="54095"/>
  <c r="HK25" i="54095"/>
  <c r="GU15" i="54095"/>
  <c r="GU17" i="54095"/>
  <c r="GU21" i="54095"/>
  <c r="GU20" i="54095"/>
  <c r="GU19" i="54095"/>
  <c r="GU23" i="54095"/>
  <c r="GU18" i="54095"/>
  <c r="GU22" i="54095"/>
  <c r="GU16" i="54095"/>
  <c r="GU24" i="54095"/>
  <c r="GU25" i="54095"/>
  <c r="GE15" i="54095"/>
  <c r="GE17" i="54095"/>
  <c r="GE21" i="54095"/>
  <c r="GE20" i="54095"/>
  <c r="GE19" i="54095"/>
  <c r="GE23" i="54095"/>
  <c r="GE18" i="54095"/>
  <c r="GE22" i="54095"/>
  <c r="GE16" i="54095"/>
  <c r="GE25" i="54095"/>
  <c r="GE24" i="54095"/>
  <c r="FO15" i="54095"/>
  <c r="FO17" i="54095"/>
  <c r="FO21" i="54095"/>
  <c r="FO20" i="54095"/>
  <c r="FO19" i="54095"/>
  <c r="FO23" i="54095"/>
  <c r="FO16" i="54095"/>
  <c r="FO18" i="54095"/>
  <c r="FO22" i="54095"/>
  <c r="FO25" i="54095"/>
  <c r="FO24" i="54095"/>
  <c r="EY15" i="54095"/>
  <c r="EY17" i="54095"/>
  <c r="EY21" i="54095"/>
  <c r="EY20" i="54095"/>
  <c r="EY19" i="54095"/>
  <c r="EY16" i="54095"/>
  <c r="EY23" i="54095"/>
  <c r="EY18" i="54095"/>
  <c r="EY22" i="54095"/>
  <c r="EY25" i="54095"/>
  <c r="EY24" i="54095"/>
  <c r="EI15" i="54095"/>
  <c r="EI17" i="54095"/>
  <c r="EI21" i="54095"/>
  <c r="EI20" i="54095"/>
  <c r="EI19" i="54095"/>
  <c r="EI23" i="54095"/>
  <c r="EI18" i="54095"/>
  <c r="EI22" i="54095"/>
  <c r="EI25" i="54095"/>
  <c r="EI24" i="54095"/>
  <c r="EI16" i="54095"/>
  <c r="DS15" i="54095"/>
  <c r="DS17" i="54095"/>
  <c r="DS21" i="54095"/>
  <c r="DS20" i="54095"/>
  <c r="DS19" i="54095"/>
  <c r="DS23" i="54095"/>
  <c r="DS18" i="54095"/>
  <c r="DS22" i="54095"/>
  <c r="DS16" i="54095"/>
  <c r="DS25" i="54095"/>
  <c r="DS24" i="54095"/>
  <c r="DC15" i="54095"/>
  <c r="DC17" i="54095"/>
  <c r="DC21" i="54095"/>
  <c r="DC20" i="54095"/>
  <c r="DC19" i="54095"/>
  <c r="DC22" i="54095"/>
  <c r="DC23" i="54095"/>
  <c r="DC16" i="54095"/>
  <c r="DC18" i="54095"/>
  <c r="DC25" i="54095"/>
  <c r="DC24" i="54095"/>
  <c r="HN16" i="54095"/>
  <c r="HN20" i="54095"/>
  <c r="HN19" i="54095"/>
  <c r="HN18" i="54095"/>
  <c r="HN15" i="54095"/>
  <c r="HN21" i="54095"/>
  <c r="HN22" i="54095"/>
  <c r="HN17" i="54095"/>
  <c r="HN24" i="54095"/>
  <c r="HN25" i="54095"/>
  <c r="HN23" i="54095"/>
  <c r="GX16" i="54095"/>
  <c r="GX20" i="54095"/>
  <c r="GX19" i="54095"/>
  <c r="GX18" i="54095"/>
  <c r="GX21" i="54095"/>
  <c r="GX22" i="54095"/>
  <c r="GX17" i="54095"/>
  <c r="GX24" i="54095"/>
  <c r="GX25" i="54095"/>
  <c r="GX15" i="54095"/>
  <c r="GX23" i="54095"/>
  <c r="GH16" i="54095"/>
  <c r="GH20" i="54095"/>
  <c r="GH19" i="54095"/>
  <c r="GH18" i="54095"/>
  <c r="GH21" i="54095"/>
  <c r="GH22" i="54095"/>
  <c r="GH17" i="54095"/>
  <c r="GH25" i="54095"/>
  <c r="GH15" i="54095"/>
  <c r="GH24" i="54095"/>
  <c r="GH23" i="54095"/>
  <c r="FR15" i="54095"/>
  <c r="FR17" i="54095"/>
  <c r="FR16" i="54095"/>
  <c r="FR20" i="54095"/>
  <c r="FR19" i="54095"/>
  <c r="FR18" i="54095"/>
  <c r="FR21" i="54095"/>
  <c r="FR22" i="54095"/>
  <c r="FR25" i="54095"/>
  <c r="FR24" i="54095"/>
  <c r="FR23" i="54095"/>
  <c r="FB15" i="54095"/>
  <c r="FB17" i="54095"/>
  <c r="FB16" i="54095"/>
  <c r="FB20" i="54095"/>
  <c r="FB19" i="54095"/>
  <c r="FB18" i="54095"/>
  <c r="FB21" i="54095"/>
  <c r="FB22" i="54095"/>
  <c r="FB25" i="54095"/>
  <c r="FB24" i="54095"/>
  <c r="FB23" i="54095"/>
  <c r="EL15" i="54095"/>
  <c r="EL17" i="54095"/>
  <c r="EL16" i="54095"/>
  <c r="EL20" i="54095"/>
  <c r="EL19" i="54095"/>
  <c r="EL18" i="54095"/>
  <c r="EL21" i="54095"/>
  <c r="EL22" i="54095"/>
  <c r="EL25" i="54095"/>
  <c r="EL24" i="54095"/>
  <c r="EL23" i="54095"/>
  <c r="DV15" i="54095"/>
  <c r="DV17" i="54095"/>
  <c r="DV16" i="54095"/>
  <c r="DV20" i="54095"/>
  <c r="DV19" i="54095"/>
  <c r="DV18" i="54095"/>
  <c r="DV21" i="54095"/>
  <c r="DV22" i="54095"/>
  <c r="DV25" i="54095"/>
  <c r="DV24" i="54095"/>
  <c r="DV23" i="54095"/>
  <c r="DF15" i="54095"/>
  <c r="DF17" i="54095"/>
  <c r="DF16" i="54095"/>
  <c r="DF20" i="54095"/>
  <c r="DF19" i="54095"/>
  <c r="DF18" i="54095"/>
  <c r="DF22" i="54095"/>
  <c r="DF21" i="54095"/>
  <c r="DF25" i="54095"/>
  <c r="DF24" i="54095"/>
  <c r="DF23" i="54095"/>
  <c r="EW15" i="54095"/>
  <c r="EW17" i="54095"/>
  <c r="EW16" i="54095"/>
  <c r="EW19" i="54095"/>
  <c r="EW18" i="54095"/>
  <c r="EW21" i="54095"/>
  <c r="EW25" i="54095"/>
  <c r="EW24" i="54095"/>
  <c r="EW20" i="54095"/>
  <c r="EW23" i="54095"/>
  <c r="EW22" i="54095"/>
  <c r="FY15" i="54095"/>
  <c r="FY16" i="54095"/>
  <c r="FY19" i="54095"/>
  <c r="FY18" i="54095"/>
  <c r="FY17" i="54095"/>
  <c r="FY21" i="54095"/>
  <c r="FY25" i="54095"/>
  <c r="FY20" i="54095"/>
  <c r="FY24" i="54095"/>
  <c r="FY23" i="54095"/>
  <c r="FY22" i="54095"/>
  <c r="FU15" i="54095"/>
  <c r="FU16" i="54095"/>
  <c r="FU19" i="54095"/>
  <c r="FU18" i="54095"/>
  <c r="FU17" i="54095"/>
  <c r="FU21" i="54095"/>
  <c r="FU20" i="54095"/>
  <c r="FU25" i="54095"/>
  <c r="FU24" i="54095"/>
  <c r="FU23" i="54095"/>
  <c r="FU22" i="54095"/>
  <c r="FQ15" i="54095"/>
  <c r="FQ17" i="54095"/>
  <c r="FQ16" i="54095"/>
  <c r="FQ19" i="54095"/>
  <c r="FQ18" i="54095"/>
  <c r="FQ21" i="54095"/>
  <c r="FQ25" i="54095"/>
  <c r="FQ24" i="54095"/>
  <c r="FQ23" i="54095"/>
  <c r="FQ22" i="54095"/>
  <c r="FQ20" i="54095"/>
  <c r="HP16" i="54095"/>
  <c r="HP15" i="54095"/>
  <c r="HP18" i="54095"/>
  <c r="HP17" i="54095"/>
  <c r="HP21" i="54095"/>
  <c r="HP20" i="54095"/>
  <c r="HP24" i="54095"/>
  <c r="HP23" i="54095"/>
  <c r="HP22" i="54095"/>
  <c r="HP19" i="54095"/>
  <c r="HP25" i="54095"/>
  <c r="GJ16" i="54095"/>
  <c r="GJ15" i="54095"/>
  <c r="GJ18" i="54095"/>
  <c r="GJ17" i="54095"/>
  <c r="GJ21" i="54095"/>
  <c r="GJ20" i="54095"/>
  <c r="GJ24" i="54095"/>
  <c r="GJ23" i="54095"/>
  <c r="GJ22" i="54095"/>
  <c r="GJ25" i="54095"/>
  <c r="GJ19" i="54095"/>
  <c r="EN15" i="54095"/>
  <c r="EN16" i="54095"/>
  <c r="EN18" i="54095"/>
  <c r="EN17" i="54095"/>
  <c r="EN21" i="54095"/>
  <c r="EN20" i="54095"/>
  <c r="EN24" i="54095"/>
  <c r="EN23" i="54095"/>
  <c r="EN22" i="54095"/>
  <c r="EN19" i="54095"/>
  <c r="EN25" i="54095"/>
  <c r="ED15" i="54095"/>
  <c r="ED17" i="54095"/>
  <c r="ED16" i="54095"/>
  <c r="ED20" i="54095"/>
  <c r="ED19" i="54095"/>
  <c r="ED18" i="54095"/>
  <c r="ED22" i="54095"/>
  <c r="ED25" i="54095"/>
  <c r="ED21" i="54095"/>
  <c r="ED24" i="54095"/>
  <c r="ED23" i="54095"/>
  <c r="HI16" i="54095"/>
  <c r="HI15" i="54095"/>
  <c r="HI19" i="54095"/>
  <c r="HI18" i="54095"/>
  <c r="HI17" i="54095"/>
  <c r="HI21" i="54095"/>
  <c r="HI25" i="54095"/>
  <c r="HI24" i="54095"/>
  <c r="HI20" i="54095"/>
  <c r="HI23" i="54095"/>
  <c r="HI22" i="54095"/>
  <c r="GC16" i="54095"/>
  <c r="GC15" i="54095"/>
  <c r="GC19" i="54095"/>
  <c r="GC18" i="54095"/>
  <c r="GC17" i="54095"/>
  <c r="GC21" i="54095"/>
  <c r="GC25" i="54095"/>
  <c r="GC24" i="54095"/>
  <c r="GC20" i="54095"/>
  <c r="GC23" i="54095"/>
  <c r="GC22" i="54095"/>
  <c r="GO16" i="54095"/>
  <c r="GO15" i="54095"/>
  <c r="GO19" i="54095"/>
  <c r="GO18" i="54095"/>
  <c r="GO17" i="54095"/>
  <c r="GO21" i="54095"/>
  <c r="GO25" i="54095"/>
  <c r="GO20" i="54095"/>
  <c r="GO24" i="54095"/>
  <c r="GO23" i="54095"/>
  <c r="GO22" i="54095"/>
  <c r="EC15" i="54095"/>
  <c r="EC17" i="54095"/>
  <c r="EC16" i="54095"/>
  <c r="EC19" i="54095"/>
  <c r="EC18" i="54095"/>
  <c r="EC21" i="54095"/>
  <c r="EC25" i="54095"/>
  <c r="EC20" i="54095"/>
  <c r="EC24" i="54095"/>
  <c r="EC23" i="54095"/>
  <c r="EC22" i="54095"/>
  <c r="GK16" i="54095"/>
  <c r="GK15" i="54095"/>
  <c r="GK19" i="54095"/>
  <c r="GK18" i="54095"/>
  <c r="GK17" i="54095"/>
  <c r="GK21" i="54095"/>
  <c r="GK20" i="54095"/>
  <c r="GK25" i="54095"/>
  <c r="GK24" i="54095"/>
  <c r="GK23" i="54095"/>
  <c r="GK22" i="54095"/>
  <c r="DY15" i="54095"/>
  <c r="DY17" i="54095"/>
  <c r="DY16" i="54095"/>
  <c r="DY19" i="54095"/>
  <c r="DY18" i="54095"/>
  <c r="DY21" i="54095"/>
  <c r="DY20" i="54095"/>
  <c r="DY25" i="54095"/>
  <c r="DY24" i="54095"/>
  <c r="DY23" i="54095"/>
  <c r="DY22" i="54095"/>
  <c r="GG16" i="54095"/>
  <c r="GG15" i="54095"/>
  <c r="GG19" i="54095"/>
  <c r="GG18" i="54095"/>
  <c r="GG17" i="54095"/>
  <c r="GG21" i="54095"/>
  <c r="GG25" i="54095"/>
  <c r="GG24" i="54095"/>
  <c r="GG23" i="54095"/>
  <c r="GG22" i="54095"/>
  <c r="GG20" i="54095"/>
  <c r="DU15" i="54095"/>
  <c r="DU17" i="54095"/>
  <c r="DU16" i="54095"/>
  <c r="DU19" i="54095"/>
  <c r="DU18" i="54095"/>
  <c r="DU21" i="54095"/>
  <c r="DU25" i="54095"/>
  <c r="DU24" i="54095"/>
  <c r="DU23" i="54095"/>
  <c r="DU22" i="54095"/>
  <c r="DU20" i="54095"/>
  <c r="HT16" i="54095"/>
  <c r="HT15" i="54095"/>
  <c r="HT18" i="54095"/>
  <c r="HT17" i="54095"/>
  <c r="HT21" i="54095"/>
  <c r="HT20" i="54095"/>
  <c r="HT19" i="54095"/>
  <c r="HT24" i="54095"/>
  <c r="HT23" i="54095"/>
  <c r="HT22" i="54095"/>
  <c r="HT25" i="54095"/>
  <c r="HD16" i="54095"/>
  <c r="HD15" i="54095"/>
  <c r="HD18" i="54095"/>
  <c r="HD17" i="54095"/>
  <c r="HD21" i="54095"/>
  <c r="HD20" i="54095"/>
  <c r="HD19" i="54095"/>
  <c r="HD24" i="54095"/>
  <c r="HD23" i="54095"/>
  <c r="HD22" i="54095"/>
  <c r="HD25" i="54095"/>
  <c r="GN16" i="54095"/>
  <c r="GN15" i="54095"/>
  <c r="GN18" i="54095"/>
  <c r="GN17" i="54095"/>
  <c r="GN21" i="54095"/>
  <c r="GN20" i="54095"/>
  <c r="GN19" i="54095"/>
  <c r="GN24" i="54095"/>
  <c r="GN23" i="54095"/>
  <c r="GN22" i="54095"/>
  <c r="GN25" i="54095"/>
  <c r="FX15" i="54095"/>
  <c r="FX16" i="54095"/>
  <c r="FX18" i="54095"/>
  <c r="FX17" i="54095"/>
  <c r="FX21" i="54095"/>
  <c r="FX20" i="54095"/>
  <c r="FX19" i="54095"/>
  <c r="FX24" i="54095"/>
  <c r="FX23" i="54095"/>
  <c r="FX22" i="54095"/>
  <c r="FX25" i="54095"/>
  <c r="FH15" i="54095"/>
  <c r="FH16" i="54095"/>
  <c r="FH18" i="54095"/>
  <c r="FH21" i="54095"/>
  <c r="FH17" i="54095"/>
  <c r="FH20" i="54095"/>
  <c r="FH19" i="54095"/>
  <c r="FH24" i="54095"/>
  <c r="FH23" i="54095"/>
  <c r="FH22" i="54095"/>
  <c r="FH25" i="54095"/>
  <c r="ER15" i="54095"/>
  <c r="ER16" i="54095"/>
  <c r="ER18" i="54095"/>
  <c r="ER21" i="54095"/>
  <c r="ER17" i="54095"/>
  <c r="ER20" i="54095"/>
  <c r="ER19" i="54095"/>
  <c r="ER24" i="54095"/>
  <c r="ER23" i="54095"/>
  <c r="ER22" i="54095"/>
  <c r="ER25" i="54095"/>
  <c r="EB15" i="54095"/>
  <c r="EB16" i="54095"/>
  <c r="EB18" i="54095"/>
  <c r="EB21" i="54095"/>
  <c r="EB17" i="54095"/>
  <c r="EB20" i="54095"/>
  <c r="EB19" i="54095"/>
  <c r="EB24" i="54095"/>
  <c r="EB23" i="54095"/>
  <c r="EB22" i="54095"/>
  <c r="EB25" i="54095"/>
  <c r="DL15" i="54095"/>
  <c r="DL16" i="54095"/>
  <c r="DL18" i="54095"/>
  <c r="DL22" i="54095"/>
  <c r="DL21" i="54095"/>
  <c r="DL17" i="54095"/>
  <c r="DL20" i="54095"/>
  <c r="DL19" i="54095"/>
  <c r="DL24" i="54095"/>
  <c r="DL23" i="54095"/>
  <c r="DL25" i="54095"/>
  <c r="HW15" i="54095"/>
  <c r="HW17" i="54095"/>
  <c r="HW21" i="54095"/>
  <c r="HW20" i="54095"/>
  <c r="HW16" i="54095"/>
  <c r="HW19" i="54095"/>
  <c r="HW18" i="54095"/>
  <c r="HW23" i="54095"/>
  <c r="HW22" i="54095"/>
  <c r="HW25" i="54095"/>
  <c r="HW24" i="54095"/>
  <c r="HG15" i="54095"/>
  <c r="HG17" i="54095"/>
  <c r="HG21" i="54095"/>
  <c r="HG20" i="54095"/>
  <c r="HG16" i="54095"/>
  <c r="HG19" i="54095"/>
  <c r="HG18" i="54095"/>
  <c r="HG23" i="54095"/>
  <c r="HG22" i="54095"/>
  <c r="HG25" i="54095"/>
  <c r="HG24" i="54095"/>
  <c r="GQ15" i="54095"/>
  <c r="GQ17" i="54095"/>
  <c r="GQ21" i="54095"/>
  <c r="GQ20" i="54095"/>
  <c r="GQ16" i="54095"/>
  <c r="GQ19" i="54095"/>
  <c r="GQ18" i="54095"/>
  <c r="GQ23" i="54095"/>
  <c r="GQ22" i="54095"/>
  <c r="GQ25" i="54095"/>
  <c r="GQ24" i="54095"/>
  <c r="GA15" i="54095"/>
  <c r="GA17" i="54095"/>
  <c r="GA21" i="54095"/>
  <c r="GA20" i="54095"/>
  <c r="GA16" i="54095"/>
  <c r="GA19" i="54095"/>
  <c r="GA18" i="54095"/>
  <c r="GA23" i="54095"/>
  <c r="GA22" i="54095"/>
  <c r="GA24" i="54095"/>
  <c r="GA25" i="54095"/>
  <c r="FK15" i="54095"/>
  <c r="FK17" i="54095"/>
  <c r="FK21" i="54095"/>
  <c r="FK20" i="54095"/>
  <c r="FK16" i="54095"/>
  <c r="FK19" i="54095"/>
  <c r="FK18" i="54095"/>
  <c r="FK23" i="54095"/>
  <c r="FK22" i="54095"/>
  <c r="FK24" i="54095"/>
  <c r="FK25" i="54095"/>
  <c r="EU15" i="54095"/>
  <c r="EU17" i="54095"/>
  <c r="EU21" i="54095"/>
  <c r="EU20" i="54095"/>
  <c r="EU16" i="54095"/>
  <c r="EU19" i="54095"/>
  <c r="EU18" i="54095"/>
  <c r="EU23" i="54095"/>
  <c r="EU22" i="54095"/>
  <c r="EU25" i="54095"/>
  <c r="EU24" i="54095"/>
  <c r="EE15" i="54095"/>
  <c r="EE17" i="54095"/>
  <c r="EE21" i="54095"/>
  <c r="EE20" i="54095"/>
  <c r="EE16" i="54095"/>
  <c r="EE19" i="54095"/>
  <c r="EE18" i="54095"/>
  <c r="EE23" i="54095"/>
  <c r="EE22" i="54095"/>
  <c r="EE25" i="54095"/>
  <c r="EE24" i="54095"/>
  <c r="DO15" i="54095"/>
  <c r="DO17" i="54095"/>
  <c r="DO21" i="54095"/>
  <c r="DO20" i="54095"/>
  <c r="DO16" i="54095"/>
  <c r="DO19" i="54095"/>
  <c r="DO18" i="54095"/>
  <c r="DO23" i="54095"/>
  <c r="DO22" i="54095"/>
  <c r="DO25" i="54095"/>
  <c r="DO24" i="54095"/>
  <c r="HZ16" i="54095"/>
  <c r="HZ20" i="54095"/>
  <c r="HZ19" i="54095"/>
  <c r="HZ15" i="54095"/>
  <c r="HZ18" i="54095"/>
  <c r="HZ17" i="54095"/>
  <c r="HZ22" i="54095"/>
  <c r="HZ24" i="54095"/>
  <c r="HZ23" i="54095"/>
  <c r="HZ21" i="54095"/>
  <c r="HZ25" i="54095"/>
  <c r="HJ16" i="54095"/>
  <c r="HJ20" i="54095"/>
  <c r="HJ19" i="54095"/>
  <c r="HJ15" i="54095"/>
  <c r="HJ18" i="54095"/>
  <c r="HJ17" i="54095"/>
  <c r="HJ22" i="54095"/>
  <c r="HJ24" i="54095"/>
  <c r="HJ21" i="54095"/>
  <c r="HJ23" i="54095"/>
  <c r="HJ25" i="54095"/>
  <c r="GT16" i="54095"/>
  <c r="GT20" i="54095"/>
  <c r="GT19" i="54095"/>
  <c r="GT15" i="54095"/>
  <c r="GT18" i="54095"/>
  <c r="GT17" i="54095"/>
  <c r="GT22" i="54095"/>
  <c r="GT24" i="54095"/>
  <c r="GT21" i="54095"/>
  <c r="GT23" i="54095"/>
  <c r="GT25" i="54095"/>
  <c r="GD16" i="54095"/>
  <c r="GD20" i="54095"/>
  <c r="GD19" i="54095"/>
  <c r="GD15" i="54095"/>
  <c r="GD18" i="54095"/>
  <c r="GD17" i="54095"/>
  <c r="GD22" i="54095"/>
  <c r="GD25" i="54095"/>
  <c r="GD24" i="54095"/>
  <c r="GD23" i="54095"/>
  <c r="GD21" i="54095"/>
  <c r="FN15" i="54095"/>
  <c r="FN17" i="54095"/>
  <c r="FN16" i="54095"/>
  <c r="FN20" i="54095"/>
  <c r="FN19" i="54095"/>
  <c r="FN18" i="54095"/>
  <c r="FN22" i="54095"/>
  <c r="FN25" i="54095"/>
  <c r="FN24" i="54095"/>
  <c r="FN23" i="54095"/>
  <c r="FN21" i="54095"/>
  <c r="EX15" i="54095"/>
  <c r="EX17" i="54095"/>
  <c r="EX16" i="54095"/>
  <c r="EX20" i="54095"/>
  <c r="EX19" i="54095"/>
  <c r="EX18" i="54095"/>
  <c r="EX22" i="54095"/>
  <c r="EX25" i="54095"/>
  <c r="EX24" i="54095"/>
  <c r="EX21" i="54095"/>
  <c r="EX23" i="54095"/>
  <c r="EH15" i="54095"/>
  <c r="EH17" i="54095"/>
  <c r="EH16" i="54095"/>
  <c r="EH20" i="54095"/>
  <c r="EH19" i="54095"/>
  <c r="EH18" i="54095"/>
  <c r="EH22" i="54095"/>
  <c r="EH25" i="54095"/>
  <c r="EH24" i="54095"/>
  <c r="EH21" i="54095"/>
  <c r="EH23" i="54095"/>
  <c r="DR15" i="54095"/>
  <c r="DR17" i="54095"/>
  <c r="DR16" i="54095"/>
  <c r="DR20" i="54095"/>
  <c r="DR19" i="54095"/>
  <c r="DR18" i="54095"/>
  <c r="DR22" i="54095"/>
  <c r="DR25" i="54095"/>
  <c r="DR24" i="54095"/>
  <c r="DR23" i="54095"/>
  <c r="DR21" i="54095"/>
  <c r="DB15" i="54095"/>
  <c r="DB17" i="54095"/>
  <c r="DB16" i="54095"/>
  <c r="DB20" i="54095"/>
  <c r="DB19" i="54095"/>
  <c r="DB18" i="54095"/>
  <c r="DB22" i="54095"/>
  <c r="DB25" i="54095"/>
  <c r="DB24" i="54095"/>
  <c r="DB23" i="54095"/>
  <c r="DB21" i="54095"/>
  <c r="CI24" i="54095"/>
  <c r="CI25" i="54095"/>
  <c r="CI18" i="54095"/>
  <c r="CI20" i="54095"/>
  <c r="CI21" i="54095"/>
  <c r="CI23" i="54095"/>
  <c r="CI16" i="54095"/>
  <c r="BQ18" i="54095"/>
  <c r="BJ21" i="54095"/>
  <c r="AR22" i="54095"/>
  <c r="AZ22" i="54095"/>
  <c r="AR18" i="54095"/>
  <c r="AZ17" i="54095"/>
  <c r="BF25" i="54095"/>
  <c r="BS16" i="54095"/>
  <c r="BJ24" i="54095"/>
  <c r="BP20" i="54095"/>
  <c r="CR16" i="54095"/>
  <c r="BF17" i="54095"/>
  <c r="BQ21" i="54095"/>
  <c r="BE21" i="54095"/>
  <c r="CH22" i="54095"/>
  <c r="AP17" i="54095"/>
  <c r="BU21" i="54095"/>
  <c r="AY19" i="54095"/>
  <c r="BT20" i="54095"/>
  <c r="BX25" i="54095"/>
  <c r="BU15" i="54095"/>
  <c r="BG21" i="54095"/>
  <c r="BS15" i="54095"/>
  <c r="AP25" i="54095"/>
  <c r="AP20" i="54095"/>
  <c r="BG22" i="54095"/>
  <c r="BG18" i="54095"/>
  <c r="BX17" i="54095"/>
  <c r="BS25" i="54095"/>
  <c r="BZ24" i="54095"/>
  <c r="BU18" i="54095"/>
  <c r="CH17" i="54095"/>
  <c r="CZ22" i="54095"/>
  <c r="AP22" i="54095"/>
  <c r="AP16" i="54095"/>
  <c r="BG15" i="54095"/>
  <c r="BR19" i="54095"/>
  <c r="BS21" i="54095"/>
  <c r="BL21" i="54095"/>
  <c r="BU22" i="54095"/>
  <c r="CH25" i="54095"/>
  <c r="CH20" i="54095"/>
  <c r="AP21" i="54095"/>
  <c r="BG25" i="54095"/>
  <c r="BS24" i="54095"/>
  <c r="BS20" i="54095"/>
  <c r="BU25" i="54095"/>
  <c r="BU19" i="54095"/>
  <c r="CH23" i="54095"/>
  <c r="CH16" i="54095"/>
  <c r="BH17" i="54095"/>
  <c r="CK20" i="54095"/>
  <c r="BF18" i="54095"/>
  <c r="AR19" i="54095"/>
  <c r="CG22" i="54095"/>
  <c r="AT22" i="54095"/>
  <c r="BJ20" i="54095"/>
  <c r="AZ25" i="54095"/>
  <c r="BP18" i="54095"/>
  <c r="CO20" i="54095"/>
  <c r="CG19" i="54095"/>
  <c r="BD22" i="54095"/>
  <c r="AT17" i="54095"/>
  <c r="BE24" i="54095"/>
  <c r="CD17" i="54095"/>
  <c r="AZ19" i="54095"/>
  <c r="CR24" i="54095"/>
  <c r="BV20" i="54095"/>
  <c r="BF24" i="54095"/>
  <c r="BF16" i="54095"/>
  <c r="AR25" i="54095"/>
  <c r="AR17" i="54095"/>
  <c r="CG23" i="54095"/>
  <c r="BD20" i="54095"/>
  <c r="BQ15" i="54095"/>
  <c r="AT15" i="54095"/>
  <c r="BJ22" i="54095"/>
  <c r="CA19" i="54095"/>
  <c r="BE25" i="54095"/>
  <c r="BE19" i="54095"/>
  <c r="CD15" i="54095"/>
  <c r="AZ20" i="54095"/>
  <c r="BP24" i="54095"/>
  <c r="BP17" i="54095"/>
  <c r="CR22" i="54095"/>
  <c r="CL21" i="54095"/>
  <c r="BF19" i="54095"/>
  <c r="AR20" i="54095"/>
  <c r="CG21" i="54095"/>
  <c r="BD17" i="54095"/>
  <c r="AT24" i="54095"/>
  <c r="AT16" i="54095"/>
  <c r="BJ15" i="54095"/>
  <c r="BE18" i="54095"/>
  <c r="AZ18" i="54095"/>
  <c r="BP25" i="54095"/>
  <c r="BP15" i="54095"/>
  <c r="CR19" i="54095"/>
  <c r="DA18" i="54095"/>
  <c r="CX24" i="54095"/>
  <c r="BF22" i="54095"/>
  <c r="BF15" i="54095"/>
  <c r="AR23" i="54095"/>
  <c r="AR16" i="54095"/>
  <c r="AR15" i="54095"/>
  <c r="CG20" i="54095"/>
  <c r="CG16" i="54095"/>
  <c r="CG17" i="54095"/>
  <c r="BD18" i="54095"/>
  <c r="BQ20" i="54095"/>
  <c r="AT25" i="54095"/>
  <c r="AT21" i="54095"/>
  <c r="AT20" i="54095"/>
  <c r="BJ25" i="54095"/>
  <c r="BJ19" i="54095"/>
  <c r="BJ18" i="54095"/>
  <c r="BE23" i="54095"/>
  <c r="BE22" i="54095"/>
  <c r="BE17" i="54095"/>
  <c r="CD21" i="54095"/>
  <c r="CD16" i="54095"/>
  <c r="AZ23" i="54095"/>
  <c r="AZ16" i="54095"/>
  <c r="AZ15" i="54095"/>
  <c r="BP23" i="54095"/>
  <c r="BP16" i="54095"/>
  <c r="CF21" i="54095"/>
  <c r="CR25" i="54095"/>
  <c r="CR15" i="54095"/>
  <c r="CO21" i="54095"/>
  <c r="BF23" i="54095"/>
  <c r="BF21" i="54095"/>
  <c r="AR24" i="54095"/>
  <c r="CG25" i="54095"/>
  <c r="CG24" i="54095"/>
  <c r="CG15" i="54095"/>
  <c r="BD24" i="54095"/>
  <c r="BD19" i="54095"/>
  <c r="BQ22" i="54095"/>
  <c r="AT23" i="54095"/>
  <c r="AT19" i="54095"/>
  <c r="BJ23" i="54095"/>
  <c r="BJ17" i="54095"/>
  <c r="BE16" i="54095"/>
  <c r="BE20" i="54095"/>
  <c r="CD24" i="54095"/>
  <c r="AZ24" i="54095"/>
  <c r="BP22" i="54095"/>
  <c r="BP21" i="54095"/>
  <c r="CR20" i="54095"/>
  <c r="CR17" i="54095"/>
  <c r="CK23" i="54095"/>
  <c r="CO25" i="54095"/>
  <c r="CR18" i="54095"/>
  <c r="CK25" i="54095"/>
  <c r="CK16" i="54095"/>
  <c r="CO17" i="54095"/>
  <c r="CR21" i="54095"/>
  <c r="CK17" i="54095"/>
  <c r="CO24" i="54095"/>
  <c r="AP24" i="54095"/>
  <c r="AP19" i="54095"/>
  <c r="AP18" i="54095"/>
  <c r="BG17" i="54095"/>
  <c r="BG23" i="54095"/>
  <c r="BG16" i="54095"/>
  <c r="BR18" i="54095"/>
  <c r="BS17" i="54095"/>
  <c r="BS19" i="54095"/>
  <c r="BL24" i="54095"/>
  <c r="BU23" i="54095"/>
  <c r="BU24" i="54095"/>
  <c r="BU17" i="54095"/>
  <c r="CH24" i="54095"/>
  <c r="CH15" i="54095"/>
  <c r="BT17" i="54095"/>
  <c r="CZ19" i="54095"/>
  <c r="AP23" i="54095"/>
  <c r="BG24" i="54095"/>
  <c r="BG19" i="54095"/>
  <c r="BX20" i="54095"/>
  <c r="BR25" i="54095"/>
  <c r="BS22" i="54095"/>
  <c r="BS23" i="54095"/>
  <c r="BZ15" i="54095"/>
  <c r="BL19" i="54095"/>
  <c r="BU16" i="54095"/>
  <c r="CH21" i="54095"/>
  <c r="CH19" i="54095"/>
  <c r="AY17" i="54095"/>
  <c r="BT25" i="54095"/>
  <c r="CK19" i="54095"/>
  <c r="DA15" i="54095"/>
  <c r="CO23" i="54095"/>
  <c r="CZ20" i="54095"/>
  <c r="CX17" i="54095"/>
  <c r="AW17" i="54095"/>
  <c r="CC17" i="54095"/>
  <c r="BW19" i="54095"/>
  <c r="BI23" i="54095"/>
  <c r="AV20" i="54095"/>
  <c r="BB23" i="54095"/>
  <c r="CS19" i="54095"/>
  <c r="BI20" i="54095"/>
  <c r="BI17" i="54095"/>
  <c r="AQ22" i="54095"/>
  <c r="AU19" i="54095"/>
  <c r="CA15" i="54095"/>
  <c r="AX17" i="54095"/>
  <c r="BO25" i="54095"/>
  <c r="CW19" i="54095"/>
  <c r="BV25" i="54095"/>
  <c r="AQ23" i="54095"/>
  <c r="BH25" i="54095"/>
  <c r="AS18" i="54095"/>
  <c r="AU23" i="54095"/>
  <c r="BY23" i="54095"/>
  <c r="CQ24" i="54095"/>
  <c r="BV21" i="54095"/>
  <c r="BH20" i="54095"/>
  <c r="AS15" i="54095"/>
  <c r="AU16" i="54095"/>
  <c r="BY15" i="54095"/>
  <c r="BC21" i="54095"/>
  <c r="CL23" i="54095"/>
  <c r="BV24" i="54095"/>
  <c r="BV19" i="54095"/>
  <c r="BV18" i="54095"/>
  <c r="AQ17" i="54095"/>
  <c r="AQ20" i="54095"/>
  <c r="BH23" i="54095"/>
  <c r="BH18" i="54095"/>
  <c r="BH15" i="54095"/>
  <c r="AS24" i="54095"/>
  <c r="AU21" i="54095"/>
  <c r="AU15" i="54095"/>
  <c r="CA17" i="54095"/>
  <c r="CA25" i="54095"/>
  <c r="CA20" i="54095"/>
  <c r="BY21" i="54095"/>
  <c r="AX15" i="54095"/>
  <c r="BO23" i="54095"/>
  <c r="CF20" i="54095"/>
  <c r="BC25" i="54095"/>
  <c r="CV23" i="54095"/>
  <c r="CL19" i="54095"/>
  <c r="CL17" i="54095"/>
  <c r="CW15" i="54095"/>
  <c r="CQ20" i="54095"/>
  <c r="BV22" i="54095"/>
  <c r="BV17" i="54095"/>
  <c r="BV16" i="54095"/>
  <c r="AQ15" i="54095"/>
  <c r="AQ18" i="54095"/>
  <c r="BH21" i="54095"/>
  <c r="BH16" i="54095"/>
  <c r="AS22" i="54095"/>
  <c r="AU24" i="54095"/>
  <c r="AU17" i="54095"/>
  <c r="AU20" i="54095"/>
  <c r="CA24" i="54095"/>
  <c r="CA23" i="54095"/>
  <c r="CA18" i="54095"/>
  <c r="BY24" i="54095"/>
  <c r="AX24" i="54095"/>
  <c r="AX16" i="54095"/>
  <c r="BO19" i="54095"/>
  <c r="BO20" i="54095"/>
  <c r="CF22" i="54095"/>
  <c r="CF19" i="54095"/>
  <c r="BC24" i="54095"/>
  <c r="BC20" i="54095"/>
  <c r="CL20" i="54095"/>
  <c r="CW17" i="54095"/>
  <c r="CW16" i="54095"/>
  <c r="CQ21" i="54095"/>
  <c r="BV23" i="54095"/>
  <c r="AQ24" i="54095"/>
  <c r="AQ25" i="54095"/>
  <c r="AQ16" i="54095"/>
  <c r="BH24" i="54095"/>
  <c r="BH22" i="54095"/>
  <c r="AS23" i="54095"/>
  <c r="AS17" i="54095"/>
  <c r="AU22" i="54095"/>
  <c r="AU25" i="54095"/>
  <c r="CA22" i="54095"/>
  <c r="CA21" i="54095"/>
  <c r="BY22" i="54095"/>
  <c r="AX22" i="54095"/>
  <c r="BO24" i="54095"/>
  <c r="BO18" i="54095"/>
  <c r="CF24" i="54095"/>
  <c r="CF17" i="54095"/>
  <c r="BC22" i="54095"/>
  <c r="BC18" i="54095"/>
  <c r="CL16" i="54095"/>
  <c r="CW22" i="54095"/>
  <c r="CQ19" i="54095"/>
  <c r="BW20" i="54095"/>
  <c r="BI21" i="54095"/>
  <c r="BI24" i="54095"/>
  <c r="BI15" i="54095"/>
  <c r="BK19" i="54095"/>
  <c r="AV19" i="54095"/>
  <c r="CB25" i="54095"/>
  <c r="CE22" i="54095"/>
  <c r="BA16" i="54095"/>
  <c r="BB15" i="54095"/>
  <c r="CU24" i="54095"/>
  <c r="CS20" i="54095"/>
  <c r="BI18" i="54095"/>
  <c r="BI22" i="54095"/>
  <c r="CC25" i="54095"/>
  <c r="BK21" i="54095"/>
  <c r="CB18" i="54095"/>
  <c r="AW23" i="54095"/>
  <c r="BA18" i="54095"/>
  <c r="CU25" i="54095"/>
  <c r="CJ25" i="54095"/>
  <c r="BW24" i="54095"/>
  <c r="BI25" i="54095"/>
  <c r="BI16" i="54095"/>
  <c r="CC24" i="54095"/>
  <c r="BK16" i="54095"/>
  <c r="AV25" i="54095"/>
  <c r="CB15" i="54095"/>
  <c r="BN23" i="54095"/>
  <c r="AW22" i="54095"/>
  <c r="BA15" i="54095"/>
  <c r="CU18" i="54095"/>
  <c r="CJ18" i="54095"/>
  <c r="CS21" i="54095"/>
  <c r="BW22" i="54095"/>
  <c r="BW25" i="54095"/>
  <c r="BW18" i="54095"/>
  <c r="CC23" i="54095"/>
  <c r="CC22" i="54095"/>
  <c r="CC15" i="54095"/>
  <c r="BK17" i="54095"/>
  <c r="BK15" i="54095"/>
  <c r="AV23" i="54095"/>
  <c r="AV18" i="54095"/>
  <c r="AV17" i="54095"/>
  <c r="CB23" i="54095"/>
  <c r="CB16" i="54095"/>
  <c r="BN19" i="54095"/>
  <c r="CE23" i="54095"/>
  <c r="AW20" i="54095"/>
  <c r="AW16" i="54095"/>
  <c r="AW15" i="54095"/>
  <c r="BA20" i="54095"/>
  <c r="BA21" i="54095"/>
  <c r="BB25" i="54095"/>
  <c r="BB21" i="54095"/>
  <c r="BB20" i="54095"/>
  <c r="BM23" i="54095"/>
  <c r="CU20" i="54095"/>
  <c r="CU21" i="54095"/>
  <c r="CV20" i="54095"/>
  <c r="CJ24" i="54095"/>
  <c r="CJ21" i="54095"/>
  <c r="CJ23" i="54095"/>
  <c r="CS22" i="54095"/>
  <c r="CS15" i="54095"/>
  <c r="CS16" i="54095"/>
  <c r="BW17" i="54095"/>
  <c r="BW23" i="54095"/>
  <c r="BW16" i="54095"/>
  <c r="CC21" i="54095"/>
  <c r="CC16" i="54095"/>
  <c r="BK24" i="54095"/>
  <c r="BK25" i="54095"/>
  <c r="BK20" i="54095"/>
  <c r="AV24" i="54095"/>
  <c r="AV16" i="54095"/>
  <c r="AV15" i="54095"/>
  <c r="CB24" i="54095"/>
  <c r="CB21" i="54095"/>
  <c r="CB19" i="54095"/>
  <c r="BN18" i="54095"/>
  <c r="CE18" i="54095"/>
  <c r="AW18" i="54095"/>
  <c r="AW21" i="54095"/>
  <c r="BA25" i="54095"/>
  <c r="BA24" i="54095"/>
  <c r="BA19" i="54095"/>
  <c r="BB24" i="54095"/>
  <c r="BB19" i="54095"/>
  <c r="BB18" i="54095"/>
  <c r="BM22" i="54095"/>
  <c r="CU19" i="54095"/>
  <c r="CU16" i="54095"/>
  <c r="CU17" i="54095"/>
  <c r="CV21" i="54095"/>
  <c r="CJ20" i="54095"/>
  <c r="CJ17" i="54095"/>
  <c r="CJ19" i="54095"/>
  <c r="CS18" i="54095"/>
  <c r="CS17" i="54095"/>
  <c r="BW15" i="54095"/>
  <c r="CC18" i="54095"/>
  <c r="CC20" i="54095"/>
  <c r="BK22" i="54095"/>
  <c r="BK23" i="54095"/>
  <c r="AV22" i="54095"/>
  <c r="CB22" i="54095"/>
  <c r="CB20" i="54095"/>
  <c r="AW25" i="54095"/>
  <c r="AW24" i="54095"/>
  <c r="BA23" i="54095"/>
  <c r="BA22" i="54095"/>
  <c r="BB22" i="54095"/>
  <c r="BB17" i="54095"/>
  <c r="BM15" i="54095"/>
  <c r="CU23" i="54095"/>
  <c r="CU15" i="54095"/>
  <c r="CJ16" i="54095"/>
  <c r="CJ22" i="54095"/>
  <c r="CS25" i="54095"/>
  <c r="CS23" i="54095"/>
  <c r="CQ17" i="54095"/>
  <c r="BX18" i="54095"/>
  <c r="BR17" i="54095"/>
  <c r="BZ22" i="54095"/>
  <c r="BL22" i="54095"/>
  <c r="BL20" i="54095"/>
  <c r="BL17" i="54095"/>
  <c r="AY24" i="54095"/>
  <c r="AY15" i="54095"/>
  <c r="AY20" i="54095"/>
  <c r="BT23" i="54095"/>
  <c r="BT18" i="54095"/>
  <c r="BT15" i="54095"/>
  <c r="DA21" i="54095"/>
  <c r="DA17" i="54095"/>
  <c r="DA24" i="54095"/>
  <c r="CZ25" i="54095"/>
  <c r="CZ18" i="54095"/>
  <c r="CZ15" i="54095"/>
  <c r="CX22" i="54095"/>
  <c r="CX16" i="54095"/>
  <c r="CP17" i="54095"/>
  <c r="BR24" i="54095"/>
  <c r="BR16" i="54095"/>
  <c r="BZ21" i="54095"/>
  <c r="BZ20" i="54095"/>
  <c r="BX21" i="54095"/>
  <c r="BX16" i="54095"/>
  <c r="BR22" i="54095"/>
  <c r="BR15" i="54095"/>
  <c r="AS16" i="54095"/>
  <c r="AS21" i="54095"/>
  <c r="BZ25" i="54095"/>
  <c r="BZ19" i="54095"/>
  <c r="BZ18" i="54095"/>
  <c r="BL25" i="54095"/>
  <c r="BL18" i="54095"/>
  <c r="BL15" i="54095"/>
  <c r="BY16" i="54095"/>
  <c r="BY18" i="54095"/>
  <c r="BY19" i="54095"/>
  <c r="AX25" i="54095"/>
  <c r="AX21" i="54095"/>
  <c r="AX20" i="54095"/>
  <c r="AY22" i="54095"/>
  <c r="AY25" i="54095"/>
  <c r="AY18" i="54095"/>
  <c r="BO22" i="54095"/>
  <c r="BO21" i="54095"/>
  <c r="BO16" i="54095"/>
  <c r="CF25" i="54095"/>
  <c r="CF18" i="54095"/>
  <c r="CF15" i="54095"/>
  <c r="BC15" i="54095"/>
  <c r="BC23" i="54095"/>
  <c r="BC16" i="54095"/>
  <c r="BT21" i="54095"/>
  <c r="BT16" i="54095"/>
  <c r="DA25" i="54095"/>
  <c r="DA23" i="54095"/>
  <c r="DA20" i="54095"/>
  <c r="CV17" i="54095"/>
  <c r="CL15" i="54095"/>
  <c r="CL18" i="54095"/>
  <c r="CW25" i="54095"/>
  <c r="CW18" i="54095"/>
  <c r="CW24" i="54095"/>
  <c r="CQ23" i="54095"/>
  <c r="CQ16" i="54095"/>
  <c r="CQ22" i="54095"/>
  <c r="CZ21" i="54095"/>
  <c r="CZ16" i="54095"/>
  <c r="CX19" i="54095"/>
  <c r="CX18" i="54095"/>
  <c r="BX23" i="54095"/>
  <c r="BX15" i="54095"/>
  <c r="AQ19" i="54095"/>
  <c r="BX22" i="54095"/>
  <c r="BX24" i="54095"/>
  <c r="BR21" i="54095"/>
  <c r="BR23" i="54095"/>
  <c r="AS25" i="54095"/>
  <c r="AS20" i="54095"/>
  <c r="BZ23" i="54095"/>
  <c r="BZ17" i="54095"/>
  <c r="BL23" i="54095"/>
  <c r="BY25" i="54095"/>
  <c r="BY20" i="54095"/>
  <c r="AX23" i="54095"/>
  <c r="AX19" i="54095"/>
  <c r="AY21" i="54095"/>
  <c r="AY23" i="54095"/>
  <c r="BO15" i="54095"/>
  <c r="CF23" i="54095"/>
  <c r="BC17" i="54095"/>
  <c r="BT24" i="54095"/>
  <c r="BT22" i="54095"/>
  <c r="DA22" i="54095"/>
  <c r="DA19" i="54095"/>
  <c r="CT25" i="54095"/>
  <c r="CV18" i="54095"/>
  <c r="CL22" i="54095"/>
  <c r="CL24" i="54095"/>
  <c r="CW21" i="54095"/>
  <c r="CW23" i="54095"/>
  <c r="CQ15" i="54095"/>
  <c r="CQ25" i="54095"/>
  <c r="CZ24" i="54095"/>
  <c r="CZ17" i="54095"/>
  <c r="CX15" i="54095"/>
  <c r="CX25" i="54095"/>
  <c r="CX23" i="54095"/>
  <c r="CX20" i="54095"/>
  <c r="BD25" i="54095"/>
  <c r="BD16" i="54095"/>
  <c r="BD15" i="54095"/>
  <c r="BQ25" i="54095"/>
  <c r="BQ16" i="54095"/>
  <c r="BQ19" i="54095"/>
  <c r="BN24" i="54095"/>
  <c r="BN15" i="54095"/>
  <c r="CD23" i="54095"/>
  <c r="CD22" i="54095"/>
  <c r="CD20" i="54095"/>
  <c r="CE15" i="54095"/>
  <c r="CE17" i="54095"/>
  <c r="BM18" i="54095"/>
  <c r="BM20" i="54095"/>
  <c r="BM19" i="54095"/>
  <c r="CK22" i="54095"/>
  <c r="CK15" i="54095"/>
  <c r="CV24" i="54095"/>
  <c r="CV16" i="54095"/>
  <c r="CV19" i="54095"/>
  <c r="CO22" i="54095"/>
  <c r="CO19" i="54095"/>
  <c r="CO16" i="54095"/>
  <c r="BN21" i="54095"/>
  <c r="BN17" i="54095"/>
  <c r="BN16" i="54095"/>
  <c r="CE19" i="54095"/>
  <c r="CE21" i="54095"/>
  <c r="CE16" i="54095"/>
  <c r="BM21" i="54095"/>
  <c r="BM16" i="54095"/>
  <c r="BD23" i="54095"/>
  <c r="BQ23" i="54095"/>
  <c r="BQ24" i="54095"/>
  <c r="BN25" i="54095"/>
  <c r="BN22" i="54095"/>
  <c r="CD25" i="54095"/>
  <c r="CD19" i="54095"/>
  <c r="CE24" i="54095"/>
  <c r="CE25" i="54095"/>
  <c r="BM25" i="54095"/>
  <c r="BM24" i="54095"/>
  <c r="CK21" i="54095"/>
  <c r="CK18" i="54095"/>
  <c r="CV25" i="54095"/>
  <c r="CV22" i="54095"/>
  <c r="CO18" i="54095"/>
  <c r="CY17" i="54095"/>
  <c r="CY24" i="54095"/>
  <c r="CY18" i="54095"/>
  <c r="CY20" i="54095"/>
  <c r="CT22" i="54095"/>
  <c r="CY21" i="54095"/>
  <c r="CT16" i="54095"/>
  <c r="CY23" i="54095"/>
  <c r="CY16" i="54095"/>
  <c r="CY15" i="54095"/>
  <c r="CT19" i="54095"/>
  <c r="CY19" i="54095"/>
  <c r="CY25" i="54095"/>
  <c r="CT15" i="54095"/>
  <c r="CP19" i="54095"/>
  <c r="CP21" i="54095"/>
  <c r="CP23" i="54095"/>
  <c r="CN15" i="54095"/>
  <c r="CT18" i="54095"/>
  <c r="CT24" i="54095"/>
  <c r="CT21" i="54095"/>
  <c r="CP24" i="54095"/>
  <c r="CT23" i="54095"/>
  <c r="CT20" i="54095"/>
  <c r="CP20" i="54095"/>
  <c r="CP15" i="54095"/>
  <c r="CP16" i="54095"/>
  <c r="CM15" i="54095"/>
  <c r="CP22" i="54095"/>
  <c r="CP18" i="54095"/>
  <c r="CM22" i="54095"/>
  <c r="CN25" i="54095"/>
  <c r="CM19" i="54095"/>
  <c r="CN22" i="54095"/>
  <c r="CM24" i="54095"/>
  <c r="CM25" i="54095"/>
  <c r="CM18" i="54095"/>
  <c r="CN21" i="54095"/>
  <c r="CN18" i="54095"/>
  <c r="CM20" i="54095"/>
  <c r="CM21" i="54095"/>
  <c r="CN20" i="54095"/>
  <c r="CN17" i="54095"/>
  <c r="CN23" i="54095"/>
  <c r="CM23" i="54095"/>
  <c r="CM16" i="54095"/>
  <c r="CN24" i="54095"/>
  <c r="CN16" i="54095"/>
  <c r="J19" i="54045"/>
  <c r="P24" i="54095"/>
  <c r="P20" i="54095"/>
  <c r="P25" i="54095"/>
  <c r="P18" i="54095"/>
  <c r="P16" i="54095"/>
  <c r="P21" i="54095"/>
  <c r="P23" i="54095"/>
  <c r="P19" i="54095"/>
  <c r="P17" i="54095"/>
  <c r="P15" i="54095"/>
  <c r="Q25" i="54095"/>
  <c r="Q23" i="54095"/>
  <c r="Q21" i="54095"/>
  <c r="Q24" i="54095"/>
  <c r="Q22" i="54095"/>
  <c r="Q20" i="54095"/>
  <c r="Q18" i="54095"/>
  <c r="Q16" i="54095"/>
  <c r="Q19" i="54095"/>
  <c r="Q17" i="54095"/>
  <c r="Q15" i="54095"/>
  <c r="AG25" i="54095"/>
  <c r="AG23" i="54095"/>
  <c r="AG21" i="54095"/>
  <c r="AG24" i="54095"/>
  <c r="AG22" i="54095"/>
  <c r="AG20" i="54095"/>
  <c r="AG18" i="54095"/>
  <c r="AG16" i="54095"/>
  <c r="AG19" i="54095"/>
  <c r="AG17" i="54095"/>
  <c r="AG15" i="54095"/>
  <c r="V25" i="54095"/>
  <c r="V23" i="54095"/>
  <c r="V21" i="54095"/>
  <c r="V24" i="54095"/>
  <c r="V19" i="54095"/>
  <c r="V17" i="54095"/>
  <c r="V15" i="54095"/>
  <c r="V20" i="54095"/>
  <c r="V18" i="54095"/>
  <c r="V22" i="54095"/>
  <c r="V16" i="54095"/>
  <c r="AA24" i="54095"/>
  <c r="AA22" i="54095"/>
  <c r="AA20" i="54095"/>
  <c r="AA25" i="54095"/>
  <c r="AA23" i="54095"/>
  <c r="AA21" i="54095"/>
  <c r="AA19" i="54095"/>
  <c r="AA17" i="54095"/>
  <c r="AA15" i="54095"/>
  <c r="AA18" i="54095"/>
  <c r="AA16" i="54095"/>
  <c r="AF24" i="54095"/>
  <c r="AF22" i="54095"/>
  <c r="AF20" i="54095"/>
  <c r="AF25" i="54095"/>
  <c r="AF18" i="54095"/>
  <c r="AF16" i="54095"/>
  <c r="AF21" i="54095"/>
  <c r="AF19" i="54095"/>
  <c r="AF23" i="54095"/>
  <c r="AF15" i="54095"/>
  <c r="AF17" i="54095"/>
  <c r="AK25" i="54095"/>
  <c r="AK23" i="54095"/>
  <c r="AK21" i="54095"/>
  <c r="AK24" i="54095"/>
  <c r="AK22" i="54095"/>
  <c r="AK20" i="54095"/>
  <c r="AK18" i="54095"/>
  <c r="AK16" i="54095"/>
  <c r="AK19" i="54095"/>
  <c r="AK17" i="54095"/>
  <c r="AK15" i="54095"/>
  <c r="Z25" i="54095"/>
  <c r="Z23" i="54095"/>
  <c r="Z21" i="54095"/>
  <c r="Z20" i="54095"/>
  <c r="Z19" i="54095"/>
  <c r="Z17" i="54095"/>
  <c r="Z15" i="54095"/>
  <c r="Z22" i="54095"/>
  <c r="Z24" i="54095"/>
  <c r="Z18" i="54095"/>
  <c r="Z16" i="54095"/>
  <c r="AN24" i="54095"/>
  <c r="AN22" i="54095"/>
  <c r="AN20" i="54095"/>
  <c r="AN21" i="54095"/>
  <c r="AN23" i="54095"/>
  <c r="AN18" i="54095"/>
  <c r="AN16" i="54095"/>
  <c r="AN25" i="54095"/>
  <c r="AN15" i="54095"/>
  <c r="AN17" i="54095"/>
  <c r="AN19" i="54095"/>
  <c r="T24" i="54095"/>
  <c r="T22" i="54095"/>
  <c r="T20" i="54095"/>
  <c r="T21" i="54095"/>
  <c r="T18" i="54095"/>
  <c r="T16" i="54095"/>
  <c r="T25" i="54095"/>
  <c r="T23" i="54095"/>
  <c r="T15" i="54095"/>
  <c r="T19" i="54095"/>
  <c r="T17" i="54095"/>
  <c r="Y25" i="54095"/>
  <c r="Y23" i="54095"/>
  <c r="Y21" i="54095"/>
  <c r="Y24" i="54095"/>
  <c r="Y22" i="54095"/>
  <c r="Y20" i="54095"/>
  <c r="Y18" i="54095"/>
  <c r="Y16" i="54095"/>
  <c r="Y19" i="54095"/>
  <c r="Y17" i="54095"/>
  <c r="Y15" i="54095"/>
  <c r="AO25" i="54095"/>
  <c r="AO23" i="54095"/>
  <c r="AO21" i="54095"/>
  <c r="AO24" i="54095"/>
  <c r="AO22" i="54095"/>
  <c r="AO20" i="54095"/>
  <c r="AO18" i="54095"/>
  <c r="AO16" i="54095"/>
  <c r="AO19" i="54095"/>
  <c r="AO17" i="54095"/>
  <c r="AO15" i="54095"/>
  <c r="AD25" i="54095"/>
  <c r="AD23" i="54095"/>
  <c r="AD21" i="54095"/>
  <c r="AD20" i="54095"/>
  <c r="AD22" i="54095"/>
  <c r="AD19" i="54095"/>
  <c r="AD17" i="54095"/>
  <c r="AD15" i="54095"/>
  <c r="AD24" i="54095"/>
  <c r="AD16" i="54095"/>
  <c r="AD18" i="54095"/>
  <c r="S24" i="54095"/>
  <c r="S22" i="54095"/>
  <c r="S20" i="54095"/>
  <c r="S25" i="54095"/>
  <c r="S23" i="54095"/>
  <c r="S21" i="54095"/>
  <c r="S19" i="54095"/>
  <c r="S17" i="54095"/>
  <c r="S15" i="54095"/>
  <c r="S18" i="54095"/>
  <c r="S16" i="54095"/>
  <c r="AI24" i="54095"/>
  <c r="AI22" i="54095"/>
  <c r="AI20" i="54095"/>
  <c r="AI25" i="54095"/>
  <c r="AI23" i="54095"/>
  <c r="AI21" i="54095"/>
  <c r="AI19" i="54095"/>
  <c r="AI17" i="54095"/>
  <c r="AI15" i="54095"/>
  <c r="AI18" i="54095"/>
  <c r="AI16" i="54095"/>
  <c r="AL25" i="54095"/>
  <c r="AL23" i="54095"/>
  <c r="AL21" i="54095"/>
  <c r="AL24" i="54095"/>
  <c r="AL19" i="54095"/>
  <c r="AL17" i="54095"/>
  <c r="AL15" i="54095"/>
  <c r="AL20" i="54095"/>
  <c r="AL18" i="54095"/>
  <c r="AL22" i="54095"/>
  <c r="AL16" i="54095"/>
  <c r="X24" i="54095"/>
  <c r="X22" i="54095"/>
  <c r="X20" i="54095"/>
  <c r="X21" i="54095"/>
  <c r="X23" i="54095"/>
  <c r="X18" i="54095"/>
  <c r="X16" i="54095"/>
  <c r="X25" i="54095"/>
  <c r="X15" i="54095"/>
  <c r="X17" i="54095"/>
  <c r="X19" i="54095"/>
  <c r="U25" i="54095"/>
  <c r="U23" i="54095"/>
  <c r="U21" i="54095"/>
  <c r="U24" i="54095"/>
  <c r="U22" i="54095"/>
  <c r="U20" i="54095"/>
  <c r="U18" i="54095"/>
  <c r="U16" i="54095"/>
  <c r="U19" i="54095"/>
  <c r="U17" i="54095"/>
  <c r="U15" i="54095"/>
  <c r="AE24" i="54095"/>
  <c r="AE22" i="54095"/>
  <c r="AE20" i="54095"/>
  <c r="AE25" i="54095"/>
  <c r="AE23" i="54095"/>
  <c r="AE21" i="54095"/>
  <c r="AE19" i="54095"/>
  <c r="AE17" i="54095"/>
  <c r="AE15" i="54095"/>
  <c r="AE18" i="54095"/>
  <c r="AE16" i="54095"/>
  <c r="AB24" i="54095"/>
  <c r="AB22" i="54095"/>
  <c r="AB20" i="54095"/>
  <c r="AB23" i="54095"/>
  <c r="AB25" i="54095"/>
  <c r="AB18" i="54095"/>
  <c r="AB16" i="54095"/>
  <c r="AB21" i="54095"/>
  <c r="AB17" i="54095"/>
  <c r="AB19" i="54095"/>
  <c r="AB15" i="54095"/>
  <c r="AJ24" i="54095"/>
  <c r="AJ22" i="54095"/>
  <c r="AJ20" i="54095"/>
  <c r="AJ21" i="54095"/>
  <c r="AJ18" i="54095"/>
  <c r="AJ16" i="54095"/>
  <c r="AJ23" i="54095"/>
  <c r="AJ25" i="54095"/>
  <c r="AJ15" i="54095"/>
  <c r="AJ17" i="54095"/>
  <c r="AJ19" i="54095"/>
  <c r="AC25" i="54095"/>
  <c r="AC23" i="54095"/>
  <c r="AC21" i="54095"/>
  <c r="AC24" i="54095"/>
  <c r="AC22" i="54095"/>
  <c r="AC20" i="54095"/>
  <c r="AC18" i="54095"/>
  <c r="AC16" i="54095"/>
  <c r="AC19" i="54095"/>
  <c r="AC17" i="54095"/>
  <c r="AC15" i="54095"/>
  <c r="R25" i="54095"/>
  <c r="R23" i="54095"/>
  <c r="R21" i="54095"/>
  <c r="R22" i="54095"/>
  <c r="R24" i="54095"/>
  <c r="R19" i="54095"/>
  <c r="R17" i="54095"/>
  <c r="R15" i="54095"/>
  <c r="R16" i="54095"/>
  <c r="R18" i="54095"/>
  <c r="R20" i="54095"/>
  <c r="AH25" i="54095"/>
  <c r="AH23" i="54095"/>
  <c r="AH21" i="54095"/>
  <c r="AH22" i="54095"/>
  <c r="AH24" i="54095"/>
  <c r="AH19" i="54095"/>
  <c r="AH17" i="54095"/>
  <c r="AH15" i="54095"/>
  <c r="AH16" i="54095"/>
  <c r="AH18" i="54095"/>
  <c r="AH20" i="54095"/>
  <c r="W24" i="54095"/>
  <c r="W22" i="54095"/>
  <c r="W20" i="54095"/>
  <c r="W25" i="54095"/>
  <c r="W23" i="54095"/>
  <c r="W21" i="54095"/>
  <c r="W19" i="54095"/>
  <c r="W17" i="54095"/>
  <c r="W15" i="54095"/>
  <c r="W18" i="54095"/>
  <c r="W16" i="54095"/>
  <c r="AM24" i="54095"/>
  <c r="AM22" i="54095"/>
  <c r="AM20" i="54095"/>
  <c r="AM25" i="54095"/>
  <c r="AM23" i="54095"/>
  <c r="AM21" i="54095"/>
  <c r="AM19" i="54095"/>
  <c r="AM17" i="54095"/>
  <c r="AM15" i="54095"/>
  <c r="AM18" i="54095"/>
  <c r="AM16" i="54095"/>
  <c r="N24" i="13300"/>
  <c r="N25" i="13300"/>
  <c r="N23" i="13300"/>
  <c r="O21" i="13300"/>
  <c r="O24" i="13300"/>
  <c r="N22" i="13300"/>
  <c r="N15" i="13300"/>
  <c r="I29" i="54094"/>
  <c r="I29" i="54093"/>
  <c r="K19" i="54090"/>
  <c r="R21" i="13300"/>
  <c r="K25" i="54090"/>
  <c r="K17" i="54089"/>
  <c r="R25" i="13300"/>
  <c r="R24" i="13300"/>
  <c r="R15" i="13300"/>
  <c r="R16" i="13300"/>
  <c r="R17" i="13300"/>
  <c r="R23" i="13300"/>
  <c r="R19" i="13300"/>
  <c r="R22" i="13300"/>
  <c r="R18" i="13300"/>
  <c r="AI16" i="13300"/>
  <c r="K23" i="54090"/>
  <c r="K18" i="54090"/>
  <c r="T15" i="13300"/>
  <c r="AA19" i="13300"/>
  <c r="E64" i="54081"/>
  <c r="AM22" i="13300"/>
  <c r="AM25" i="13300"/>
  <c r="N20" i="13300"/>
  <c r="X15" i="13300"/>
  <c r="AH18" i="13300"/>
  <c r="P22" i="13300"/>
  <c r="K21" i="54090"/>
  <c r="AL24" i="13300"/>
  <c r="AK22" i="13300"/>
  <c r="AK20" i="13300"/>
  <c r="Q16" i="13300"/>
  <c r="W23" i="13300"/>
  <c r="C21" i="54045"/>
  <c r="F21" i="54045" s="1"/>
  <c r="AG19" i="13300"/>
  <c r="P19" i="13300"/>
  <c r="AM19" i="13300"/>
  <c r="U19" i="13300"/>
  <c r="AI24" i="13300"/>
  <c r="AL17" i="13300"/>
  <c r="AL20" i="13300"/>
  <c r="X93" i="54081"/>
  <c r="U68" i="54081" s="1"/>
  <c r="N16" i="13300"/>
  <c r="AL21" i="13300"/>
  <c r="Z17" i="13300"/>
  <c r="AL22" i="13300"/>
  <c r="T17" i="13300"/>
  <c r="AE19" i="13300"/>
  <c r="X95" i="54081"/>
  <c r="U70" i="54081" s="1"/>
  <c r="AB20" i="13300"/>
  <c r="Y17" i="13300"/>
  <c r="AG22" i="13300"/>
  <c r="P20" i="13300"/>
  <c r="P23" i="13300"/>
  <c r="AG25" i="13300"/>
  <c r="P16" i="13300"/>
  <c r="W22" i="13300"/>
  <c r="AG24" i="13300"/>
  <c r="U23" i="13300"/>
  <c r="AF23" i="13300"/>
  <c r="AJ19" i="13300"/>
  <c r="X16" i="13300"/>
  <c r="C20" i="54045"/>
  <c r="F20" i="54045" s="1"/>
  <c r="AC25" i="13300"/>
  <c r="S24" i="13300"/>
  <c r="AH25" i="13300"/>
  <c r="AE22" i="13300"/>
  <c r="AH20" i="13300"/>
  <c r="AH15" i="13300"/>
  <c r="AE17" i="13300"/>
  <c r="AH19" i="13300"/>
  <c r="Z19" i="13300"/>
  <c r="S19" i="13300"/>
  <c r="J25" i="54045"/>
  <c r="Z20" i="13300"/>
  <c r="AA25" i="13300"/>
  <c r="Y25" i="13300"/>
  <c r="Y18" i="13300"/>
  <c r="AC19" i="13300"/>
  <c r="AC22" i="13300"/>
  <c r="AC16" i="13300"/>
  <c r="AL23" i="13300"/>
  <c r="AL25" i="13300"/>
  <c r="AC21" i="13300"/>
  <c r="X24" i="13300"/>
  <c r="X23" i="13300"/>
  <c r="AL15" i="13300"/>
  <c r="Z22" i="13300"/>
  <c r="Z24" i="13300"/>
  <c r="AB18" i="13300"/>
  <c r="Z21" i="13300"/>
  <c r="AL18" i="13300"/>
  <c r="AC23" i="13300"/>
  <c r="AL19" i="13300"/>
  <c r="T23" i="13300"/>
  <c r="S15" i="13300"/>
  <c r="Y19" i="13300"/>
  <c r="Y21" i="13300"/>
  <c r="N18" i="13300"/>
  <c r="Y16" i="13300"/>
  <c r="C27" i="54045"/>
  <c r="F27" i="54045" s="1"/>
  <c r="Z18" i="13300"/>
  <c r="Z25" i="13300"/>
  <c r="AH21" i="13300"/>
  <c r="AE15" i="13300"/>
  <c r="AH17" i="13300"/>
  <c r="S23" i="13300"/>
  <c r="S25" i="13300"/>
  <c r="T20" i="13300"/>
  <c r="N19" i="13300"/>
  <c r="K22" i="54090"/>
  <c r="AG16" i="13300"/>
  <c r="P24" i="13300"/>
  <c r="P18" i="13300"/>
  <c r="P15" i="13300"/>
  <c r="Q24" i="13300"/>
  <c r="P21" i="13300"/>
  <c r="Q22" i="13300"/>
  <c r="C29" i="54045"/>
  <c r="F29" i="54045" s="1"/>
  <c r="AI23" i="13300"/>
  <c r="P25" i="13300"/>
  <c r="AF15" i="13300"/>
  <c r="C23" i="54045"/>
  <c r="F23" i="54045" s="1"/>
  <c r="O22" i="13300"/>
  <c r="O23" i="13300"/>
  <c r="U16" i="13300"/>
  <c r="AG23" i="13300"/>
  <c r="AG18" i="13300"/>
  <c r="AG20" i="13300"/>
  <c r="AK21" i="13300"/>
  <c r="AK25" i="13300"/>
  <c r="AK19" i="13300"/>
  <c r="O16" i="13300"/>
  <c r="Q20" i="13300"/>
  <c r="AG17" i="13300"/>
  <c r="O25" i="13300"/>
  <c r="Q15" i="13300"/>
  <c r="W21" i="13300"/>
  <c r="W19" i="13300"/>
  <c r="AG21" i="13300"/>
  <c r="AK17" i="13300"/>
  <c r="W17" i="13300"/>
  <c r="W25" i="13300"/>
  <c r="AM21" i="13300"/>
  <c r="AI15" i="13300"/>
  <c r="AD15" i="13300"/>
  <c r="AD23" i="13300"/>
  <c r="U17" i="13300"/>
  <c r="AD25" i="13300"/>
  <c r="AD18" i="13300"/>
  <c r="AF20" i="13300"/>
  <c r="AF17" i="13300"/>
  <c r="AF19" i="13300"/>
  <c r="AJ25" i="13300"/>
  <c r="AJ22" i="13300"/>
  <c r="AJ17" i="13300"/>
  <c r="AI25" i="13300"/>
  <c r="AF22" i="13300"/>
  <c r="U24" i="13300"/>
  <c r="AJ23" i="13300"/>
  <c r="AD17" i="13300"/>
  <c r="X91" i="54081"/>
  <c r="U66" i="54081" s="1"/>
  <c r="X18" i="13300"/>
  <c r="AC15" i="13300"/>
  <c r="X21" i="13300"/>
  <c r="X25" i="13300"/>
  <c r="AC17" i="13300"/>
  <c r="AB16" i="13300"/>
  <c r="AB15" i="13300"/>
  <c r="AB17" i="13300"/>
  <c r="AB25" i="13300"/>
  <c r="AB24" i="13300"/>
  <c r="AB19" i="13300"/>
  <c r="AC24" i="13300"/>
  <c r="X22" i="13300"/>
  <c r="AC20" i="13300"/>
  <c r="X19" i="13300"/>
  <c r="X20" i="13300"/>
  <c r="T22" i="13300"/>
  <c r="T19" i="13300"/>
  <c r="AA24" i="13300"/>
  <c r="AA22" i="13300"/>
  <c r="AA15" i="13300"/>
  <c r="S20" i="13300"/>
  <c r="S16" i="13300"/>
  <c r="Z15" i="13300"/>
  <c r="Y15" i="13300"/>
  <c r="N17" i="13300"/>
  <c r="N21" i="13300"/>
  <c r="AA21" i="13300"/>
  <c r="AA23" i="13300"/>
  <c r="AA20" i="13300"/>
  <c r="AA18" i="13300"/>
  <c r="AH22" i="13300"/>
  <c r="AB22" i="13300"/>
  <c r="AB23" i="13300"/>
  <c r="Z23" i="13300"/>
  <c r="AE18" i="13300"/>
  <c r="AH24" i="13300"/>
  <c r="AE23" i="13300"/>
  <c r="AE25" i="13300"/>
  <c r="AH23" i="13300"/>
  <c r="AE21" i="13300"/>
  <c r="AE16" i="13300"/>
  <c r="AE24" i="13300"/>
  <c r="X90" i="54081"/>
  <c r="U65" i="54081" s="1"/>
  <c r="T18" i="13300"/>
  <c r="AA17" i="13300"/>
  <c r="S18" i="13300"/>
  <c r="Y20" i="13300"/>
  <c r="K27" i="54090"/>
  <c r="K24" i="54090"/>
  <c r="T21" i="13300"/>
  <c r="T16" i="13300"/>
  <c r="S17" i="13300"/>
  <c r="Y23" i="13300"/>
  <c r="K17" i="54090"/>
  <c r="T24" i="13300"/>
  <c r="Y24" i="13300"/>
  <c r="S22" i="13300"/>
  <c r="AI21" i="13300"/>
  <c r="AI17" i="13300"/>
  <c r="AK23" i="13300"/>
  <c r="AK18" i="13300"/>
  <c r="O17" i="13300"/>
  <c r="O19" i="13300"/>
  <c r="Q21" i="13300"/>
  <c r="Q23" i="13300"/>
  <c r="AK24" i="13300"/>
  <c r="O18" i="13300"/>
  <c r="Q25" i="13300"/>
  <c r="Q18" i="13300"/>
  <c r="W16" i="13300"/>
  <c r="W18" i="13300"/>
  <c r="J26" i="54045"/>
  <c r="O20" i="13300"/>
  <c r="C28" i="54045"/>
  <c r="F28" i="54045" s="1"/>
  <c r="O15" i="13300"/>
  <c r="X88" i="54081"/>
  <c r="U63" i="54081" s="1"/>
  <c r="Q17" i="13300"/>
  <c r="AM18" i="13300"/>
  <c r="AM23" i="13300"/>
  <c r="AM20" i="13300"/>
  <c r="AM16" i="13300"/>
  <c r="AI19" i="13300"/>
  <c r="X87" i="54081"/>
  <c r="U62" i="54081" s="1"/>
  <c r="AD20" i="13300"/>
  <c r="AD21" i="13300"/>
  <c r="AD22" i="13300"/>
  <c r="AD24" i="13300"/>
  <c r="U21" i="13300"/>
  <c r="U22" i="13300"/>
  <c r="U18" i="13300"/>
  <c r="U20" i="13300"/>
  <c r="AI18" i="13300"/>
  <c r="U25" i="13300"/>
  <c r="W15" i="13300"/>
  <c r="AF16" i="13300"/>
  <c r="C22" i="54045"/>
  <c r="F22" i="54045" s="1"/>
  <c r="AJ24" i="13300"/>
  <c r="AM24" i="13300"/>
  <c r="AJ15" i="13300"/>
  <c r="AJ21" i="13300"/>
  <c r="AI20" i="13300"/>
  <c r="AK16" i="13300"/>
  <c r="AF24" i="13300"/>
  <c r="AJ16" i="13300"/>
  <c r="AF18" i="13300"/>
  <c r="AD16" i="13300"/>
  <c r="AJ20" i="13300"/>
  <c r="C24" i="54045"/>
  <c r="F24" i="54045" s="1"/>
  <c r="W24" i="13300"/>
  <c r="AM15" i="13300"/>
  <c r="AF21" i="13300"/>
  <c r="AN16" i="13300"/>
  <c r="AN15" i="13300"/>
  <c r="AN21" i="13300"/>
  <c r="AN22" i="13300"/>
  <c r="AN17" i="13300"/>
  <c r="AN18" i="13300"/>
  <c r="AN19" i="13300"/>
  <c r="AN24" i="13300"/>
  <c r="AN20" i="13300"/>
  <c r="AN25" i="13300"/>
  <c r="AN23" i="13300"/>
  <c r="X94" i="54081"/>
  <c r="U69" i="54081" s="1"/>
  <c r="X96" i="54081"/>
  <c r="U71" i="54081" s="1"/>
  <c r="AI27" i="54071"/>
  <c r="K25" i="54089"/>
  <c r="K20" i="54089"/>
  <c r="K23" i="54089"/>
  <c r="K26" i="54089"/>
  <c r="K24" i="54089"/>
  <c r="K18" i="54089"/>
  <c r="K19" i="54089"/>
  <c r="K22" i="54089"/>
  <c r="G18" i="54066"/>
  <c r="C18" i="54056"/>
  <c r="C19" i="54066"/>
  <c r="G19" i="54066" s="1"/>
  <c r="D43" i="54085"/>
  <c r="B42" i="54085"/>
  <c r="D43" i="54084"/>
  <c r="B42" i="54084"/>
  <c r="C42" i="54084" s="1"/>
  <c r="B19" i="54056"/>
  <c r="D20" i="54056"/>
  <c r="D21" i="54066"/>
  <c r="B20" i="54066"/>
  <c r="Z27" i="54071" l="1"/>
  <c r="DZ27" i="54096"/>
  <c r="AG27" i="54096"/>
  <c r="AG27" i="54071"/>
  <c r="O27" i="54071"/>
  <c r="AH27" i="54071"/>
  <c r="AK27" i="54071"/>
  <c r="Y27" i="54071"/>
  <c r="HK27" i="54096"/>
  <c r="BP27" i="54096"/>
  <c r="FT27" i="54096"/>
  <c r="AD27" i="54096"/>
  <c r="DU27" i="54096"/>
  <c r="AL27" i="54071"/>
  <c r="X27" i="54071"/>
  <c r="AB27" i="54071"/>
  <c r="AC27" i="54096"/>
  <c r="AE27" i="54071"/>
  <c r="MP27" i="54096"/>
  <c r="HQ27" i="54096"/>
  <c r="PJ27" i="54096"/>
  <c r="SS27" i="54096"/>
  <c r="AO27" i="54071"/>
  <c r="AM27" i="54071"/>
  <c r="HT27" i="54096"/>
  <c r="FP27" i="54096"/>
  <c r="AI27" i="54096"/>
  <c r="U27" i="54071"/>
  <c r="DJ27" i="54096"/>
  <c r="DE27" i="54096"/>
  <c r="AU27" i="54096"/>
  <c r="OE27" i="54096"/>
  <c r="GA27" i="54096"/>
  <c r="AO27" i="54096"/>
  <c r="CX27" i="54096"/>
  <c r="CF27" i="54096"/>
  <c r="FH27" i="54096"/>
  <c r="AW27" i="54096"/>
  <c r="BC27" i="54096"/>
  <c r="PX27" i="54096"/>
  <c r="PB27" i="54096"/>
  <c r="KZ27" i="54096"/>
  <c r="QQ27" i="54096"/>
  <c r="JG27" i="54096"/>
  <c r="WA27" i="54096"/>
  <c r="HA27" i="54096"/>
  <c r="HM27" i="54096"/>
  <c r="XW27" i="54096"/>
  <c r="LY27" i="54096"/>
  <c r="CQ27" i="54096"/>
  <c r="BH27" i="54096"/>
  <c r="UX27" i="54096"/>
  <c r="TC27" i="54096"/>
  <c r="UH27" i="54096"/>
  <c r="WN27" i="54096"/>
  <c r="GI27" i="54096"/>
  <c r="LS27" i="54096"/>
  <c r="FS27" i="54096"/>
  <c r="HV27" i="54096"/>
  <c r="DS27" i="54096"/>
  <c r="FI27" i="54096"/>
  <c r="BQ27" i="54096"/>
  <c r="W27" i="54096"/>
  <c r="X27" i="54096"/>
  <c r="BI27" i="54096"/>
  <c r="BG27" i="54096"/>
  <c r="DR27" i="54096"/>
  <c r="AM27" i="54096"/>
  <c r="AX27" i="54096"/>
  <c r="BE27" i="54096"/>
  <c r="W27" i="54071"/>
  <c r="HJ27" i="54096"/>
  <c r="VE27" i="54096"/>
  <c r="RQ27" i="54096"/>
  <c r="GR27" i="54096"/>
  <c r="GJ27" i="54096"/>
  <c r="WQ27" i="54096"/>
  <c r="QJ27" i="54096"/>
  <c r="KG27" i="54096"/>
  <c r="IN27" i="54096"/>
  <c r="YJ27" i="54096"/>
  <c r="DG27" i="54096"/>
  <c r="DI27" i="54096"/>
  <c r="HE27" i="54096"/>
  <c r="YT27" i="54096"/>
  <c r="ET27" i="54096"/>
  <c r="DX27" i="54096"/>
  <c r="EE27" i="54096"/>
  <c r="T27" i="54096"/>
  <c r="CU27" i="54096"/>
  <c r="EV27" i="54096"/>
  <c r="EX27" i="54096"/>
  <c r="CS27" i="54096"/>
  <c r="FE27" i="54096"/>
  <c r="P27" i="54096"/>
  <c r="Q27" i="54096"/>
  <c r="BN27" i="54096"/>
  <c r="EN27" i="54096"/>
  <c r="DW27" i="54096"/>
  <c r="GU27" i="54096"/>
  <c r="V27" i="54096"/>
  <c r="BD27" i="54096"/>
  <c r="HF27" i="54096"/>
  <c r="AC27" i="54071"/>
  <c r="Q27" i="54071"/>
  <c r="AK27" i="54096"/>
  <c r="T27" i="54071"/>
  <c r="HX27" i="54096"/>
  <c r="BO27" i="54096"/>
  <c r="N27" i="54071"/>
  <c r="JM27" i="54096"/>
  <c r="OY27" i="54096"/>
  <c r="XM27" i="54096"/>
  <c r="IW27" i="54096"/>
  <c r="UC27" i="54096"/>
  <c r="PE27" i="54096"/>
  <c r="MS27" i="54096"/>
  <c r="UV27" i="54096"/>
  <c r="SJ27" i="54096"/>
  <c r="NL27" i="54096"/>
  <c r="EY27" i="54096"/>
  <c r="HO27" i="54096"/>
  <c r="GE27" i="54096"/>
  <c r="AV27" i="54096"/>
  <c r="AP27" i="54096"/>
  <c r="KA27" i="54096"/>
  <c r="MB27" i="54096"/>
  <c r="JN27" i="54096"/>
  <c r="FW27" i="54096"/>
  <c r="CT27" i="54096"/>
  <c r="EI27" i="54096"/>
  <c r="FR27" i="54096"/>
  <c r="PY27" i="54096"/>
  <c r="RZ27" i="54096"/>
  <c r="NU27" i="54096"/>
  <c r="YG27" i="54096"/>
  <c r="VR27" i="54096"/>
  <c r="NR27" i="54096"/>
  <c r="P27" i="54071"/>
  <c r="AY27" i="54096"/>
  <c r="CA27" i="54096"/>
  <c r="FK27" i="54096"/>
  <c r="CE27" i="54096"/>
  <c r="HI27" i="54096"/>
  <c r="CM27" i="54096"/>
  <c r="FN27" i="54096"/>
  <c r="WU27" i="54096"/>
  <c r="CP27" i="54096"/>
  <c r="AA27" i="54096"/>
  <c r="AA27" i="54071"/>
  <c r="AE27" i="54096"/>
  <c r="CG27" i="54096"/>
  <c r="FO27" i="54096"/>
  <c r="GX27" i="54096"/>
  <c r="FF27" i="54096"/>
  <c r="EK27" i="54096"/>
  <c r="CR27" i="54096"/>
  <c r="U27" i="54096"/>
  <c r="EP27" i="54096"/>
  <c r="HB27" i="54096"/>
  <c r="GN27" i="54096"/>
  <c r="GV27" i="54096"/>
  <c r="FG27" i="54096"/>
  <c r="FB27" i="54096"/>
  <c r="HP27" i="54096"/>
  <c r="HG27" i="54096"/>
  <c r="CO27" i="54096"/>
  <c r="AJ27" i="54071"/>
  <c r="V27" i="13300"/>
  <c r="AZ27" i="54096"/>
  <c r="DH27" i="54096"/>
  <c r="GO27" i="54096"/>
  <c r="YW27" i="54096"/>
  <c r="IA27" i="54096"/>
  <c r="VD27" i="54096"/>
  <c r="FZ27" i="54096"/>
  <c r="GH27" i="54096"/>
  <c r="CJ27" i="54096"/>
  <c r="BV27" i="54096"/>
  <c r="CN27" i="54096"/>
  <c r="S27" i="54096"/>
  <c r="FM27" i="54096"/>
  <c r="BZ27" i="54096"/>
  <c r="AJ27" i="54096"/>
  <c r="CV27" i="54096"/>
  <c r="BA27" i="54096"/>
  <c r="DA27" i="54096"/>
  <c r="CW27" i="54096"/>
  <c r="CD27" i="54096"/>
  <c r="PO27" i="54096"/>
  <c r="LT27" i="54096"/>
  <c r="J42" i="54069"/>
  <c r="BW27" i="54096"/>
  <c r="DM27" i="54096"/>
  <c r="KQ27" i="54096"/>
  <c r="F338" i="54092"/>
  <c r="VM27" i="54096"/>
  <c r="UD27" i="54096"/>
  <c r="IL27" i="54096"/>
  <c r="YZ27" i="54096"/>
  <c r="ZZ27" i="54096"/>
  <c r="LI27" i="54096"/>
  <c r="OV27" i="54096"/>
  <c r="OL27" i="54096"/>
  <c r="YI27" i="54096"/>
  <c r="TR27" i="54096"/>
  <c r="IZ27" i="54096"/>
  <c r="RB27" i="54096"/>
  <c r="ZF27" i="54096"/>
  <c r="AH27" i="54096"/>
  <c r="BR27" i="54096"/>
  <c r="EQ27" i="54096"/>
  <c r="SV27" i="54096"/>
  <c r="AF27" i="54071"/>
  <c r="R27" i="54071"/>
  <c r="AF27" i="54096"/>
  <c r="BM27" i="54096"/>
  <c r="DQ27" i="54096"/>
  <c r="N27" i="54096"/>
  <c r="HW27" i="54096"/>
  <c r="MZ27" i="54096"/>
  <c r="AL27" i="54096"/>
  <c r="HC27" i="54096"/>
  <c r="ES27" i="54096"/>
  <c r="WR27" i="54096"/>
  <c r="VN27" i="54096"/>
  <c r="ZI27" i="54096"/>
  <c r="GY27" i="54096"/>
  <c r="IH27" i="54096"/>
  <c r="TW27" i="54096"/>
  <c r="YN27" i="54096"/>
  <c r="UE27" i="54096"/>
  <c r="QZ27" i="54096"/>
  <c r="ST27" i="54096"/>
  <c r="PV27" i="54096"/>
  <c r="WX27" i="54096"/>
  <c r="HR27" i="54096"/>
  <c r="VX27" i="54096"/>
  <c r="GM27" i="54096"/>
  <c r="CC27" i="54096"/>
  <c r="BL27" i="54096"/>
  <c r="FC27" i="54096"/>
  <c r="EO27" i="54096"/>
  <c r="XG27" i="54096"/>
  <c r="CL27" i="54096"/>
  <c r="EF27" i="54096"/>
  <c r="YK27" i="54096"/>
  <c r="YD27" i="54096"/>
  <c r="EZ27" i="54096"/>
  <c r="DB27" i="54096"/>
  <c r="DP27" i="54096"/>
  <c r="FA27" i="54096"/>
  <c r="HH27" i="54096"/>
  <c r="OT27" i="54096"/>
  <c r="KP27" i="54096"/>
  <c r="BF27" i="54096"/>
  <c r="CK27" i="54096"/>
  <c r="CI27" i="54096"/>
  <c r="FX27" i="54096"/>
  <c r="EW27" i="54096"/>
  <c r="HZ27" i="54096"/>
  <c r="HD27" i="54096"/>
  <c r="ZS27" i="54096"/>
  <c r="PD27" i="54096"/>
  <c r="DN27" i="54096"/>
  <c r="EC27" i="54096"/>
  <c r="GG27" i="54096"/>
  <c r="ZY27" i="54096"/>
  <c r="ZJ27" i="54096"/>
  <c r="OP27" i="54096"/>
  <c r="MM27" i="54096"/>
  <c r="RK27" i="54096"/>
  <c r="JH27" i="54096"/>
  <c r="OF27" i="54096"/>
  <c r="TD27" i="54096"/>
  <c r="LA27" i="54096"/>
  <c r="UW27" i="54096"/>
  <c r="MU27" i="54096"/>
  <c r="ON27" i="54096"/>
  <c r="TL27" i="54096"/>
  <c r="IE27" i="54096"/>
  <c r="NC27" i="54096"/>
  <c r="SA27" i="54096"/>
  <c r="JX27" i="54096"/>
  <c r="TT27" i="54096"/>
  <c r="LQ27" i="54096"/>
  <c r="QO27" i="54096"/>
  <c r="IP27" i="54096"/>
  <c r="VI27" i="54096"/>
  <c r="DK27" i="54096"/>
  <c r="FD27" i="54096"/>
  <c r="DV27" i="54096"/>
  <c r="WG27" i="54096"/>
  <c r="TN27" i="54096"/>
  <c r="QT27" i="54096"/>
  <c r="WJ27" i="54096"/>
  <c r="XR27" i="54096"/>
  <c r="OC27" i="54096"/>
  <c r="RH27" i="54096"/>
  <c r="YR27" i="54096"/>
  <c r="KI27" i="54096"/>
  <c r="LR27" i="54096"/>
  <c r="ZH27" i="54096"/>
  <c r="WL27" i="54096"/>
  <c r="XH27" i="54096"/>
  <c r="JF27" i="54096"/>
  <c r="MR27" i="54096"/>
  <c r="UP27" i="54096"/>
  <c r="XV27" i="54096"/>
  <c r="VQ27" i="54096"/>
  <c r="PF27" i="54096"/>
  <c r="SK27" i="54096"/>
  <c r="IO27" i="54096"/>
  <c r="ZO27" i="54096"/>
  <c r="XA27" i="54096"/>
  <c r="SD27" i="54096"/>
  <c r="TF27" i="54096"/>
  <c r="TA27" i="54096"/>
  <c r="JE27" i="54096"/>
  <c r="MJ27" i="54096"/>
  <c r="UM27" i="54096"/>
  <c r="SI27" i="54096"/>
  <c r="WV27" i="54096"/>
  <c r="ZQ27" i="54096"/>
  <c r="UO27" i="54096"/>
  <c r="PN27" i="54096"/>
  <c r="WY27" i="54096"/>
  <c r="SZ27" i="54096"/>
  <c r="RS27" i="54096"/>
  <c r="KF27" i="54096"/>
  <c r="NE27" i="54096"/>
  <c r="NV27" i="54096"/>
  <c r="OS27" i="54096"/>
  <c r="XI27" i="54096"/>
  <c r="LW27" i="54096"/>
  <c r="KD27" i="54096"/>
  <c r="RN27" i="54096"/>
  <c r="QE27" i="54096"/>
  <c r="NH27" i="54096"/>
  <c r="NP27" i="54096"/>
  <c r="UG27" i="54096"/>
  <c r="NM27" i="54096"/>
  <c r="QR27" i="54096"/>
  <c r="WS27" i="54096"/>
  <c r="ZX27" i="54096"/>
  <c r="PW27" i="54096"/>
  <c r="XL27" i="54096"/>
  <c r="XE27" i="54096"/>
  <c r="UU27" i="54096"/>
  <c r="KS27" i="54096"/>
  <c r="KY27" i="54096"/>
  <c r="ZG27" i="54096"/>
  <c r="WB27" i="54096"/>
  <c r="ZA27" i="54096"/>
  <c r="PG27" i="54096"/>
  <c r="IX27" i="54096"/>
  <c r="ZK27" i="54096"/>
  <c r="XZ27" i="54096"/>
  <c r="XC27" i="54096"/>
  <c r="QL27" i="54096"/>
  <c r="YV27" i="54096"/>
  <c r="LO27" i="54096"/>
  <c r="QD27" i="54096"/>
  <c r="S27" i="54071"/>
  <c r="LN27" i="54096"/>
  <c r="WP27" i="54096"/>
  <c r="ZP27" i="54096"/>
  <c r="GB27" i="54096"/>
  <c r="EL27" i="54096"/>
  <c r="HY27" i="54096"/>
  <c r="JJ27" i="54096"/>
  <c r="GZ27" i="54096"/>
  <c r="BY27" i="54096"/>
  <c r="R27" i="54096"/>
  <c r="TG27" i="54096"/>
  <c r="WH27" i="54096"/>
  <c r="OU27" i="54096"/>
  <c r="UB27" i="54096"/>
  <c r="AD27" i="54071"/>
  <c r="O27" i="54096"/>
  <c r="BX27" i="54096"/>
  <c r="Z27" i="54096"/>
  <c r="BB27" i="54096"/>
  <c r="BT27" i="54096"/>
  <c r="BS27" i="54096"/>
  <c r="EM27" i="54096"/>
  <c r="EH27" i="54096"/>
  <c r="HU27" i="54096"/>
  <c r="IM27" i="54096"/>
  <c r="FJ27" i="54096"/>
  <c r="MD27" i="54096"/>
  <c r="HL27" i="54096"/>
  <c r="EU27" i="54096"/>
  <c r="EG27" i="54096"/>
  <c r="EB27" i="54096"/>
  <c r="GF27" i="54096"/>
  <c r="JR27" i="54096"/>
  <c r="BU27" i="54096"/>
  <c r="DL27" i="54096"/>
  <c r="DY27" i="54096"/>
  <c r="VK27" i="54096"/>
  <c r="FY27" i="54096"/>
  <c r="GD27" i="54096"/>
  <c r="WD27" i="54096"/>
  <c r="V27" i="54071"/>
  <c r="QG27" i="54096"/>
  <c r="XY27" i="54096"/>
  <c r="YS27" i="54096"/>
  <c r="VP27" i="54096"/>
  <c r="ME27" i="54096"/>
  <c r="YX27" i="54096"/>
  <c r="NF27" i="54096"/>
  <c r="VO27" i="54096"/>
  <c r="YA27" i="54096"/>
  <c r="KH27" i="54096"/>
  <c r="ZT27" i="54096"/>
  <c r="RF27" i="54096"/>
  <c r="JP27" i="54096"/>
  <c r="ID27" i="54096"/>
  <c r="ZB27" i="54096"/>
  <c r="VS27" i="54096"/>
  <c r="YE27" i="54096"/>
  <c r="KX27" i="54096"/>
  <c r="WT27" i="54096"/>
  <c r="OD27" i="54096"/>
  <c r="WC27" i="54096"/>
  <c r="CZ27" i="54096"/>
  <c r="WF27" i="54096"/>
  <c r="GC27" i="54096"/>
  <c r="AB27" i="54096"/>
  <c r="KW27" i="54096"/>
  <c r="VW27" i="54096"/>
  <c r="PZ27" i="54096"/>
  <c r="AN27" i="54071"/>
  <c r="DF27" i="54096"/>
  <c r="GS27" i="54096"/>
  <c r="BK27" i="54096"/>
  <c r="YM27" i="54096"/>
  <c r="CH27" i="54096"/>
  <c r="CB27" i="54096"/>
  <c r="ER27" i="54096"/>
  <c r="GT27" i="54096"/>
  <c r="WK27" i="54096"/>
  <c r="PQ27" i="54096"/>
  <c r="AN27" i="54096"/>
  <c r="BJ27" i="54096"/>
  <c r="AR27" i="54096"/>
  <c r="AQ27" i="54096"/>
  <c r="EJ27" i="54096"/>
  <c r="FU27" i="54096"/>
  <c r="GK27" i="54096"/>
  <c r="YB27" i="54096"/>
  <c r="Y27" i="54096"/>
  <c r="AT27" i="54096"/>
  <c r="CY27" i="54096"/>
  <c r="FL27" i="54096"/>
  <c r="FV27" i="54096"/>
  <c r="GL27" i="54096"/>
  <c r="JV27" i="54096"/>
  <c r="TI27" i="54096"/>
  <c r="DD27" i="54096"/>
  <c r="ED27" i="54096"/>
  <c r="HN27" i="54096"/>
  <c r="TZ27" i="54096"/>
  <c r="HS27" i="54096"/>
  <c r="LB27" i="54096"/>
  <c r="VH27" i="54096"/>
  <c r="SC27" i="54096"/>
  <c r="VF27" i="54096"/>
  <c r="KT27" i="54096"/>
  <c r="XK27" i="54096"/>
  <c r="RR27" i="54096"/>
  <c r="YC27" i="54096"/>
  <c r="QM27" i="54096"/>
  <c r="SF27" i="54096"/>
  <c r="TY27" i="54096"/>
  <c r="YL27" i="54096"/>
  <c r="XO27" i="54096"/>
  <c r="SH27" i="54096"/>
  <c r="IR27" i="54096"/>
  <c r="SN27" i="54096"/>
  <c r="PI27" i="54096"/>
  <c r="YP27" i="54096"/>
  <c r="JB27" i="54096"/>
  <c r="MX27" i="54096"/>
  <c r="EA27" i="54096"/>
  <c r="AS27" i="54096"/>
  <c r="DC27" i="54096"/>
  <c r="GP27" i="54096"/>
  <c r="ZU27" i="54096"/>
  <c r="DT27" i="54096"/>
  <c r="FQ27" i="54096"/>
  <c r="UT27" i="54096"/>
  <c r="DO27" i="54096"/>
  <c r="GW27" i="54096"/>
  <c r="XQ27" i="54096"/>
  <c r="XD27" i="54096"/>
  <c r="AP27" i="54071"/>
  <c r="RP27" i="54096"/>
  <c r="VY27" i="54096"/>
  <c r="LG27" i="54096"/>
  <c r="IB27" i="54096"/>
  <c r="RX27" i="54096"/>
  <c r="JU27" i="54096"/>
  <c r="TQ27" i="54096"/>
  <c r="YH27" i="54096"/>
  <c r="ZW27" i="54096"/>
  <c r="ZD27" i="54096"/>
  <c r="ZM27" i="54096"/>
  <c r="GQ27" i="54096"/>
  <c r="KC27" i="54096"/>
  <c r="LJ27" i="54096"/>
  <c r="VC27" i="54096"/>
  <c r="QU27" i="54096"/>
  <c r="KK27" i="54096"/>
  <c r="VV27" i="54096"/>
  <c r="VG27" i="54096"/>
  <c r="WZ27" i="54096"/>
  <c r="TH27" i="54096"/>
  <c r="QP27" i="54096"/>
  <c r="TJ27" i="54096"/>
  <c r="RG27" i="54096"/>
  <c r="KV27" i="54096"/>
  <c r="RU27" i="54096"/>
  <c r="NZ27" i="54096"/>
  <c r="US27" i="54096"/>
  <c r="NI27" i="54096"/>
  <c r="OB27" i="54096"/>
  <c r="RW27" i="54096"/>
  <c r="YF27" i="54096"/>
  <c r="MT27" i="54096"/>
  <c r="TB27" i="54096"/>
  <c r="PU27" i="54096"/>
  <c r="JD27" i="54096"/>
  <c r="IU27" i="54096"/>
  <c r="XP27" i="54096"/>
  <c r="UL27" i="54096"/>
  <c r="TV27" i="54096"/>
  <c r="RL27" i="54096"/>
  <c r="LM27" i="54096"/>
  <c r="OR27" i="54096"/>
  <c r="UI27" i="54096"/>
  <c r="MO27" i="54096"/>
  <c r="PR27" i="54096"/>
  <c r="QB27" i="54096"/>
  <c r="JK27" i="54096"/>
  <c r="WM27" i="54096"/>
  <c r="UR27" i="54096"/>
  <c r="NQ27" i="54096"/>
  <c r="QX27" i="54096"/>
  <c r="OA27" i="54096"/>
  <c r="RO27" i="54096"/>
  <c r="YQ27" i="54096"/>
  <c r="MW27" i="54096"/>
  <c r="UZ27" i="54096"/>
  <c r="UJ27" i="54096"/>
  <c r="IG27" i="54096"/>
  <c r="ZN27" i="54096"/>
  <c r="JC27" i="54096"/>
  <c r="SY27" i="54096"/>
  <c r="PT27" i="54096"/>
  <c r="RM27" i="54096"/>
  <c r="NB27" i="54096"/>
  <c r="XF27" i="54096"/>
  <c r="ZR27" i="54096"/>
  <c r="NJ27" i="54096"/>
  <c r="YY27" i="54096"/>
  <c r="VT27" i="54096"/>
  <c r="QC27" i="54096"/>
  <c r="OJ27" i="54096"/>
  <c r="LX27" i="54096"/>
  <c r="JL27" i="54096"/>
  <c r="MQ27" i="54096"/>
  <c r="KE27" i="54096"/>
  <c r="SX27" i="54096"/>
  <c r="OK27" i="54096"/>
  <c r="ZL27" i="54096"/>
  <c r="PA27" i="54096"/>
  <c r="IJ27" i="54096"/>
  <c r="NK27" i="54096"/>
  <c r="MH27" i="54096"/>
  <c r="LZ27" i="54096"/>
  <c r="NS27" i="54096"/>
  <c r="QN27" i="54096"/>
  <c r="LP27" i="54096"/>
  <c r="TS27" i="54096"/>
  <c r="MI27" i="54096"/>
  <c r="YO27" i="54096"/>
  <c r="SG27" i="54096"/>
  <c r="IK27" i="54096"/>
  <c r="JW27" i="54096"/>
  <c r="QW27" i="54096"/>
  <c r="XT27" i="54096"/>
  <c r="TO27" i="54096"/>
  <c r="QS27" i="54096"/>
  <c r="KB27" i="54096"/>
  <c r="KU27" i="54096"/>
  <c r="RD27" i="54096"/>
  <c r="NY27" i="54096"/>
  <c r="KM27" i="54096"/>
  <c r="XB27" i="54096"/>
  <c r="WO27" i="54096"/>
  <c r="NX27" i="54096"/>
  <c r="QH27" i="54096"/>
  <c r="WI27" i="54096"/>
  <c r="YU27" i="54096"/>
  <c r="OH27" i="54096"/>
  <c r="XJ27" i="54096"/>
  <c r="SL27" i="54096"/>
  <c r="VU27" i="54096"/>
  <c r="XU27" i="54096"/>
  <c r="RJ27" i="54096"/>
  <c r="VA27" i="54096"/>
  <c r="SO27" i="54096"/>
  <c r="LE27" i="54096"/>
  <c r="IS27" i="54096"/>
  <c r="QV27" i="54096"/>
  <c r="UA27" i="54096"/>
  <c r="PC27" i="54096"/>
  <c r="KL27" i="54096"/>
  <c r="WW27" i="54096"/>
  <c r="LL27" i="54096"/>
  <c r="XS27" i="54096"/>
  <c r="ZC27" i="54096"/>
  <c r="XN27" i="54096"/>
  <c r="KN27" i="54096"/>
  <c r="PL27" i="54096"/>
  <c r="RE27" i="54096"/>
  <c r="OI27" i="54096"/>
  <c r="LD27" i="54096"/>
  <c r="OG27" i="54096"/>
  <c r="IT27" i="54096"/>
  <c r="JA27" i="54096"/>
  <c r="MY27" i="54096"/>
  <c r="PK27" i="54096"/>
  <c r="OQ27" i="54096"/>
  <c r="ZV27" i="54096"/>
  <c r="RV27" i="54096"/>
  <c r="WE27" i="54096"/>
  <c r="MG27" i="54096"/>
  <c r="SQ27" i="54096"/>
  <c r="ZE27" i="54096"/>
  <c r="RC27" i="54096"/>
  <c r="TX27" i="54096"/>
  <c r="UQ27" i="54096"/>
  <c r="NG27" i="54096"/>
  <c r="TP27" i="54096"/>
  <c r="MF27" i="54096"/>
  <c r="SP27" i="54096"/>
  <c r="JT27" i="54096"/>
  <c r="XX27" i="54096"/>
  <c r="NN27" i="54096"/>
  <c r="VL27" i="54096"/>
  <c r="LV27" i="54096"/>
  <c r="JZ27" i="54096"/>
  <c r="TE27" i="54096"/>
  <c r="LU27" i="54096"/>
  <c r="JI27" i="54096"/>
  <c r="OZ27" i="54096"/>
  <c r="MN27" i="54096"/>
  <c r="SE27" i="54096"/>
  <c r="PS27" i="54096"/>
  <c r="II27" i="54096"/>
  <c r="SW27" i="54096"/>
  <c r="QK27" i="54096"/>
  <c r="LF27" i="54096"/>
  <c r="MC27" i="54096"/>
  <c r="PH27" i="54096"/>
  <c r="OW27" i="54096"/>
  <c r="SB27" i="54096"/>
  <c r="IF27" i="54096"/>
  <c r="LK27" i="54096"/>
  <c r="IV27" i="54096"/>
  <c r="SM27" i="54096"/>
  <c r="JQ27" i="54096"/>
  <c r="IQ27" i="54096"/>
  <c r="MV27" i="54096"/>
  <c r="LC27" i="54096"/>
  <c r="RT27" i="54096"/>
  <c r="TM27" i="54096"/>
  <c r="QF27" i="54096"/>
  <c r="QA27" i="54096"/>
  <c r="VJ27" i="54096"/>
  <c r="TU27" i="54096"/>
  <c r="JY27" i="54096"/>
  <c r="ND27" i="54096"/>
  <c r="QI27" i="54096"/>
  <c r="VB27" i="54096"/>
  <c r="OO27" i="54096"/>
  <c r="KJ27" i="54096"/>
  <c r="UY27" i="54096"/>
  <c r="NO27" i="54096"/>
  <c r="ML27" i="54096"/>
  <c r="RI27" i="54096"/>
  <c r="MK27" i="54096"/>
  <c r="UN27" i="54096"/>
  <c r="PP27" i="54096"/>
  <c r="KR27" i="54096"/>
  <c r="SU27" i="54096"/>
  <c r="NW27" i="54096"/>
  <c r="IY27" i="54096"/>
  <c r="UF27" i="54096"/>
  <c r="SR27" i="54096"/>
  <c r="MA27" i="54096"/>
  <c r="RA27" i="54096"/>
  <c r="OX27" i="54096"/>
  <c r="RY27" i="54096"/>
  <c r="NA27" i="54096"/>
  <c r="IC27" i="54096"/>
  <c r="LH27" i="54096"/>
  <c r="TK27" i="54096"/>
  <c r="OM27" i="54096"/>
  <c r="JO27" i="54096"/>
  <c r="UK27" i="54096"/>
  <c r="KO27" i="54096"/>
  <c r="NT27" i="54096"/>
  <c r="QY27" i="54096"/>
  <c r="VZ27" i="54096"/>
  <c r="PM27" i="54096"/>
  <c r="D543" i="54092"/>
  <c r="F543" i="54092" s="1"/>
  <c r="EB27" i="54095"/>
  <c r="NC27" i="54095"/>
  <c r="XZ27" i="54095"/>
  <c r="IE27" i="54095"/>
  <c r="OD27" i="54095"/>
  <c r="RH27" i="54095"/>
  <c r="JE27" i="54095"/>
  <c r="VM27" i="54095"/>
  <c r="OE27" i="54095"/>
  <c r="KZ27" i="54095"/>
  <c r="NT27" i="54095"/>
  <c r="KO27" i="54095"/>
  <c r="NA27" i="54095"/>
  <c r="KQ27" i="54095"/>
  <c r="VK27" i="54095"/>
  <c r="VD27" i="54095"/>
  <c r="RO27" i="54095"/>
  <c r="YG27" i="54095"/>
  <c r="TR27" i="54095"/>
  <c r="OU27" i="54095"/>
  <c r="PA27" i="54095"/>
  <c r="RM27" i="54095"/>
  <c r="TF27" i="54095"/>
  <c r="ZB27" i="54095"/>
  <c r="VO27" i="54095"/>
  <c r="YA27" i="54095"/>
  <c r="PS27" i="54095"/>
  <c r="XI27" i="54095"/>
  <c r="ZQ27" i="54095"/>
  <c r="JW27" i="54095"/>
  <c r="KM27" i="54095"/>
  <c r="RQ27" i="54095"/>
  <c r="VX27" i="54095"/>
  <c r="IC27" i="54095"/>
  <c r="OC27" i="54095"/>
  <c r="WH27" i="54095"/>
  <c r="PX27" i="54095"/>
  <c r="OV27" i="54095"/>
  <c r="TT27" i="54095"/>
  <c r="LQ27" i="54095"/>
  <c r="ML27" i="54095"/>
  <c r="RJ27" i="54095"/>
  <c r="ZZ27" i="54095"/>
  <c r="OA27" i="54095"/>
  <c r="SY27" i="54095"/>
  <c r="XH27" i="54095"/>
  <c r="ZE27" i="54095"/>
  <c r="YZ27" i="54095"/>
  <c r="UF27" i="54095"/>
  <c r="RB27" i="54095"/>
  <c r="ZF27" i="54095"/>
  <c r="NS27" i="54095"/>
  <c r="VI27" i="54095"/>
  <c r="QF27" i="54095"/>
  <c r="PM27" i="54095"/>
  <c r="UD27" i="54095"/>
  <c r="YM27" i="54095"/>
  <c r="ST27" i="54095"/>
  <c r="AAB27" i="54095"/>
  <c r="IJ27" i="54095"/>
  <c r="UR27" i="54095"/>
  <c r="TY27" i="54095"/>
  <c r="QX27" i="54095"/>
  <c r="ZD27" i="54095"/>
  <c r="MX27" i="54095"/>
  <c r="RW27" i="54095"/>
  <c r="KG27" i="54095"/>
  <c r="OO27" i="54095"/>
  <c r="KA27" i="54095"/>
  <c r="LK27" i="54095"/>
  <c r="JH27" i="54095"/>
  <c r="LT27" i="54095"/>
  <c r="OF27" i="54095"/>
  <c r="QR27" i="54095"/>
  <c r="TD27" i="54095"/>
  <c r="IO27" i="54095"/>
  <c r="LA27" i="54095"/>
  <c r="NM27" i="54095"/>
  <c r="PY27" i="54095"/>
  <c r="SK27" i="54095"/>
  <c r="UW27" i="54095"/>
  <c r="LF27" i="54095"/>
  <c r="QD27" i="54095"/>
  <c r="VB27" i="54095"/>
  <c r="YD27" i="54095"/>
  <c r="ZJ27" i="54095"/>
  <c r="MU27" i="54095"/>
  <c r="RS27" i="54095"/>
  <c r="WM27" i="54095"/>
  <c r="YY27" i="54095"/>
  <c r="KT27" i="54095"/>
  <c r="UP27" i="54095"/>
  <c r="WB27" i="54095"/>
  <c r="JO27" i="54095"/>
  <c r="TK27" i="54095"/>
  <c r="QP27" i="54095"/>
  <c r="XT27" i="54095"/>
  <c r="YS27" i="54095"/>
  <c r="VQ27" i="54095"/>
  <c r="JD27" i="54095"/>
  <c r="OR27" i="54095"/>
  <c r="SZ27" i="54095"/>
  <c r="KW27" i="54095"/>
  <c r="QK27" i="54095"/>
  <c r="US27" i="54095"/>
  <c r="OP27" i="54095"/>
  <c r="LG27" i="54095"/>
  <c r="VC27" i="54095"/>
  <c r="KD27" i="54095"/>
  <c r="WZ27" i="54095"/>
  <c r="LS27" i="54095"/>
  <c r="IF27" i="54095"/>
  <c r="KR27" i="54095"/>
  <c r="ND27" i="54095"/>
  <c r="PP27" i="54095"/>
  <c r="SB27" i="54095"/>
  <c r="UN27" i="54095"/>
  <c r="JY27" i="54095"/>
  <c r="MK27" i="54095"/>
  <c r="OW27" i="54095"/>
  <c r="RI27" i="54095"/>
  <c r="TU27" i="54095"/>
  <c r="JB27" i="54095"/>
  <c r="NZ27" i="54095"/>
  <c r="SX27" i="54095"/>
  <c r="XB27" i="54095"/>
  <c r="ZN27" i="54095"/>
  <c r="JK27" i="54095"/>
  <c r="OI27" i="54095"/>
  <c r="TG27" i="54095"/>
  <c r="UM27" i="54095"/>
  <c r="XW27" i="54095"/>
  <c r="QH27" i="54095"/>
  <c r="YV27" i="54095"/>
  <c r="PC27" i="54095"/>
  <c r="XA27" i="54095"/>
  <c r="RF27" i="54095"/>
  <c r="VP27" i="54095"/>
  <c r="LC27" i="54095"/>
  <c r="XU27" i="54095"/>
  <c r="PK27" i="54095"/>
  <c r="RN27" i="54095"/>
  <c r="VT27" i="54095"/>
  <c r="TS27" i="54095"/>
  <c r="KF27" i="54095"/>
  <c r="MR27" i="54095"/>
  <c r="PD27" i="54095"/>
  <c r="RP27" i="54095"/>
  <c r="UB27" i="54095"/>
  <c r="JM27" i="54095"/>
  <c r="LY27" i="54095"/>
  <c r="OK27" i="54095"/>
  <c r="QW27" i="54095"/>
  <c r="TI27" i="54095"/>
  <c r="ID27" i="54095"/>
  <c r="NB27" i="54095"/>
  <c r="RZ27" i="54095"/>
  <c r="WP27" i="54095"/>
  <c r="ZR27" i="54095"/>
  <c r="JS27" i="54095"/>
  <c r="OQ27" i="54095"/>
  <c r="TO27" i="54095"/>
  <c r="XK27" i="54095"/>
  <c r="ZW27" i="54095"/>
  <c r="OL27" i="54095"/>
  <c r="XX27" i="54095"/>
  <c r="NG27" i="54095"/>
  <c r="WC27" i="54095"/>
  <c r="KL27" i="54095"/>
  <c r="UH27" i="54095"/>
  <c r="ZP27" i="54095"/>
  <c r="TC27" i="54095"/>
  <c r="MF27" i="54095"/>
  <c r="QN27" i="54095"/>
  <c r="JA27" i="54095"/>
  <c r="NY27" i="54095"/>
  <c r="SG27" i="54095"/>
  <c r="KX27" i="54095"/>
  <c r="UT27" i="54095"/>
  <c r="YP27" i="54095"/>
  <c r="RK27" i="54095"/>
  <c r="YU27" i="54095"/>
  <c r="AAA27" i="54095"/>
  <c r="TZ27" i="54095"/>
  <c r="YF27" i="54095"/>
  <c r="YW27" i="54095"/>
  <c r="UX27" i="54095"/>
  <c r="XM27" i="54095"/>
  <c r="MJ27" i="54095"/>
  <c r="ZO27" i="54095"/>
  <c r="NF27" i="54095"/>
  <c r="IY27" i="54095"/>
  <c r="UK27" i="54095"/>
  <c r="KH27" i="54095"/>
  <c r="WV27" i="54095"/>
  <c r="JT27" i="54095"/>
  <c r="NH27" i="54095"/>
  <c r="PT27" i="54095"/>
  <c r="SF27" i="54095"/>
  <c r="MO27" i="54095"/>
  <c r="PW27" i="54095"/>
  <c r="UU27" i="54095"/>
  <c r="IR27" i="54095"/>
  <c r="LD27" i="54095"/>
  <c r="NP27" i="54095"/>
  <c r="QB27" i="54095"/>
  <c r="SN27" i="54095"/>
  <c r="UZ27" i="54095"/>
  <c r="KK27" i="54095"/>
  <c r="MW27" i="54095"/>
  <c r="PI27" i="54095"/>
  <c r="RU27" i="54095"/>
  <c r="UG27" i="54095"/>
  <c r="JZ27" i="54095"/>
  <c r="OX27" i="54095"/>
  <c r="TV27" i="54095"/>
  <c r="XN27" i="54095"/>
  <c r="LO27" i="54095"/>
  <c r="QM27" i="54095"/>
  <c r="VW27" i="54095"/>
  <c r="YI27" i="54095"/>
  <c r="IH27" i="54095"/>
  <c r="SD27" i="54095"/>
  <c r="ZT27" i="54095"/>
  <c r="QY27" i="54095"/>
  <c r="XY27" i="54095"/>
  <c r="TB27" i="54095"/>
  <c r="WN27" i="54095"/>
  <c r="SM27" i="54095"/>
  <c r="MI27" i="54095"/>
  <c r="YK27" i="54095"/>
  <c r="MV27" i="54095"/>
  <c r="SJ27" i="54095"/>
  <c r="JQ27" i="54095"/>
  <c r="PE27" i="54095"/>
  <c r="UC27" i="54095"/>
  <c r="MD27" i="54095"/>
  <c r="WT27" i="54095"/>
  <c r="IU27" i="54095"/>
  <c r="SQ27" i="54095"/>
  <c r="YE27" i="54095"/>
  <c r="XQ27" i="54095"/>
  <c r="PZ27" i="54095"/>
  <c r="ZX27" i="54095"/>
  <c r="ZI27" i="54095"/>
  <c r="XE27" i="54095"/>
  <c r="KB27" i="54095"/>
  <c r="MN27" i="54095"/>
  <c r="OZ27" i="54095"/>
  <c r="RL27" i="54095"/>
  <c r="TX27" i="54095"/>
  <c r="JI27" i="54095"/>
  <c r="LU27" i="54095"/>
  <c r="OG27" i="54095"/>
  <c r="QS27" i="54095"/>
  <c r="TE27" i="54095"/>
  <c r="MT27" i="54095"/>
  <c r="RR27" i="54095"/>
  <c r="VV27" i="54095"/>
  <c r="WL27" i="54095"/>
  <c r="YX27" i="54095"/>
  <c r="XG27" i="54095"/>
  <c r="ZS27" i="54095"/>
  <c r="NV27" i="54095"/>
  <c r="XP27" i="54095"/>
  <c r="MQ27" i="54095"/>
  <c r="VU27" i="54095"/>
  <c r="ZM27" i="54095"/>
  <c r="OT27" i="54095"/>
  <c r="ZH27" i="54095"/>
  <c r="ZY27" i="54095"/>
  <c r="QQ27" i="54095"/>
  <c r="UI27" i="54095"/>
  <c r="WK27" i="54095"/>
  <c r="SL27" i="54095"/>
  <c r="QA27" i="54095"/>
  <c r="JP27" i="54095"/>
  <c r="MB27" i="54095"/>
  <c r="ON27" i="54095"/>
  <c r="QZ27" i="54095"/>
  <c r="TL27" i="54095"/>
  <c r="IW27" i="54095"/>
  <c r="LI27" i="54095"/>
  <c r="NU27" i="54095"/>
  <c r="QG27" i="54095"/>
  <c r="SS27" i="54095"/>
  <c r="LV27" i="54095"/>
  <c r="QT27" i="54095"/>
  <c r="VJ27" i="54095"/>
  <c r="VZ27" i="54095"/>
  <c r="YL27" i="54095"/>
  <c r="IM27" i="54095"/>
  <c r="NK27" i="54095"/>
  <c r="SI27" i="54095"/>
  <c r="WU27" i="54095"/>
  <c r="ZG27" i="54095"/>
  <c r="LZ27" i="54095"/>
  <c r="WR27" i="54095"/>
  <c r="KU27" i="54095"/>
  <c r="UQ27" i="54095"/>
  <c r="RV27" i="54095"/>
  <c r="YJ27" i="54095"/>
  <c r="JG27" i="54095"/>
  <c r="YC27" i="54095"/>
  <c r="KJ27" i="54095"/>
  <c r="PH27" i="54095"/>
  <c r="UV27" i="54095"/>
  <c r="MS27" i="54095"/>
  <c r="RA27" i="54095"/>
  <c r="IL27" i="54095"/>
  <c r="SH27" i="54095"/>
  <c r="XJ27" i="54095"/>
  <c r="ZV27" i="54095"/>
  <c r="OY27" i="54095"/>
  <c r="VS27" i="54095"/>
  <c r="XO27" i="54095"/>
  <c r="PB27" i="54095"/>
  <c r="VE27" i="54095"/>
  <c r="NN27" i="54095"/>
  <c r="YR27" i="54095"/>
  <c r="JX27" i="54095"/>
  <c r="QO27" i="54095"/>
  <c r="TA27" i="54095"/>
  <c r="VR27" i="54095"/>
  <c r="YT27" i="54095"/>
  <c r="JC27" i="54095"/>
  <c r="XC27" i="54095"/>
  <c r="MA27" i="54095"/>
  <c r="MC27" i="54095"/>
  <c r="WI27" i="54095"/>
  <c r="IV27" i="54095"/>
  <c r="LH27" i="54095"/>
  <c r="SR27" i="54095"/>
  <c r="RY27" i="54095"/>
  <c r="PF27" i="54095"/>
  <c r="XR27" i="54095"/>
  <c r="IX27" i="54095"/>
  <c r="JV27" i="54095"/>
  <c r="UY27" i="54095"/>
  <c r="ZL27" i="54095"/>
  <c r="KV27" i="54095"/>
  <c r="KC27" i="54095"/>
  <c r="JJ27" i="54095"/>
  <c r="OH27" i="54095"/>
  <c r="XF27" i="54095"/>
  <c r="KY27" i="54095"/>
  <c r="ZU27" i="54095"/>
  <c r="NO27" i="54095"/>
  <c r="NL27" i="54095"/>
  <c r="RT27" i="54095"/>
  <c r="TM27" i="54095"/>
  <c r="NJ27" i="54095"/>
  <c r="TW27" i="54095"/>
  <c r="IB27" i="54095"/>
  <c r="KN27" i="54095"/>
  <c r="MZ27" i="54095"/>
  <c r="PL27" i="54095"/>
  <c r="RX27" i="54095"/>
  <c r="UJ27" i="54095"/>
  <c r="JU27" i="54095"/>
  <c r="MG27" i="54095"/>
  <c r="OS27" i="54095"/>
  <c r="RE27" i="54095"/>
  <c r="TQ27" i="54095"/>
  <c r="IT27" i="54095"/>
  <c r="NR27" i="54095"/>
  <c r="SP27" i="54095"/>
  <c r="WX27" i="54095"/>
  <c r="KI27" i="54095"/>
  <c r="PG27" i="54095"/>
  <c r="UE27" i="54095"/>
  <c r="VG27" i="54095"/>
  <c r="XS27" i="54095"/>
  <c r="PR27" i="54095"/>
  <c r="YN27" i="54095"/>
  <c r="OM27" i="54095"/>
  <c r="WS27" i="54095"/>
  <c r="JF27" i="54095"/>
  <c r="LR27" i="54095"/>
  <c r="VH27" i="54095"/>
  <c r="IQ27" i="54095"/>
  <c r="WO27" i="54095"/>
  <c r="VY27" i="54095"/>
  <c r="LP27" i="54095"/>
  <c r="RD27" i="54095"/>
  <c r="IK27" i="54095"/>
  <c r="NI27" i="54095"/>
  <c r="SW27" i="54095"/>
  <c r="JR27" i="54095"/>
  <c r="TN27" i="54095"/>
  <c r="VN27" i="54095"/>
  <c r="QE27" i="54095"/>
  <c r="ZK27" i="54095"/>
  <c r="SU27" i="54095"/>
  <c r="IP27" i="54095"/>
  <c r="WF27" i="54095"/>
  <c r="JL27" i="54095"/>
  <c r="LX27" i="54095"/>
  <c r="OJ27" i="54095"/>
  <c r="QV27" i="54095"/>
  <c r="TH27" i="54095"/>
  <c r="IS27" i="54095"/>
  <c r="LE27" i="54095"/>
  <c r="NQ27" i="54095"/>
  <c r="QC27" i="54095"/>
  <c r="SO27" i="54095"/>
  <c r="VA27" i="54095"/>
  <c r="LN27" i="54095"/>
  <c r="QL27" i="54095"/>
  <c r="VF27" i="54095"/>
  <c r="YH27" i="54095"/>
  <c r="LW27" i="54095"/>
  <c r="PO27" i="54095"/>
  <c r="QU27" i="54095"/>
  <c r="SA27" i="54095"/>
  <c r="WA27" i="54095"/>
  <c r="WQ27" i="54095"/>
  <c r="ZC27" i="54095"/>
  <c r="LJ27" i="54095"/>
  <c r="WJ27" i="54095"/>
  <c r="KE27" i="54095"/>
  <c r="UA27" i="54095"/>
  <c r="MH27" i="54095"/>
  <c r="YB27" i="54095"/>
  <c r="WW27" i="54095"/>
  <c r="WY27" i="54095"/>
  <c r="NW27" i="54095"/>
  <c r="LB27" i="54095"/>
  <c r="XL27" i="54095"/>
  <c r="IZ27" i="54095"/>
  <c r="LL27" i="54095"/>
  <c r="NX27" i="54095"/>
  <c r="QJ27" i="54095"/>
  <c r="SV27" i="54095"/>
  <c r="IG27" i="54095"/>
  <c r="KS27" i="54095"/>
  <c r="NE27" i="54095"/>
  <c r="PQ27" i="54095"/>
  <c r="SC27" i="54095"/>
  <c r="UO27" i="54095"/>
  <c r="KP27" i="54095"/>
  <c r="PN27" i="54095"/>
  <c r="UL27" i="54095"/>
  <c r="XV27" i="54095"/>
  <c r="ME27" i="54095"/>
  <c r="RC27" i="54095"/>
  <c r="WE27" i="54095"/>
  <c r="YQ27" i="54095"/>
  <c r="JN27" i="54095"/>
  <c r="TJ27" i="54095"/>
  <c r="VL27" i="54095"/>
  <c r="II27" i="54095"/>
  <c r="SE27" i="54095"/>
  <c r="YO27" i="54095"/>
  <c r="PJ27" i="54095"/>
  <c r="XD27" i="54095"/>
  <c r="WG27" i="54095"/>
  <c r="ZA27" i="54095"/>
  <c r="RG27" i="54095"/>
  <c r="IN27" i="54095"/>
  <c r="OB27" i="54095"/>
  <c r="TP27" i="54095"/>
  <c r="LM27" i="54095"/>
  <c r="PU27" i="54095"/>
  <c r="PV27" i="54095"/>
  <c r="WD27" i="54095"/>
  <c r="MM27" i="54095"/>
  <c r="MP27" i="54095"/>
  <c r="QI27" i="54095"/>
  <c r="MY27" i="54095"/>
  <c r="DR27" i="54095"/>
  <c r="GT27" i="54095"/>
  <c r="DL27" i="54095"/>
  <c r="FX27" i="54095"/>
  <c r="GK27" i="54095"/>
  <c r="HI27" i="54095"/>
  <c r="ED27" i="54095"/>
  <c r="DF27" i="54095"/>
  <c r="FO27" i="54095"/>
  <c r="FL27" i="54095"/>
  <c r="GL27" i="54095"/>
  <c r="EJ27" i="54095"/>
  <c r="GP27" i="54095"/>
  <c r="DM27" i="54095"/>
  <c r="DU27" i="54095"/>
  <c r="FQ27" i="54095"/>
  <c r="HH27" i="54095"/>
  <c r="FM27" i="54095"/>
  <c r="EM27" i="54095"/>
  <c r="FT27" i="54095"/>
  <c r="DB27" i="54095"/>
  <c r="FN27" i="54095"/>
  <c r="GD27" i="54095"/>
  <c r="FK27" i="54095"/>
  <c r="HW27" i="54095"/>
  <c r="FH27" i="54095"/>
  <c r="HD27" i="54095"/>
  <c r="GC27" i="54095"/>
  <c r="GJ27" i="54095"/>
  <c r="EW27" i="54095"/>
  <c r="FB27" i="54095"/>
  <c r="GX27" i="54095"/>
  <c r="HN27" i="54095"/>
  <c r="EY27" i="54095"/>
  <c r="HK27" i="54095"/>
  <c r="EV27" i="54095"/>
  <c r="GR27" i="54095"/>
  <c r="GW27" i="54095"/>
  <c r="EO27" i="54095"/>
  <c r="HE27" i="54095"/>
  <c r="EG27" i="54095"/>
  <c r="DZ27" i="54095"/>
  <c r="DW27" i="54095"/>
  <c r="GI27" i="54095"/>
  <c r="DT27" i="54095"/>
  <c r="FA27" i="54095"/>
  <c r="HQ27" i="54095"/>
  <c r="FI27" i="54095"/>
  <c r="HY27" i="54095"/>
  <c r="DN27" i="54095"/>
  <c r="DK27" i="54095"/>
  <c r="FW27" i="54095"/>
  <c r="HC27" i="54095"/>
  <c r="FD27" i="54095"/>
  <c r="DI27" i="54095"/>
  <c r="GA27" i="54095"/>
  <c r="HP27" i="54095"/>
  <c r="FR27" i="54095"/>
  <c r="GF27" i="54095"/>
  <c r="FJ27" i="54095"/>
  <c r="EX27" i="54095"/>
  <c r="HZ27" i="54095"/>
  <c r="EU27" i="54095"/>
  <c r="HG27" i="54095"/>
  <c r="ER27" i="54095"/>
  <c r="GN27" i="54095"/>
  <c r="GG27" i="54095"/>
  <c r="DY27" i="54095"/>
  <c r="GO27" i="54095"/>
  <c r="FY27" i="54095"/>
  <c r="EL27" i="54095"/>
  <c r="EI27" i="54095"/>
  <c r="GU27" i="54095"/>
  <c r="EF27" i="54095"/>
  <c r="GB27" i="54095"/>
  <c r="DJ27" i="54095"/>
  <c r="FV27" i="54095"/>
  <c r="HR27" i="54095"/>
  <c r="DG27" i="54095"/>
  <c r="FS27" i="54095"/>
  <c r="DD27" i="54095"/>
  <c r="FP27" i="54095"/>
  <c r="HL27" i="54095"/>
  <c r="GS27" i="54095"/>
  <c r="HV27" i="54095"/>
  <c r="EA27" i="54095"/>
  <c r="GM27" i="54095"/>
  <c r="DX27" i="54095"/>
  <c r="GZ27" i="54095"/>
  <c r="DE27" i="54095"/>
  <c r="DO27" i="54095"/>
  <c r="HT27" i="54095"/>
  <c r="EC27" i="54095"/>
  <c r="DC27" i="54095"/>
  <c r="IA27" i="54095"/>
  <c r="EP27" i="54095"/>
  <c r="GY27" i="54095"/>
  <c r="HS27" i="54095"/>
  <c r="EH27" i="54095"/>
  <c r="HJ27" i="54095"/>
  <c r="EE27" i="54095"/>
  <c r="GQ27" i="54095"/>
  <c r="EN27" i="54095"/>
  <c r="FU27" i="54095"/>
  <c r="DV27" i="54095"/>
  <c r="GH27" i="54095"/>
  <c r="DS27" i="54095"/>
  <c r="GE27" i="54095"/>
  <c r="DP27" i="54095"/>
  <c r="HX27" i="54095"/>
  <c r="EK27" i="54095"/>
  <c r="HA27" i="54095"/>
  <c r="ES27" i="54095"/>
  <c r="ET27" i="54095"/>
  <c r="FF27" i="54095"/>
  <c r="HB27" i="54095"/>
  <c r="FC27" i="54095"/>
  <c r="HO27" i="54095"/>
  <c r="EZ27" i="54095"/>
  <c r="GV27" i="54095"/>
  <c r="HM27" i="54095"/>
  <c r="FE27" i="54095"/>
  <c r="HU27" i="54095"/>
  <c r="FZ27" i="54095"/>
  <c r="HF27" i="54095"/>
  <c r="EQ27" i="54095"/>
  <c r="FG27" i="54095"/>
  <c r="DH27" i="54095"/>
  <c r="DQ27" i="54095"/>
  <c r="CI27" i="54095"/>
  <c r="BJ27" i="54095"/>
  <c r="AP27" i="54095"/>
  <c r="CG27" i="54095"/>
  <c r="BF27" i="54095"/>
  <c r="BU27" i="54095"/>
  <c r="CH27" i="54095"/>
  <c r="BG27" i="54095"/>
  <c r="BP27" i="54095"/>
  <c r="BE27" i="54095"/>
  <c r="CR27" i="54095"/>
  <c r="AZ27" i="54095"/>
  <c r="AT27" i="54095"/>
  <c r="AR27" i="54095"/>
  <c r="BS27" i="54095"/>
  <c r="BC27" i="54095"/>
  <c r="AW27" i="54095"/>
  <c r="BB27" i="54095"/>
  <c r="CJ27" i="54095"/>
  <c r="BI27" i="54095"/>
  <c r="AU27" i="54095"/>
  <c r="BV27" i="54095"/>
  <c r="BH27" i="54095"/>
  <c r="AS27" i="54095"/>
  <c r="CA27" i="54095"/>
  <c r="CS27" i="54095"/>
  <c r="AQ27" i="54095"/>
  <c r="CL27" i="54095"/>
  <c r="AX27" i="54095"/>
  <c r="BZ27" i="54095"/>
  <c r="DA27" i="54095"/>
  <c r="BT27" i="54095"/>
  <c r="CU27" i="54095"/>
  <c r="CB27" i="54095"/>
  <c r="AV27" i="54095"/>
  <c r="BA27" i="54095"/>
  <c r="BK27" i="54095"/>
  <c r="CQ27" i="54095"/>
  <c r="BX27" i="54095"/>
  <c r="BW27" i="54095"/>
  <c r="CC27" i="54095"/>
  <c r="BM27" i="54095"/>
  <c r="CD27" i="54095"/>
  <c r="BO27" i="54095"/>
  <c r="CF27" i="54095"/>
  <c r="CW27" i="54095"/>
  <c r="BR27" i="54095"/>
  <c r="CZ27" i="54095"/>
  <c r="BQ27" i="54095"/>
  <c r="BY27" i="54095"/>
  <c r="BL27" i="54095"/>
  <c r="CX27" i="54095"/>
  <c r="AY27" i="54095"/>
  <c r="CK27" i="54095"/>
  <c r="CE27" i="54095"/>
  <c r="BN27" i="54095"/>
  <c r="CO27" i="54095"/>
  <c r="CV27" i="54095"/>
  <c r="BD27" i="54095"/>
  <c r="CY27" i="54095"/>
  <c r="CT27" i="54095"/>
  <c r="CP27" i="54095"/>
  <c r="CM27" i="54095"/>
  <c r="CN27" i="54095"/>
  <c r="AN27" i="54095"/>
  <c r="Y27" i="54095"/>
  <c r="X27" i="54095"/>
  <c r="Z27" i="54095"/>
  <c r="AM27" i="54095"/>
  <c r="AB27" i="54095"/>
  <c r="AL27" i="54095"/>
  <c r="T27" i="54095"/>
  <c r="P27" i="54095"/>
  <c r="R27" i="54095"/>
  <c r="AC27" i="54095"/>
  <c r="AE27" i="54095"/>
  <c r="AI27" i="54095"/>
  <c r="Q27" i="54095"/>
  <c r="V27" i="54095"/>
  <c r="S27" i="54095"/>
  <c r="AD27" i="54095"/>
  <c r="AO27" i="54095"/>
  <c r="W27" i="54095"/>
  <c r="AH27" i="54095"/>
  <c r="AJ27" i="54095"/>
  <c r="U27" i="54095"/>
  <c r="AK27" i="54095"/>
  <c r="AF27" i="54095"/>
  <c r="AA27" i="54095"/>
  <c r="AG27" i="54095"/>
  <c r="R27" i="13300"/>
  <c r="J42" i="54045"/>
  <c r="AL27" i="13300"/>
  <c r="U27" i="13300"/>
  <c r="P27" i="13300"/>
  <c r="N27" i="13300"/>
  <c r="T27" i="13300"/>
  <c r="AC27" i="13300"/>
  <c r="K29" i="54090"/>
  <c r="Y27" i="13300"/>
  <c r="O27" i="13300"/>
  <c r="AA27" i="13300"/>
  <c r="AE27" i="13300"/>
  <c r="X27" i="13300"/>
  <c r="AJ27" i="13300"/>
  <c r="S27" i="13300"/>
  <c r="AH27" i="13300"/>
  <c r="Z27" i="13300"/>
  <c r="AB27" i="13300"/>
  <c r="AG27" i="13300"/>
  <c r="AF27" i="13300"/>
  <c r="AD27" i="13300"/>
  <c r="AM27" i="13300"/>
  <c r="AK27" i="13300"/>
  <c r="W27" i="13300"/>
  <c r="Q27" i="13300"/>
  <c r="AI27" i="13300"/>
  <c r="AN27" i="13300"/>
  <c r="K29" i="54089"/>
  <c r="C42" i="54085"/>
  <c r="G42" i="54084"/>
  <c r="C19" i="54056"/>
  <c r="C20" i="54066"/>
  <c r="G20" i="54066" s="1"/>
  <c r="B43" i="54085"/>
  <c r="D44" i="54085"/>
  <c r="B43" i="54084"/>
  <c r="C43" i="54084" s="1"/>
  <c r="G43" i="54084" s="1"/>
  <c r="D44" i="54084"/>
  <c r="D21" i="54056"/>
  <c r="B20" i="54056"/>
  <c r="B21" i="54066"/>
  <c r="D22" i="54066"/>
  <c r="C20" i="54056" l="1"/>
  <c r="C43" i="54085"/>
  <c r="C21" i="54066"/>
  <c r="G21" i="54066" s="1"/>
  <c r="D45" i="54085"/>
  <c r="B44" i="54085"/>
  <c r="D45" i="54084"/>
  <c r="B44" i="54084"/>
  <c r="C44" i="54084" s="1"/>
  <c r="G44" i="54084" s="1"/>
  <c r="D22" i="54056"/>
  <c r="B21" i="54056"/>
  <c r="B22" i="54066"/>
  <c r="D23" i="54066"/>
  <c r="C21" i="54056" l="1"/>
  <c r="C44" i="54085"/>
  <c r="C22" i="54066"/>
  <c r="G22" i="54066" s="1"/>
  <c r="D46" i="54085"/>
  <c r="B45" i="54085"/>
  <c r="D46" i="54084"/>
  <c r="B45" i="54084"/>
  <c r="C45" i="54084" s="1"/>
  <c r="G45" i="54084" s="1"/>
  <c r="B22" i="54056"/>
  <c r="D23" i="54056"/>
  <c r="B23" i="54066"/>
  <c r="D24" i="54066"/>
  <c r="C45" i="54085" l="1"/>
  <c r="C23" i="54066"/>
  <c r="G23" i="54066" s="1"/>
  <c r="C22" i="54056"/>
  <c r="D47" i="54085"/>
  <c r="B46" i="54085"/>
  <c r="D47" i="54084"/>
  <c r="B46" i="54084"/>
  <c r="C46" i="54084" s="1"/>
  <c r="G46" i="54084" s="1"/>
  <c r="B23" i="54056"/>
  <c r="D24" i="54056"/>
  <c r="B24" i="54066"/>
  <c r="D25" i="54066"/>
  <c r="C46" i="54085" l="1"/>
  <c r="C24" i="54066"/>
  <c r="G24" i="54066" s="1"/>
  <c r="C23" i="54056"/>
  <c r="B47" i="54085"/>
  <c r="D48" i="54085"/>
  <c r="D48" i="54084"/>
  <c r="B47" i="54084"/>
  <c r="C47" i="54084" s="1"/>
  <c r="G47" i="54084" s="1"/>
  <c r="D25" i="54056"/>
  <c r="B24" i="54056"/>
  <c r="B25" i="54066"/>
  <c r="D26" i="54066"/>
  <c r="C47" i="54085" l="1"/>
  <c r="C24" i="54056"/>
  <c r="C25" i="54066"/>
  <c r="G25" i="54066" s="1"/>
  <c r="D49" i="54085"/>
  <c r="B48" i="54085"/>
  <c r="B48" i="54084"/>
  <c r="C48" i="54084" s="1"/>
  <c r="D49" i="54084"/>
  <c r="B25" i="54056"/>
  <c r="D26" i="54056"/>
  <c r="B26" i="54066"/>
  <c r="D27" i="54066"/>
  <c r="G48" i="54084" l="1"/>
  <c r="C48" i="54085"/>
  <c r="C25" i="54056"/>
  <c r="C26" i="54066"/>
  <c r="G26" i="54066" s="1"/>
  <c r="D50" i="54084"/>
  <c r="B49" i="54084"/>
  <c r="C49" i="54084" s="1"/>
  <c r="G49" i="54084" s="1"/>
  <c r="D50" i="54085"/>
  <c r="B49" i="54085"/>
  <c r="B26" i="54056"/>
  <c r="D27" i="54056"/>
  <c r="B27" i="54066"/>
  <c r="D28" i="54066"/>
  <c r="C26" i="54056" l="1"/>
  <c r="C27" i="54066"/>
  <c r="G27" i="54066" s="1"/>
  <c r="C49" i="54085"/>
  <c r="D51" i="54084"/>
  <c r="B50" i="54084"/>
  <c r="C50" i="54084" s="1"/>
  <c r="G50" i="54084" s="1"/>
  <c r="D51" i="54085"/>
  <c r="B50" i="54085"/>
  <c r="B27" i="54056"/>
  <c r="D28" i="54056"/>
  <c r="D29" i="54066"/>
  <c r="B28" i="54066"/>
  <c r="C27" i="54056" l="1"/>
  <c r="C28" i="54066"/>
  <c r="G28" i="54066" s="1"/>
  <c r="C50" i="54085"/>
  <c r="D52" i="54084"/>
  <c r="B51" i="54084"/>
  <c r="C51" i="54084" s="1"/>
  <c r="B51" i="54085"/>
  <c r="D52" i="54085"/>
  <c r="B28" i="54056"/>
  <c r="D29" i="54056"/>
  <c r="B29" i="54066"/>
  <c r="D30" i="54066"/>
  <c r="C28" i="54056" l="1"/>
  <c r="C29" i="54066"/>
  <c r="G29" i="54066" s="1"/>
  <c r="C51" i="54085"/>
  <c r="B52" i="54085"/>
  <c r="D53" i="54085"/>
  <c r="B52" i="54084"/>
  <c r="C52" i="54084" s="1"/>
  <c r="D53" i="54084"/>
  <c r="G51" i="54084"/>
  <c r="B29" i="54056"/>
  <c r="D30" i="54056"/>
  <c r="B30" i="54066"/>
  <c r="D31" i="54066"/>
  <c r="G52" i="54084" l="1"/>
  <c r="C29" i="54056"/>
  <c r="C30" i="54066"/>
  <c r="G30" i="54066" s="1"/>
  <c r="C52" i="54085"/>
  <c r="D54" i="54084"/>
  <c r="B53" i="54084"/>
  <c r="C53" i="54084" s="1"/>
  <c r="G53" i="54084" s="1"/>
  <c r="D54" i="54085"/>
  <c r="B53" i="54085"/>
  <c r="B30" i="54056"/>
  <c r="D31" i="54056"/>
  <c r="B31" i="54066"/>
  <c r="D32" i="54066"/>
  <c r="C53" i="54085" l="1"/>
  <c r="C30" i="54056"/>
  <c r="C31" i="54066"/>
  <c r="G31" i="54066" s="1"/>
  <c r="D55" i="54084"/>
  <c r="B54" i="54084"/>
  <c r="C54" i="54084" s="1"/>
  <c r="G54" i="54084" s="1"/>
  <c r="D55" i="54085"/>
  <c r="B54" i="54085"/>
  <c r="B31" i="54056"/>
  <c r="D32" i="54056"/>
  <c r="D33" i="54066"/>
  <c r="B32" i="54066"/>
  <c r="C32" i="54066" l="1"/>
  <c r="G32" i="54066" s="1"/>
  <c r="C54" i="54085"/>
  <c r="C31" i="54056"/>
  <c r="D56" i="54084"/>
  <c r="B55" i="54084"/>
  <c r="C55" i="54084" s="1"/>
  <c r="G55" i="54084" s="1"/>
  <c r="B55" i="54085"/>
  <c r="D56" i="54085"/>
  <c r="B32" i="54056"/>
  <c r="D33" i="54056"/>
  <c r="B33" i="54066"/>
  <c r="D34" i="54066"/>
  <c r="C55" i="54085" l="1"/>
  <c r="C33" i="54066"/>
  <c r="G33" i="54066" s="1"/>
  <c r="C32" i="54056"/>
  <c r="D57" i="54085"/>
  <c r="B56" i="54085"/>
  <c r="B56" i="54084"/>
  <c r="C56" i="54084" s="1"/>
  <c r="G56" i="54084" s="1"/>
  <c r="D57" i="54084"/>
  <c r="D34" i="54056"/>
  <c r="B33" i="54056"/>
  <c r="B34" i="54066"/>
  <c r="D35" i="54066"/>
  <c r="C56" i="54085" l="1"/>
  <c r="C34" i="54066"/>
  <c r="G34" i="54066" s="1"/>
  <c r="C33" i="54056"/>
  <c r="D58" i="54084"/>
  <c r="B57" i="54084"/>
  <c r="C57" i="54084" s="1"/>
  <c r="G57" i="54084" s="1"/>
  <c r="D58" i="54085"/>
  <c r="B57" i="54085"/>
  <c r="B34" i="54056"/>
  <c r="D35" i="54056"/>
  <c r="B35" i="54066"/>
  <c r="D36" i="54066"/>
  <c r="C57" i="54085" l="1"/>
  <c r="C35" i="54066"/>
  <c r="G35" i="54066" s="1"/>
  <c r="C34" i="54056"/>
  <c r="B58" i="54084"/>
  <c r="C58" i="54084" s="1"/>
  <c r="G58" i="54084" s="1"/>
  <c r="D59" i="54084"/>
  <c r="D59" i="54085"/>
  <c r="B58" i="54085"/>
  <c r="B35" i="54056"/>
  <c r="D36" i="54056"/>
  <c r="D37" i="54066"/>
  <c r="B36" i="54066"/>
  <c r="C58" i="54085" l="1"/>
  <c r="C36" i="54066"/>
  <c r="G36" i="54066" s="1"/>
  <c r="C35" i="54056"/>
  <c r="D60" i="54084"/>
  <c r="B59" i="54084"/>
  <c r="C59" i="54084" s="1"/>
  <c r="G59" i="54084" s="1"/>
  <c r="B59" i="54085"/>
  <c r="D60" i="54085"/>
  <c r="B36" i="54056"/>
  <c r="D37" i="54056"/>
  <c r="B37" i="54066"/>
  <c r="D38" i="54066"/>
  <c r="C59" i="54085" l="1"/>
  <c r="C37" i="54066"/>
  <c r="G37" i="54066" s="1"/>
  <c r="C36" i="54056"/>
  <c r="D61" i="54085"/>
  <c r="B60" i="54085"/>
  <c r="B60" i="54084"/>
  <c r="C60" i="54084" s="1"/>
  <c r="G60" i="54084" s="1"/>
  <c r="D61" i="54084"/>
  <c r="D38" i="54056"/>
  <c r="B37" i="54056"/>
  <c r="B38" i="54066"/>
  <c r="D39" i="54066"/>
  <c r="C60" i="54085" l="1"/>
  <c r="C38" i="54066"/>
  <c r="G38" i="54066" s="1"/>
  <c r="C37" i="54056"/>
  <c r="D62" i="54084"/>
  <c r="B61" i="54084"/>
  <c r="C61" i="54084" s="1"/>
  <c r="G61" i="54084" s="1"/>
  <c r="D62" i="54085"/>
  <c r="B61" i="54085"/>
  <c r="B38" i="54056"/>
  <c r="D39" i="54056"/>
  <c r="D40" i="54066"/>
  <c r="B39" i="54066"/>
  <c r="C61" i="54085" l="1"/>
  <c r="C39" i="54066"/>
  <c r="G39" i="54066" s="1"/>
  <c r="C38" i="54056"/>
  <c r="B62" i="54084"/>
  <c r="C62" i="54084" s="1"/>
  <c r="D63" i="54084"/>
  <c r="D63" i="54085"/>
  <c r="B62" i="54085"/>
  <c r="B39" i="54056"/>
  <c r="D40" i="54056"/>
  <c r="D41" i="54066"/>
  <c r="B40" i="54066"/>
  <c r="C40" i="54066" l="1"/>
  <c r="G40" i="54066" s="1"/>
  <c r="C39" i="54056"/>
  <c r="C62" i="54085"/>
  <c r="G62" i="54084"/>
  <c r="D64" i="54084"/>
  <c r="B63" i="54084"/>
  <c r="C63" i="54084" s="1"/>
  <c r="G63" i="54084" s="1"/>
  <c r="D64" i="54085"/>
  <c r="B63" i="54085"/>
  <c r="B40" i="54056"/>
  <c r="D41" i="54056"/>
  <c r="B41" i="54066"/>
  <c r="D42" i="54066"/>
  <c r="C41" i="54066" l="1"/>
  <c r="G41" i="54066" s="1"/>
  <c r="C40" i="54056"/>
  <c r="C63" i="54085"/>
  <c r="D65" i="54084"/>
  <c r="B64" i="54084"/>
  <c r="C64" i="54084" s="1"/>
  <c r="G64" i="54084" s="1"/>
  <c r="D65" i="54085"/>
  <c r="B64" i="54085"/>
  <c r="D42" i="54056"/>
  <c r="B41" i="54056"/>
  <c r="B42" i="54066"/>
  <c r="D43" i="54066"/>
  <c r="C42" i="54066" l="1"/>
  <c r="G42" i="54066" s="1"/>
  <c r="C41" i="54056"/>
  <c r="C64" i="54085"/>
  <c r="B65" i="54084"/>
  <c r="C65" i="54084" s="1"/>
  <c r="G65" i="54084" s="1"/>
  <c r="D66" i="54084"/>
  <c r="D66" i="54085"/>
  <c r="B65" i="54085"/>
  <c r="B42" i="54056"/>
  <c r="D43" i="54056"/>
  <c r="B43" i="54066"/>
  <c r="D44" i="54066"/>
  <c r="C43" i="54066" l="1"/>
  <c r="G43" i="54066" s="1"/>
  <c r="C65" i="54085"/>
  <c r="C42" i="54056"/>
  <c r="D67" i="54084"/>
  <c r="B66" i="54084"/>
  <c r="C66" i="54084" s="1"/>
  <c r="G66" i="54084" s="1"/>
  <c r="D67" i="54085"/>
  <c r="B66" i="54085"/>
  <c r="B43" i="54056"/>
  <c r="D44" i="54056"/>
  <c r="B44" i="54066"/>
  <c r="D45" i="54066"/>
  <c r="C44" i="54066" l="1"/>
  <c r="G44" i="54066" s="1"/>
  <c r="C66" i="54085"/>
  <c r="C43" i="54056"/>
  <c r="D68" i="54084"/>
  <c r="B67" i="54084"/>
  <c r="C67" i="54084" s="1"/>
  <c r="G67" i="54084" s="1"/>
  <c r="B67" i="54085"/>
  <c r="D68" i="54085"/>
  <c r="B44" i="54056"/>
  <c r="D45" i="54056"/>
  <c r="D46" i="54066"/>
  <c r="B45" i="54066"/>
  <c r="C45" i="54066" l="1"/>
  <c r="G45" i="54066" s="1"/>
  <c r="C67" i="54085"/>
  <c r="C44" i="54056"/>
  <c r="D69" i="54084"/>
  <c r="B68" i="54084"/>
  <c r="C68" i="54084" s="1"/>
  <c r="G68" i="54084" s="1"/>
  <c r="D69" i="54085"/>
  <c r="B68" i="54085"/>
  <c r="D46" i="54056"/>
  <c r="B45" i="54056"/>
  <c r="B46" i="54066"/>
  <c r="D47" i="54066"/>
  <c r="C46" i="54066" l="1"/>
  <c r="G46" i="54066" s="1"/>
  <c r="C68" i="54085"/>
  <c r="C45" i="54056"/>
  <c r="D70" i="54084"/>
  <c r="B69" i="54084"/>
  <c r="C69" i="54084" s="1"/>
  <c r="G69" i="54084" s="1"/>
  <c r="D70" i="54085"/>
  <c r="B69" i="54085"/>
  <c r="B46" i="54056"/>
  <c r="D47" i="54056"/>
  <c r="B47" i="54066"/>
  <c r="D48" i="54066"/>
  <c r="C47" i="54066" l="1"/>
  <c r="G47" i="54066" s="1"/>
  <c r="C69" i="54085"/>
  <c r="C46" i="54056"/>
  <c r="D71" i="54084"/>
  <c r="B70" i="54084"/>
  <c r="C70" i="54084" s="1"/>
  <c r="G70" i="54084" s="1"/>
  <c r="D71" i="54085"/>
  <c r="B70" i="54085"/>
  <c r="B47" i="54056"/>
  <c r="D48" i="54056"/>
  <c r="D49" i="54066"/>
  <c r="B48" i="54066"/>
  <c r="C48" i="54066" l="1"/>
  <c r="G48" i="54066" s="1"/>
  <c r="C70" i="54085"/>
  <c r="C47" i="54056"/>
  <c r="B71" i="54084"/>
  <c r="C71" i="54084" s="1"/>
  <c r="G71" i="54084" s="1"/>
  <c r="D72" i="54084"/>
  <c r="B71" i="54085"/>
  <c r="D72" i="54085"/>
  <c r="B48" i="54056"/>
  <c r="D49" i="54056"/>
  <c r="B49" i="54066"/>
  <c r="D50" i="54066"/>
  <c r="C49" i="54066" l="1"/>
  <c r="G49" i="54066" s="1"/>
  <c r="C71" i="54085"/>
  <c r="C48" i="54056"/>
  <c r="D73" i="54085"/>
  <c r="B72" i="54085"/>
  <c r="B72" i="54084"/>
  <c r="C72" i="54084" s="1"/>
  <c r="G72" i="54084" s="1"/>
  <c r="D73" i="54084"/>
  <c r="D50" i="54056"/>
  <c r="B49" i="54056"/>
  <c r="B50" i="54066"/>
  <c r="D51" i="54066"/>
  <c r="C50" i="54066" l="1"/>
  <c r="G50" i="54066" s="1"/>
  <c r="C72" i="54085"/>
  <c r="C49" i="54056"/>
  <c r="D74" i="54084"/>
  <c r="B73" i="54084"/>
  <c r="C73" i="54084" s="1"/>
  <c r="D74" i="54085"/>
  <c r="B73" i="54085"/>
  <c r="B50" i="54056"/>
  <c r="D51" i="54056"/>
  <c r="D52" i="54066"/>
  <c r="B51" i="54066"/>
  <c r="G73" i="54084" l="1"/>
  <c r="C51" i="54066"/>
  <c r="G51" i="54066" s="1"/>
  <c r="C73" i="54085"/>
  <c r="C50" i="54056"/>
  <c r="B74" i="54084"/>
  <c r="C74" i="54084" s="1"/>
  <c r="G74" i="54084" s="1"/>
  <c r="D75" i="54084"/>
  <c r="D75" i="54085"/>
  <c r="B74" i="54085"/>
  <c r="B51" i="54056"/>
  <c r="D52" i="54056"/>
  <c r="D53" i="54066"/>
  <c r="B52" i="54066"/>
  <c r="C52" i="54066" l="1"/>
  <c r="G52" i="54066" s="1"/>
  <c r="C74" i="54085"/>
  <c r="D76" i="54084"/>
  <c r="B75" i="54084"/>
  <c r="C75" i="54084" s="1"/>
  <c r="G75" i="54084" s="1"/>
  <c r="D76" i="54085"/>
  <c r="B75" i="54085"/>
  <c r="C51" i="54056"/>
  <c r="B52" i="54056"/>
  <c r="D53" i="54056"/>
  <c r="B53" i="54066"/>
  <c r="D54" i="54066"/>
  <c r="C53" i="54066" l="1"/>
  <c r="G53" i="54066" s="1"/>
  <c r="C75" i="54085"/>
  <c r="B76" i="54084"/>
  <c r="C76" i="54084" s="1"/>
  <c r="G76" i="54084" s="1"/>
  <c r="D77" i="54084"/>
  <c r="B76" i="54085"/>
  <c r="D77" i="54085"/>
  <c r="C52" i="54056"/>
  <c r="D54" i="54056"/>
  <c r="B53" i="54056"/>
  <c r="D55" i="54066"/>
  <c r="B54" i="54066"/>
  <c r="C54" i="54066" l="1"/>
  <c r="G54" i="54066" s="1"/>
  <c r="C76" i="54085"/>
  <c r="D78" i="54085"/>
  <c r="B77" i="54085"/>
  <c r="D78" i="54084"/>
  <c r="B77" i="54084"/>
  <c r="C77" i="54084" s="1"/>
  <c r="G77" i="54084" s="1"/>
  <c r="C53" i="54056"/>
  <c r="B54" i="54056"/>
  <c r="D55" i="54056"/>
  <c r="B55" i="54066"/>
  <c r="D56" i="54066"/>
  <c r="C55" i="54066" l="1"/>
  <c r="G55" i="54066" s="1"/>
  <c r="C77" i="54085"/>
  <c r="D79" i="54085"/>
  <c r="B78" i="54085"/>
  <c r="D79" i="54084"/>
  <c r="B78" i="54084"/>
  <c r="C78" i="54084" s="1"/>
  <c r="G78" i="54084" s="1"/>
  <c r="C54" i="54056"/>
  <c r="B55" i="54056"/>
  <c r="D56" i="54056"/>
  <c r="D57" i="54066"/>
  <c r="B56" i="54066"/>
  <c r="C56" i="54066" l="1"/>
  <c r="G56" i="54066" s="1"/>
  <c r="C78" i="54085"/>
  <c r="C55" i="54056"/>
  <c r="B79" i="54085"/>
  <c r="D80" i="54085"/>
  <c r="D80" i="54084"/>
  <c r="B79" i="54084"/>
  <c r="C79" i="54084" s="1"/>
  <c r="G79" i="54084" s="1"/>
  <c r="B56" i="54056"/>
  <c r="D57" i="54056"/>
  <c r="B57" i="54066"/>
  <c r="D58" i="54066"/>
  <c r="C57" i="54066" l="1"/>
  <c r="G57" i="54066" s="1"/>
  <c r="C79" i="54085"/>
  <c r="C56" i="54056"/>
  <c r="D81" i="54085"/>
  <c r="B80" i="54085"/>
  <c r="B80" i="54084"/>
  <c r="C80" i="54084" s="1"/>
  <c r="G80" i="54084" s="1"/>
  <c r="D81" i="54084"/>
  <c r="D58" i="54056"/>
  <c r="B57" i="54056"/>
  <c r="B58" i="54066"/>
  <c r="D59" i="54066"/>
  <c r="C58" i="54066" l="1"/>
  <c r="G58" i="54066" s="1"/>
  <c r="C80" i="54085"/>
  <c r="C57" i="54056"/>
  <c r="D82" i="54084"/>
  <c r="B81" i="54084"/>
  <c r="C81" i="54084" s="1"/>
  <c r="G81" i="54084" s="1"/>
  <c r="D82" i="54085"/>
  <c r="B81" i="54085"/>
  <c r="B58" i="54056"/>
  <c r="D59" i="54056"/>
  <c r="D60" i="54066"/>
  <c r="B59" i="54066"/>
  <c r="C59" i="54066" l="1"/>
  <c r="G59" i="54066" s="1"/>
  <c r="C81" i="54085"/>
  <c r="C58" i="54056"/>
  <c r="B82" i="54084"/>
  <c r="C82" i="54084" s="1"/>
  <c r="G82" i="54084" s="1"/>
  <c r="D83" i="54084"/>
  <c r="B82" i="54085"/>
  <c r="D83" i="54085"/>
  <c r="B59" i="54056"/>
  <c r="D60" i="54056"/>
  <c r="B60" i="54066"/>
  <c r="D61" i="54066"/>
  <c r="C60" i="54066" l="1"/>
  <c r="G60" i="54066" s="1"/>
  <c r="C82" i="54085"/>
  <c r="C59" i="54056"/>
  <c r="B83" i="54084"/>
  <c r="C83" i="54084" s="1"/>
  <c r="G83" i="54084" s="1"/>
  <c r="D84" i="54084"/>
  <c r="B83" i="54085"/>
  <c r="D84" i="54085"/>
  <c r="B60" i="54056"/>
  <c r="D61" i="54056"/>
  <c r="D62" i="54066"/>
  <c r="B61" i="54066"/>
  <c r="C61" i="54066" l="1"/>
  <c r="G61" i="54066" s="1"/>
  <c r="C83" i="54085"/>
  <c r="C60" i="54056"/>
  <c r="D85" i="54084"/>
  <c r="B84" i="54084"/>
  <c r="C84" i="54084" s="1"/>
  <c r="G84" i="54084" s="1"/>
  <c r="D85" i="54085"/>
  <c r="B84" i="54085"/>
  <c r="D62" i="54056"/>
  <c r="B61" i="54056"/>
  <c r="B62" i="54066"/>
  <c r="D63" i="54066"/>
  <c r="C84" i="54085" l="1"/>
  <c r="C62" i="54066"/>
  <c r="G62" i="54066" s="1"/>
  <c r="C61" i="54056"/>
  <c r="D86" i="54084"/>
  <c r="B85" i="54084"/>
  <c r="C85" i="54084" s="1"/>
  <c r="D86" i="54085"/>
  <c r="B85" i="54085"/>
  <c r="E26" i="54069" s="1"/>
  <c r="B62" i="54056"/>
  <c r="D63" i="54056"/>
  <c r="D64" i="54066"/>
  <c r="B63" i="54066"/>
  <c r="G85" i="54084" l="1"/>
  <c r="D26" i="54069"/>
  <c r="K26" i="54069" s="1"/>
  <c r="L26" i="54069" s="1"/>
  <c r="C63" i="54066"/>
  <c r="G63" i="54066" s="1"/>
  <c r="C85" i="54085"/>
  <c r="C62" i="54056"/>
  <c r="D87" i="54084"/>
  <c r="B86" i="54084"/>
  <c r="C86" i="54084" s="1"/>
  <c r="G86" i="54084" s="1"/>
  <c r="B86" i="54085"/>
  <c r="D87" i="54085"/>
  <c r="B63" i="54056"/>
  <c r="D64" i="54056"/>
  <c r="D65" i="54066"/>
  <c r="B64" i="54066"/>
  <c r="E17" i="54094" l="1"/>
  <c r="C17" i="54094"/>
  <c r="F37" i="54076"/>
  <c r="D17" i="54094"/>
  <c r="T24" i="54070"/>
  <c r="U24" i="54070" s="1"/>
  <c r="R24" i="54070" s="1"/>
  <c r="S24" i="54070" s="1"/>
  <c r="C64" i="54066"/>
  <c r="G64" i="54066" s="1"/>
  <c r="C86" i="54085"/>
  <c r="C63" i="54056"/>
  <c r="D88" i="54084"/>
  <c r="B87" i="54084"/>
  <c r="C87" i="54084" s="1"/>
  <c r="G87" i="54084" s="1"/>
  <c r="B87" i="54085"/>
  <c r="D88" i="54085"/>
  <c r="B64" i="54056"/>
  <c r="D65" i="54056"/>
  <c r="B65" i="54066"/>
  <c r="D66" i="54066"/>
  <c r="K37" i="54076" l="1"/>
  <c r="E77" i="54092"/>
  <c r="B36" i="54079"/>
  <c r="D36" i="54079" s="1"/>
  <c r="G37" i="54076"/>
  <c r="H37" i="54076" s="1"/>
  <c r="F35" i="54060"/>
  <c r="N68" i="54081"/>
  <c r="C87" i="54085"/>
  <c r="C65" i="54066"/>
  <c r="G65" i="54066" s="1"/>
  <c r="C64" i="54056"/>
  <c r="D89" i="54084"/>
  <c r="B88" i="54084"/>
  <c r="C88" i="54084" s="1"/>
  <c r="G88" i="54084" s="1"/>
  <c r="B88" i="54085"/>
  <c r="D89" i="54085"/>
  <c r="D66" i="54056"/>
  <c r="B65" i="54056"/>
  <c r="D67" i="54066"/>
  <c r="B66" i="54066"/>
  <c r="O68" i="54081" l="1"/>
  <c r="P68" i="54081" s="1"/>
  <c r="C88" i="54085"/>
  <c r="C66" i="54066"/>
  <c r="G66" i="54066" s="1"/>
  <c r="C65" i="54056"/>
  <c r="B89" i="54084"/>
  <c r="C89" i="54084" s="1"/>
  <c r="G89" i="54084" s="1"/>
  <c r="D90" i="54084"/>
  <c r="B89" i="54085"/>
  <c r="D90" i="54085"/>
  <c r="B66" i="54056"/>
  <c r="D67" i="54056"/>
  <c r="B67" i="54066"/>
  <c r="D68" i="54066"/>
  <c r="C67" i="54066" l="1"/>
  <c r="G67" i="54066" s="1"/>
  <c r="C89" i="54085"/>
  <c r="C66" i="54056"/>
  <c r="B90" i="54084"/>
  <c r="C90" i="54084" s="1"/>
  <c r="G90" i="54084" s="1"/>
  <c r="D91" i="54084"/>
  <c r="D91" i="54085"/>
  <c r="B90" i="54085"/>
  <c r="B67" i="54056"/>
  <c r="D68" i="54056"/>
  <c r="B68" i="54066"/>
  <c r="D69" i="54066"/>
  <c r="C68" i="54066" l="1"/>
  <c r="G68" i="54066" s="1"/>
  <c r="C90" i="54085"/>
  <c r="C67" i="54056"/>
  <c r="B91" i="54084"/>
  <c r="C91" i="54084" s="1"/>
  <c r="G91" i="54084" s="1"/>
  <c r="D92" i="54084"/>
  <c r="B91" i="54085"/>
  <c r="D92" i="54085"/>
  <c r="B68" i="54056"/>
  <c r="D69" i="54056"/>
  <c r="B69" i="54066"/>
  <c r="D70" i="54066"/>
  <c r="C69" i="54066" l="1"/>
  <c r="G69" i="54066" s="1"/>
  <c r="C91" i="54085"/>
  <c r="C68" i="54056"/>
  <c r="D93" i="54084"/>
  <c r="B92" i="54084"/>
  <c r="C92" i="54084" s="1"/>
  <c r="G92" i="54084" s="1"/>
  <c r="D93" i="54085"/>
  <c r="B92" i="54085"/>
  <c r="D70" i="54056"/>
  <c r="B69" i="54056"/>
  <c r="B70" i="54066"/>
  <c r="D71" i="54066"/>
  <c r="C70" i="54066" l="1"/>
  <c r="G70" i="54066" s="1"/>
  <c r="C92" i="54085"/>
  <c r="C69" i="54056"/>
  <c r="B93" i="54084"/>
  <c r="C93" i="54084" s="1"/>
  <c r="G93" i="54084" s="1"/>
  <c r="D94" i="54084"/>
  <c r="B93" i="54085"/>
  <c r="D94" i="54085"/>
  <c r="B70" i="54056"/>
  <c r="D71" i="54056"/>
  <c r="B71" i="54066"/>
  <c r="D72" i="54066"/>
  <c r="C71" i="54066" l="1"/>
  <c r="G71" i="54066" s="1"/>
  <c r="C93" i="54085"/>
  <c r="C70" i="54056"/>
  <c r="B94" i="54084"/>
  <c r="C94" i="54084" s="1"/>
  <c r="G94" i="54084" s="1"/>
  <c r="D95" i="54084"/>
  <c r="B94" i="54085"/>
  <c r="D95" i="54085"/>
  <c r="B71" i="54056"/>
  <c r="D72" i="54056"/>
  <c r="B72" i="54066"/>
  <c r="D73" i="54066"/>
  <c r="C94" i="54085" l="1"/>
  <c r="C72" i="54066"/>
  <c r="G72" i="54066" s="1"/>
  <c r="C71" i="54056"/>
  <c r="B95" i="54084"/>
  <c r="C95" i="54084" s="1"/>
  <c r="G95" i="54084" s="1"/>
  <c r="D96" i="54084"/>
  <c r="B95" i="54085"/>
  <c r="D96" i="54085"/>
  <c r="B72" i="54056"/>
  <c r="D73" i="54056"/>
  <c r="B73" i="54066"/>
  <c r="D74" i="54066"/>
  <c r="C95" i="54085" l="1"/>
  <c r="C73" i="54066"/>
  <c r="G73" i="54066" s="1"/>
  <c r="C72" i="54056"/>
  <c r="D97" i="54084"/>
  <c r="B96" i="54084"/>
  <c r="C96" i="54084" s="1"/>
  <c r="D97" i="54085"/>
  <c r="B96" i="54085"/>
  <c r="D74" i="54056"/>
  <c r="B73" i="54056"/>
  <c r="B74" i="54066"/>
  <c r="D75" i="54066"/>
  <c r="C74" i="54066" l="1"/>
  <c r="G74" i="54066" s="1"/>
  <c r="C96" i="54085"/>
  <c r="G96" i="54084"/>
  <c r="C73" i="54056"/>
  <c r="B97" i="54084"/>
  <c r="C97" i="54084" s="1"/>
  <c r="G97" i="54084" s="1"/>
  <c r="D98" i="54084"/>
  <c r="B97" i="54085"/>
  <c r="D98" i="54085"/>
  <c r="B74" i="54056"/>
  <c r="D75" i="54056"/>
  <c r="D76" i="54066"/>
  <c r="B75" i="54066"/>
  <c r="C75" i="54066" l="1"/>
  <c r="G75" i="54066" s="1"/>
  <c r="C97" i="54085"/>
  <c r="C74" i="54056"/>
  <c r="B98" i="54084"/>
  <c r="C98" i="54084" s="1"/>
  <c r="G98" i="54084" s="1"/>
  <c r="D99" i="54084"/>
  <c r="D99" i="54085"/>
  <c r="B98" i="54085"/>
  <c r="B75" i="54056"/>
  <c r="D76" i="54056"/>
  <c r="D77" i="54066"/>
  <c r="B76" i="54066"/>
  <c r="C76" i="54066" l="1"/>
  <c r="G76" i="54066" s="1"/>
  <c r="C98" i="54085"/>
  <c r="C75" i="54056"/>
  <c r="B99" i="54084"/>
  <c r="C99" i="54084" s="1"/>
  <c r="G99" i="54084" s="1"/>
  <c r="D100" i="54084"/>
  <c r="B99" i="54085"/>
  <c r="D100" i="54085"/>
  <c r="B76" i="54056"/>
  <c r="D77" i="54056"/>
  <c r="D78" i="54066"/>
  <c r="B77" i="54066"/>
  <c r="C77" i="54066" l="1"/>
  <c r="G77" i="54066" s="1"/>
  <c r="C99" i="54085"/>
  <c r="C76" i="54056"/>
  <c r="B100" i="54084"/>
  <c r="C100" i="54084" s="1"/>
  <c r="G100" i="54084" s="1"/>
  <c r="D101" i="54084"/>
  <c r="B100" i="54085"/>
  <c r="D101" i="54085"/>
  <c r="D78" i="54056"/>
  <c r="B77" i="54056"/>
  <c r="B78" i="54066"/>
  <c r="D79" i="54066"/>
  <c r="C78" i="54066" l="1"/>
  <c r="G78" i="54066" s="1"/>
  <c r="C100" i="54085"/>
  <c r="C77" i="54056"/>
  <c r="B101" i="54084"/>
  <c r="C101" i="54084" s="1"/>
  <c r="G101" i="54084" s="1"/>
  <c r="D102" i="54084"/>
  <c r="B101" i="54085"/>
  <c r="D102" i="54085"/>
  <c r="B78" i="54056"/>
  <c r="D79" i="54056"/>
  <c r="B79" i="54066"/>
  <c r="D80" i="54066"/>
  <c r="C79" i="54066" l="1"/>
  <c r="G79" i="54066" s="1"/>
  <c r="C101" i="54085"/>
  <c r="C78" i="54056"/>
  <c r="D103" i="54084"/>
  <c r="B102" i="54084"/>
  <c r="C102" i="54084" s="1"/>
  <c r="G102" i="54084" s="1"/>
  <c r="D103" i="54085"/>
  <c r="B102" i="54085"/>
  <c r="B79" i="54056"/>
  <c r="D80" i="54056"/>
  <c r="B80" i="54066"/>
  <c r="D81" i="54066"/>
  <c r="C80" i="54066" l="1"/>
  <c r="G80" i="54066" s="1"/>
  <c r="C102" i="54085"/>
  <c r="C79" i="54056"/>
  <c r="B103" i="54084"/>
  <c r="C103" i="54084" s="1"/>
  <c r="G103" i="54084" s="1"/>
  <c r="D104" i="54084"/>
  <c r="D104" i="54085"/>
  <c r="B103" i="54085"/>
  <c r="B80" i="54056"/>
  <c r="D81" i="54056"/>
  <c r="D82" i="54066"/>
  <c r="B81" i="54066"/>
  <c r="C81" i="54066" l="1"/>
  <c r="G81" i="54066" s="1"/>
  <c r="C103" i="54085"/>
  <c r="C80" i="54056"/>
  <c r="D105" i="54084"/>
  <c r="B104" i="54084"/>
  <c r="C104" i="54084" s="1"/>
  <c r="G104" i="54084" s="1"/>
  <c r="B104" i="54085"/>
  <c r="D105" i="54085"/>
  <c r="D82" i="54056"/>
  <c r="B81" i="54056"/>
  <c r="B82" i="54066"/>
  <c r="D83" i="54066"/>
  <c r="C82" i="54066" l="1"/>
  <c r="G82" i="54066" s="1"/>
  <c r="C104" i="54085"/>
  <c r="C81" i="54056"/>
  <c r="D106" i="54084"/>
  <c r="B105" i="54084"/>
  <c r="C105" i="54084" s="1"/>
  <c r="G105" i="54084" s="1"/>
  <c r="B105" i="54085"/>
  <c r="D106" i="54085"/>
  <c r="B82" i="54056"/>
  <c r="D83" i="54056"/>
  <c r="B83" i="54066"/>
  <c r="D84" i="54066"/>
  <c r="C83" i="54066" l="1"/>
  <c r="G83" i="54066" s="1"/>
  <c r="C105" i="54085"/>
  <c r="C82" i="54056"/>
  <c r="B106" i="54084"/>
  <c r="C106" i="54084" s="1"/>
  <c r="G106" i="54084" s="1"/>
  <c r="D107" i="54084"/>
  <c r="B106" i="54085"/>
  <c r="D107" i="54085"/>
  <c r="B83" i="54056"/>
  <c r="D84" i="54056"/>
  <c r="B84" i="54066"/>
  <c r="D85" i="54066"/>
  <c r="C84" i="54066" l="1"/>
  <c r="G84" i="54066" s="1"/>
  <c r="C106" i="54085"/>
  <c r="C83" i="54056"/>
  <c r="B107" i="54084"/>
  <c r="C107" i="54084" s="1"/>
  <c r="D22" i="54069" s="1"/>
  <c r="K22" i="54069" s="1"/>
  <c r="L22" i="54069" s="1"/>
  <c r="D108" i="54084"/>
  <c r="B107" i="54085"/>
  <c r="E22" i="54069" s="1"/>
  <c r="D108" i="54085"/>
  <c r="B84" i="54056"/>
  <c r="D85" i="54056"/>
  <c r="B85" i="54066"/>
  <c r="D86" i="54066"/>
  <c r="C85" i="54066" l="1"/>
  <c r="G85" i="54066" s="1"/>
  <c r="D26" i="54045"/>
  <c r="K26" i="54045" s="1"/>
  <c r="L26" i="54045" s="1"/>
  <c r="E13" i="54094"/>
  <c r="C13" i="54094"/>
  <c r="D13" i="54094"/>
  <c r="F33" i="54076"/>
  <c r="T20" i="54070"/>
  <c r="U20" i="54070" s="1"/>
  <c r="R20" i="54070" s="1"/>
  <c r="S20" i="54070" s="1"/>
  <c r="G107" i="54084"/>
  <c r="C107" i="54085"/>
  <c r="C84" i="54056"/>
  <c r="D109" i="54084"/>
  <c r="B108" i="54084"/>
  <c r="C108" i="54084" s="1"/>
  <c r="G108" i="54084" s="1"/>
  <c r="D109" i="54085"/>
  <c r="B108" i="54085"/>
  <c r="D86" i="54056"/>
  <c r="B85" i="54056"/>
  <c r="E26" i="54045" s="1"/>
  <c r="B86" i="54066"/>
  <c r="D87" i="54066"/>
  <c r="C86" i="54066" l="1"/>
  <c r="G86" i="54066" s="1"/>
  <c r="D17" i="54093"/>
  <c r="C17" i="54093"/>
  <c r="F37" i="12"/>
  <c r="E17" i="54093"/>
  <c r="T24" i="16"/>
  <c r="U24" i="16" s="1"/>
  <c r="R24" i="16" s="1"/>
  <c r="S24" i="16" s="1"/>
  <c r="E73" i="54092"/>
  <c r="G33" i="54076"/>
  <c r="H33" i="54076" s="1"/>
  <c r="B32" i="54079"/>
  <c r="N64" i="54081"/>
  <c r="O64" i="54081" s="1"/>
  <c r="P64" i="54081" s="1"/>
  <c r="C108" i="54085"/>
  <c r="C85" i="54056"/>
  <c r="D110" i="54084"/>
  <c r="B109" i="54084"/>
  <c r="C109" i="54084" s="1"/>
  <c r="G109" i="54084" s="1"/>
  <c r="B109" i="54085"/>
  <c r="D110" i="54085"/>
  <c r="B86" i="54056"/>
  <c r="D87" i="54056"/>
  <c r="B87" i="54066"/>
  <c r="D88" i="54066"/>
  <c r="F68" i="54081" l="1"/>
  <c r="G68" i="54081" s="1"/>
  <c r="K37" i="12"/>
  <c r="C87" i="54066"/>
  <c r="G87" i="54066" s="1"/>
  <c r="B35" i="54060"/>
  <c r="B36" i="54044"/>
  <c r="D36" i="54044" s="1"/>
  <c r="D77" i="54092"/>
  <c r="F77" i="54092" s="1"/>
  <c r="G37" i="12"/>
  <c r="H37" i="12" s="1"/>
  <c r="C109" i="54085"/>
  <c r="C86" i="54056"/>
  <c r="D111" i="54084"/>
  <c r="B110" i="54084"/>
  <c r="C110" i="54084" s="1"/>
  <c r="G110" i="54084" s="1"/>
  <c r="D111" i="54085"/>
  <c r="B110" i="54085"/>
  <c r="B87" i="54056"/>
  <c r="D88" i="54056"/>
  <c r="B88" i="54066"/>
  <c r="D89" i="54066"/>
  <c r="C88" i="54066" l="1"/>
  <c r="G88" i="54066" s="1"/>
  <c r="V68" i="54081"/>
  <c r="C110" i="54085"/>
  <c r="C87" i="54056"/>
  <c r="B111" i="54084"/>
  <c r="C111" i="54084" s="1"/>
  <c r="G111" i="54084" s="1"/>
  <c r="D112" i="54084"/>
  <c r="B111" i="54085"/>
  <c r="D112" i="54085"/>
  <c r="B88" i="54056"/>
  <c r="D89" i="54056"/>
  <c r="B89" i="54066"/>
  <c r="D90" i="54066"/>
  <c r="C89" i="54066" l="1"/>
  <c r="G89" i="54066" s="1"/>
  <c r="H68" i="54081"/>
  <c r="X68" i="54081" s="1"/>
  <c r="C111" i="54085"/>
  <c r="C88" i="54056"/>
  <c r="D113" i="54084"/>
  <c r="B112" i="54084"/>
  <c r="C112" i="54084" s="1"/>
  <c r="G112" i="54084" s="1"/>
  <c r="D113" i="54085"/>
  <c r="B112" i="54085"/>
  <c r="D90" i="54056"/>
  <c r="B89" i="54056"/>
  <c r="B90" i="54066"/>
  <c r="D91" i="54066"/>
  <c r="C90" i="54066" l="1"/>
  <c r="G90" i="54066" s="1"/>
  <c r="C112" i="54085"/>
  <c r="C89" i="54056"/>
  <c r="D114" i="54084"/>
  <c r="B113" i="54084"/>
  <c r="C113" i="54084" s="1"/>
  <c r="G113" i="54084" s="1"/>
  <c r="D114" i="54085"/>
  <c r="B113" i="54085"/>
  <c r="B90" i="54056"/>
  <c r="D91" i="54056"/>
  <c r="B91" i="54066"/>
  <c r="D92" i="54066"/>
  <c r="C91" i="54066" l="1"/>
  <c r="G91" i="54066" s="1"/>
  <c r="C113" i="54085"/>
  <c r="C90" i="54056"/>
  <c r="D115" i="54084"/>
  <c r="B114" i="54084"/>
  <c r="C114" i="54084" s="1"/>
  <c r="G114" i="54084" s="1"/>
  <c r="B114" i="54085"/>
  <c r="D115" i="54085"/>
  <c r="B91" i="54056"/>
  <c r="D92" i="54056"/>
  <c r="B92" i="54066"/>
  <c r="D93" i="54066"/>
  <c r="C92" i="54066" l="1"/>
  <c r="G92" i="54066" s="1"/>
  <c r="C114" i="54085"/>
  <c r="C91" i="54056"/>
  <c r="B115" i="54084"/>
  <c r="C115" i="54084" s="1"/>
  <c r="G115" i="54084" s="1"/>
  <c r="D116" i="54084"/>
  <c r="D116" i="54085"/>
  <c r="B115" i="54085"/>
  <c r="B92" i="54056"/>
  <c r="D93" i="54056"/>
  <c r="D94" i="54066"/>
  <c r="B93" i="54066"/>
  <c r="C93" i="54066" l="1"/>
  <c r="G93" i="54066" s="1"/>
  <c r="C115" i="54085"/>
  <c r="C92" i="54056"/>
  <c r="D117" i="54084"/>
  <c r="B116" i="54084"/>
  <c r="C116" i="54084" s="1"/>
  <c r="B116" i="54085"/>
  <c r="D117" i="54085"/>
  <c r="D94" i="54056"/>
  <c r="B93" i="54056"/>
  <c r="B94" i="54066"/>
  <c r="D95" i="54066"/>
  <c r="C94" i="54066" l="1"/>
  <c r="G94" i="54066" s="1"/>
  <c r="G116" i="54084"/>
  <c r="C116" i="54085"/>
  <c r="C93" i="54056"/>
  <c r="D118" i="54084"/>
  <c r="B117" i="54084"/>
  <c r="C117" i="54084" s="1"/>
  <c r="D118" i="54085"/>
  <c r="B117" i="54085"/>
  <c r="B94" i="54056"/>
  <c r="D95" i="54056"/>
  <c r="B95" i="54066"/>
  <c r="D96" i="54066"/>
  <c r="C95" i="54066" l="1"/>
  <c r="G95" i="54066" s="1"/>
  <c r="C117" i="54085"/>
  <c r="G117" i="54084"/>
  <c r="C94" i="54056"/>
  <c r="D119" i="54084"/>
  <c r="B118" i="54084"/>
  <c r="C118" i="54084" s="1"/>
  <c r="G118" i="54084" s="1"/>
  <c r="B118" i="54085"/>
  <c r="D119" i="54085"/>
  <c r="B95" i="54056"/>
  <c r="D96" i="54056"/>
  <c r="B96" i="54066"/>
  <c r="D97" i="54066"/>
  <c r="C96" i="54066" l="1"/>
  <c r="G96" i="54066" s="1"/>
  <c r="C118" i="54085"/>
  <c r="C95" i="54056"/>
  <c r="D120" i="54084"/>
  <c r="B119" i="54084"/>
  <c r="C119" i="54084" s="1"/>
  <c r="G119" i="54084" s="1"/>
  <c r="D120" i="54085"/>
  <c r="B119" i="54085"/>
  <c r="B96" i="54056"/>
  <c r="D97" i="54056"/>
  <c r="B97" i="54066"/>
  <c r="D98" i="54066"/>
  <c r="C97" i="54066" l="1"/>
  <c r="G97" i="54066" s="1"/>
  <c r="C119" i="54085"/>
  <c r="C96" i="54056"/>
  <c r="D121" i="54084"/>
  <c r="B120" i="54084"/>
  <c r="C120" i="54084" s="1"/>
  <c r="G120" i="54084" s="1"/>
  <c r="D121" i="54085"/>
  <c r="B120" i="54085"/>
  <c r="D98" i="54056"/>
  <c r="B97" i="54056"/>
  <c r="B98" i="54066"/>
  <c r="D99" i="54066"/>
  <c r="C98" i="54066" l="1"/>
  <c r="G98" i="54066" s="1"/>
  <c r="C120" i="54085"/>
  <c r="C97" i="54056"/>
  <c r="D122" i="54084"/>
  <c r="B121" i="54084"/>
  <c r="C121" i="54084" s="1"/>
  <c r="G121" i="54084" s="1"/>
  <c r="D122" i="54085"/>
  <c r="B121" i="54085"/>
  <c r="B98" i="54056"/>
  <c r="D99" i="54056"/>
  <c r="B99" i="54066"/>
  <c r="D100" i="54066"/>
  <c r="C99" i="54066" l="1"/>
  <c r="G99" i="54066" s="1"/>
  <c r="C121" i="54085"/>
  <c r="C98" i="54056"/>
  <c r="D123" i="54084"/>
  <c r="B122" i="54084"/>
  <c r="C122" i="54084" s="1"/>
  <c r="G122" i="54084" s="1"/>
  <c r="B122" i="54085"/>
  <c r="D123" i="54085"/>
  <c r="B99" i="54056"/>
  <c r="D100" i="54056"/>
  <c r="B100" i="54066"/>
  <c r="D101" i="54066"/>
  <c r="C100" i="54066" l="1"/>
  <c r="G100" i="54066" s="1"/>
  <c r="C122" i="54085"/>
  <c r="C99" i="54056"/>
  <c r="B123" i="54084"/>
  <c r="C123" i="54084" s="1"/>
  <c r="G123" i="54084" s="1"/>
  <c r="D124" i="54084"/>
  <c r="D124" i="54085"/>
  <c r="B123" i="54085"/>
  <c r="B100" i="54056"/>
  <c r="D101" i="54056"/>
  <c r="B101" i="54066"/>
  <c r="D102" i="54066"/>
  <c r="C101" i="54066" l="1"/>
  <c r="G101" i="54066" s="1"/>
  <c r="C123" i="54085"/>
  <c r="C100" i="54056"/>
  <c r="D125" i="54084"/>
  <c r="B124" i="54084"/>
  <c r="C124" i="54084" s="1"/>
  <c r="D125" i="54085"/>
  <c r="B124" i="54085"/>
  <c r="D102" i="54056"/>
  <c r="B101" i="54056"/>
  <c r="B102" i="54066"/>
  <c r="D103" i="54066"/>
  <c r="C102" i="54066" l="1"/>
  <c r="G102" i="54066" s="1"/>
  <c r="C124" i="54085"/>
  <c r="G124" i="54084"/>
  <c r="C101" i="54056"/>
  <c r="D126" i="54084"/>
  <c r="B125" i="54084"/>
  <c r="C125" i="54084" s="1"/>
  <c r="G125" i="54084" s="1"/>
  <c r="D126" i="54085"/>
  <c r="B125" i="54085"/>
  <c r="B102" i="54056"/>
  <c r="D103" i="54056"/>
  <c r="B103" i="54066"/>
  <c r="D104" i="54066"/>
  <c r="C103" i="54066" l="1"/>
  <c r="G103" i="54066" s="1"/>
  <c r="C125" i="54085"/>
  <c r="C102" i="54056"/>
  <c r="D127" i="54084"/>
  <c r="B126" i="54084"/>
  <c r="C126" i="54084" s="1"/>
  <c r="G126" i="54084" s="1"/>
  <c r="B126" i="54085"/>
  <c r="D127" i="54085"/>
  <c r="B103" i="54056"/>
  <c r="D104" i="54056"/>
  <c r="B104" i="54066"/>
  <c r="D105" i="54066"/>
  <c r="C104" i="54066" l="1"/>
  <c r="G104" i="54066" s="1"/>
  <c r="C126" i="54085"/>
  <c r="C103" i="54056"/>
  <c r="B127" i="54084"/>
  <c r="C127" i="54084" s="1"/>
  <c r="G127" i="54084" s="1"/>
  <c r="D128" i="54084"/>
  <c r="D128" i="54085"/>
  <c r="B127" i="54085"/>
  <c r="B104" i="54056"/>
  <c r="D105" i="54056"/>
  <c r="B105" i="54066"/>
  <c r="D106" i="54066"/>
  <c r="C105" i="54066" l="1"/>
  <c r="G105" i="54066" s="1"/>
  <c r="C127" i="54085"/>
  <c r="C104" i="54056"/>
  <c r="D129" i="54084"/>
  <c r="B128" i="54084"/>
  <c r="C128" i="54084" s="1"/>
  <c r="G128" i="54084" s="1"/>
  <c r="D129" i="54085"/>
  <c r="B128" i="54085"/>
  <c r="D106" i="54056"/>
  <c r="B105" i="54056"/>
  <c r="B106" i="54066"/>
  <c r="D107" i="54066"/>
  <c r="C106" i="54066" l="1"/>
  <c r="G106" i="54066" s="1"/>
  <c r="C128" i="54085"/>
  <c r="C105" i="54056"/>
  <c r="D130" i="54084"/>
  <c r="B129" i="54084"/>
  <c r="C129" i="54084" s="1"/>
  <c r="G129" i="54084" s="1"/>
  <c r="B129" i="54085"/>
  <c r="D130" i="54085"/>
  <c r="B106" i="54056"/>
  <c r="D107" i="54056"/>
  <c r="B107" i="54066"/>
  <c r="D108" i="54066"/>
  <c r="C107" i="54066" l="1"/>
  <c r="D22" i="54045" s="1"/>
  <c r="K22" i="54045" s="1"/>
  <c r="L22" i="54045" s="1"/>
  <c r="D13" i="54093" s="1"/>
  <c r="C129" i="54085"/>
  <c r="C106" i="54056"/>
  <c r="D131" i="54084"/>
  <c r="B130" i="54084"/>
  <c r="C130" i="54084" s="1"/>
  <c r="G130" i="54084" s="1"/>
  <c r="B130" i="54085"/>
  <c r="D131" i="54085"/>
  <c r="B107" i="54056"/>
  <c r="E22" i="54045" s="1"/>
  <c r="D108" i="54056"/>
  <c r="D109" i="54066"/>
  <c r="B108" i="54066"/>
  <c r="C108" i="54066" l="1"/>
  <c r="G108" i="54066" s="1"/>
  <c r="G107" i="54066"/>
  <c r="F33" i="12"/>
  <c r="E13" i="54093"/>
  <c r="C13" i="54093"/>
  <c r="T20" i="16"/>
  <c r="U20" i="16" s="1"/>
  <c r="R20" i="16" s="1"/>
  <c r="S20" i="16" s="1"/>
  <c r="C130" i="54085"/>
  <c r="C107" i="54056"/>
  <c r="B131" i="54084"/>
  <c r="C131" i="54084" s="1"/>
  <c r="G131" i="54084" s="1"/>
  <c r="D132" i="54084"/>
  <c r="D132" i="54085"/>
  <c r="B131" i="54085"/>
  <c r="B108" i="54056"/>
  <c r="D109" i="54056"/>
  <c r="B109" i="54066"/>
  <c r="D110" i="54066"/>
  <c r="G33" i="12" l="1"/>
  <c r="H33" i="12" s="1"/>
  <c r="C109" i="54066"/>
  <c r="G109" i="54066" s="1"/>
  <c r="D73" i="54092"/>
  <c r="F73" i="54092" s="1"/>
  <c r="F64" i="54081"/>
  <c r="G64" i="54081" s="1"/>
  <c r="B32" i="54044"/>
  <c r="B31" i="54060"/>
  <c r="J31" i="54060" s="1"/>
  <c r="C131" i="54085"/>
  <c r="C108" i="54056"/>
  <c r="D133" i="54084"/>
  <c r="B132" i="54084"/>
  <c r="C132" i="54084" s="1"/>
  <c r="D133" i="54085"/>
  <c r="B132" i="54085"/>
  <c r="E27" i="54069" s="1"/>
  <c r="D110" i="54056"/>
  <c r="B109" i="54056"/>
  <c r="B110" i="54066"/>
  <c r="D111" i="54066"/>
  <c r="C110" i="54066" l="1"/>
  <c r="G110" i="54066" s="1"/>
  <c r="V64" i="54081"/>
  <c r="H64" i="54081"/>
  <c r="X64" i="54081" s="1"/>
  <c r="G132" i="54084"/>
  <c r="D27" i="54069"/>
  <c r="K27" i="54069" s="1"/>
  <c r="L27" i="54069" s="1"/>
  <c r="E18" i="54094" s="1"/>
  <c r="C132" i="54085"/>
  <c r="C109" i="54056"/>
  <c r="D134" i="54084"/>
  <c r="B133" i="54084"/>
  <c r="C133" i="54084" s="1"/>
  <c r="G133" i="54084" s="1"/>
  <c r="D134" i="54085"/>
  <c r="B133" i="54085"/>
  <c r="B110" i="54056"/>
  <c r="D111" i="54056"/>
  <c r="B111" i="54066"/>
  <c r="D112" i="54066"/>
  <c r="C111" i="54066" l="1"/>
  <c r="G111" i="54066" s="1"/>
  <c r="C18" i="54094"/>
  <c r="D18" i="54094"/>
  <c r="F38" i="54076"/>
  <c r="S27" i="54069"/>
  <c r="T27" i="54069" s="1"/>
  <c r="P27" i="54069"/>
  <c r="T25" i="54070"/>
  <c r="U25" i="54070" s="1"/>
  <c r="R25" i="54070" s="1"/>
  <c r="S25" i="54070" s="1"/>
  <c r="C133" i="54085"/>
  <c r="C110" i="54056"/>
  <c r="D135" i="54084"/>
  <c r="B134" i="54084"/>
  <c r="C134" i="54084" s="1"/>
  <c r="G134" i="54084" s="1"/>
  <c r="B134" i="54085"/>
  <c r="D135" i="54085"/>
  <c r="B111" i="54056"/>
  <c r="D112" i="54056"/>
  <c r="D113" i="54066"/>
  <c r="B112" i="54066"/>
  <c r="N69" i="54081" l="1"/>
  <c r="O69" i="54081" s="1"/>
  <c r="K38" i="54076"/>
  <c r="C112" i="54066"/>
  <c r="G112" i="54066" s="1"/>
  <c r="C134" i="54085"/>
  <c r="E78" i="54092"/>
  <c r="F36" i="54060"/>
  <c r="B37" i="54079"/>
  <c r="D37" i="54079" s="1"/>
  <c r="G38" i="54076"/>
  <c r="H38" i="54076" s="1"/>
  <c r="C111" i="54056"/>
  <c r="B135" i="54084"/>
  <c r="C135" i="54084" s="1"/>
  <c r="D136" i="54084"/>
  <c r="D136" i="54085"/>
  <c r="B135" i="54085"/>
  <c r="E19" i="54069" s="1"/>
  <c r="B112" i="54056"/>
  <c r="D113" i="54056"/>
  <c r="B113" i="54066"/>
  <c r="D114" i="54066"/>
  <c r="P69" i="54081" l="1"/>
  <c r="C113" i="54066"/>
  <c r="G113" i="54066" s="1"/>
  <c r="G135" i="54084"/>
  <c r="D19" i="54069"/>
  <c r="K19" i="54069" s="1"/>
  <c r="L19" i="54069" s="1"/>
  <c r="C135" i="54085"/>
  <c r="C112" i="54056"/>
  <c r="D137" i="54084"/>
  <c r="B136" i="54084"/>
  <c r="C136" i="54084" s="1"/>
  <c r="G136" i="54084" s="1"/>
  <c r="D137" i="54085"/>
  <c r="B136" i="54085"/>
  <c r="D114" i="54056"/>
  <c r="B113" i="54056"/>
  <c r="B114" i="54066"/>
  <c r="D115" i="54066"/>
  <c r="C114" i="54066" l="1"/>
  <c r="G114" i="54066" s="1"/>
  <c r="E10" i="54094"/>
  <c r="D10" i="54094"/>
  <c r="T17" i="54070"/>
  <c r="U17" i="54070" s="1"/>
  <c r="R17" i="54070" s="1"/>
  <c r="S17" i="54070" s="1"/>
  <c r="F30" i="54076"/>
  <c r="C10" i="54094"/>
  <c r="C136" i="54085"/>
  <c r="C113" i="54056"/>
  <c r="B137" i="54084"/>
  <c r="C137" i="54084" s="1"/>
  <c r="D138" i="54084"/>
  <c r="D138" i="54085"/>
  <c r="B137" i="54085"/>
  <c r="E21" i="54069" s="1"/>
  <c r="B114" i="54056"/>
  <c r="D115" i="54056"/>
  <c r="B115" i="54066"/>
  <c r="D116" i="54066"/>
  <c r="N61" i="54081" l="1"/>
  <c r="C115" i="54066"/>
  <c r="G115" i="54066" s="1"/>
  <c r="E70" i="54092"/>
  <c r="G30" i="54076"/>
  <c r="H30" i="54076" s="1"/>
  <c r="B29" i="54079"/>
  <c r="G137" i="54084"/>
  <c r="D21" i="54069"/>
  <c r="K21" i="54069" s="1"/>
  <c r="L21" i="54069" s="1"/>
  <c r="C137" i="54085"/>
  <c r="C114" i="54056"/>
  <c r="D139" i="54084"/>
  <c r="B138" i="54084"/>
  <c r="C138" i="54084" s="1"/>
  <c r="G138" i="54084" s="1"/>
  <c r="B138" i="54085"/>
  <c r="D139" i="54085"/>
  <c r="B115" i="54056"/>
  <c r="D116" i="54056"/>
  <c r="D117" i="54066"/>
  <c r="B116" i="54066"/>
  <c r="C116" i="54066" l="1"/>
  <c r="G116" i="54066" s="1"/>
  <c r="O61" i="54081"/>
  <c r="D12" i="54094"/>
  <c r="E12" i="54094"/>
  <c r="C138" i="54085"/>
  <c r="C12" i="54094"/>
  <c r="F32" i="54076"/>
  <c r="T19" i="54070"/>
  <c r="U19" i="54070" s="1"/>
  <c r="R19" i="54070" s="1"/>
  <c r="S19" i="54070" s="1"/>
  <c r="C115" i="54056"/>
  <c r="B139" i="54084"/>
  <c r="C139" i="54084" s="1"/>
  <c r="G139" i="54084" s="1"/>
  <c r="D140" i="54084"/>
  <c r="D140" i="54085"/>
  <c r="B139" i="54085"/>
  <c r="B116" i="54056"/>
  <c r="D117" i="54056"/>
  <c r="B117" i="54066"/>
  <c r="D118" i="54066"/>
  <c r="C117" i="54066" l="1"/>
  <c r="G117" i="54066" s="1"/>
  <c r="C139" i="54085"/>
  <c r="P61" i="54081"/>
  <c r="E72" i="54092"/>
  <c r="B31" i="54079"/>
  <c r="N63" i="54081"/>
  <c r="O63" i="54081" s="1"/>
  <c r="P63" i="54081" s="1"/>
  <c r="G32" i="54076"/>
  <c r="H32" i="54076" s="1"/>
  <c r="C116" i="54056"/>
  <c r="D141" i="54085"/>
  <c r="B140" i="54085"/>
  <c r="D141" i="54084"/>
  <c r="B140" i="54084"/>
  <c r="C140" i="54084" s="1"/>
  <c r="G140" i="54084" s="1"/>
  <c r="D118" i="54056"/>
  <c r="B117" i="54056"/>
  <c r="B118" i="54066"/>
  <c r="D119" i="54066"/>
  <c r="C118" i="54066" l="1"/>
  <c r="G118" i="54066" s="1"/>
  <c r="C140" i="54085"/>
  <c r="C117" i="54056"/>
  <c r="D142" i="54085"/>
  <c r="B141" i="54085"/>
  <c r="B141" i="54084"/>
  <c r="C141" i="54084" s="1"/>
  <c r="G141" i="54084" s="1"/>
  <c r="D142" i="54084"/>
  <c r="B118" i="54056"/>
  <c r="D119" i="54056"/>
  <c r="B119" i="54066"/>
  <c r="D120" i="54066"/>
  <c r="C119" i="54066" l="1"/>
  <c r="G119" i="54066" s="1"/>
  <c r="C141" i="54085"/>
  <c r="C118" i="54056"/>
  <c r="B142" i="54085"/>
  <c r="D143" i="54085"/>
  <c r="B142" i="54084"/>
  <c r="C142" i="54084" s="1"/>
  <c r="G142" i="54084" s="1"/>
  <c r="D143" i="54084"/>
  <c r="B119" i="54056"/>
  <c r="D120" i="54056"/>
  <c r="B120" i="54066"/>
  <c r="D121" i="54066"/>
  <c r="C120" i="54066" l="1"/>
  <c r="G120" i="54066" s="1"/>
  <c r="C142" i="54085"/>
  <c r="C119" i="54056"/>
  <c r="D144" i="54085"/>
  <c r="B143" i="54085"/>
  <c r="B143" i="54084"/>
  <c r="C143" i="54084" s="1"/>
  <c r="G143" i="54084" s="1"/>
  <c r="D144" i="54084"/>
  <c r="B120" i="54056"/>
  <c r="D121" i="54056"/>
  <c r="B121" i="54066"/>
  <c r="D122" i="54066"/>
  <c r="C121" i="54066" l="1"/>
  <c r="G121" i="54066" s="1"/>
  <c r="C143" i="54085"/>
  <c r="C120" i="54056"/>
  <c r="D145" i="54085"/>
  <c r="B144" i="54085"/>
  <c r="D145" i="54084"/>
  <c r="B144" i="54084"/>
  <c r="C144" i="54084" s="1"/>
  <c r="G144" i="54084" s="1"/>
  <c r="D122" i="54056"/>
  <c r="B121" i="54056"/>
  <c r="B122" i="54066"/>
  <c r="D123" i="54066"/>
  <c r="C122" i="54066" l="1"/>
  <c r="G122" i="54066" s="1"/>
  <c r="C144" i="54085"/>
  <c r="C121" i="54056"/>
  <c r="D146" i="54085"/>
  <c r="B145" i="54085"/>
  <c r="B145" i="54084"/>
  <c r="C145" i="54084" s="1"/>
  <c r="D146" i="54084"/>
  <c r="B122" i="54056"/>
  <c r="D123" i="54056"/>
  <c r="B123" i="54066"/>
  <c r="D124" i="54066"/>
  <c r="C123" i="54066" l="1"/>
  <c r="G123" i="54066" s="1"/>
  <c r="G145" i="54084"/>
  <c r="D20" i="54069"/>
  <c r="K20" i="54069" s="1"/>
  <c r="L20" i="54069" s="1"/>
  <c r="C145" i="54085"/>
  <c r="E20" i="54069"/>
  <c r="C122" i="54056"/>
  <c r="B146" i="54085"/>
  <c r="D147" i="54085"/>
  <c r="D147" i="54084"/>
  <c r="B146" i="54084"/>
  <c r="C146" i="54084" s="1"/>
  <c r="G146" i="54084" s="1"/>
  <c r="B123" i="54056"/>
  <c r="D124" i="54056"/>
  <c r="D125" i="54066"/>
  <c r="B124" i="54066"/>
  <c r="C124" i="54066" l="1"/>
  <c r="G124" i="54066" s="1"/>
  <c r="D11" i="54094"/>
  <c r="E11" i="54094"/>
  <c r="C146" i="54085"/>
  <c r="C11" i="54094"/>
  <c r="T18" i="54070"/>
  <c r="U18" i="54070" s="1"/>
  <c r="R18" i="54070" s="1"/>
  <c r="S18" i="54070" s="1"/>
  <c r="F31" i="54076"/>
  <c r="C123" i="54056"/>
  <c r="B147" i="54085"/>
  <c r="D148" i="54085"/>
  <c r="D148" i="54084"/>
  <c r="B147" i="54084"/>
  <c r="C147" i="54084" s="1"/>
  <c r="G147" i="54084" s="1"/>
  <c r="B124" i="54056"/>
  <c r="D125" i="54056"/>
  <c r="B125" i="54066"/>
  <c r="D126" i="54066"/>
  <c r="C125" i="54066" l="1"/>
  <c r="G125" i="54066" s="1"/>
  <c r="C147" i="54085"/>
  <c r="E71" i="54092"/>
  <c r="B30" i="54079"/>
  <c r="G31" i="54076"/>
  <c r="H31" i="54076" s="1"/>
  <c r="N62" i="54081"/>
  <c r="O62" i="54081" s="1"/>
  <c r="P62" i="54081" s="1"/>
  <c r="C124" i="54056"/>
  <c r="D149" i="54085"/>
  <c r="B148" i="54085"/>
  <c r="B148" i="54084"/>
  <c r="C148" i="54084" s="1"/>
  <c r="G148" i="54084" s="1"/>
  <c r="D149" i="54084"/>
  <c r="D126" i="54056"/>
  <c r="B125" i="54056"/>
  <c r="B126" i="54066"/>
  <c r="D127" i="54066"/>
  <c r="C126" i="54066" l="1"/>
  <c r="G126" i="54066" s="1"/>
  <c r="C148" i="54085"/>
  <c r="C125" i="54056"/>
  <c r="B149" i="54085"/>
  <c r="D150" i="54085"/>
  <c r="D150" i="54084"/>
  <c r="B149" i="54084"/>
  <c r="C149" i="54084" s="1"/>
  <c r="B126" i="54056"/>
  <c r="D127" i="54056"/>
  <c r="B127" i="54066"/>
  <c r="D128" i="54066"/>
  <c r="C127" i="54066" l="1"/>
  <c r="G127" i="54066" s="1"/>
  <c r="G149" i="54084"/>
  <c r="C149" i="54085"/>
  <c r="C126" i="54056"/>
  <c r="B150" i="54085"/>
  <c r="D151" i="54085"/>
  <c r="D151" i="54084"/>
  <c r="B150" i="54084"/>
  <c r="C150" i="54084" s="1"/>
  <c r="G150" i="54084" s="1"/>
  <c r="B127" i="54056"/>
  <c r="D128" i="54056"/>
  <c r="D129" i="54066"/>
  <c r="B128" i="54066"/>
  <c r="C128" i="54066" l="1"/>
  <c r="G128" i="54066" s="1"/>
  <c r="C150" i="54085"/>
  <c r="C127" i="54056"/>
  <c r="B151" i="54085"/>
  <c r="D152" i="54085"/>
  <c r="B151" i="54084"/>
  <c r="C151" i="54084" s="1"/>
  <c r="G151" i="54084" s="1"/>
  <c r="D152" i="54084"/>
  <c r="B128" i="54056"/>
  <c r="D129" i="54056"/>
  <c r="B129" i="54066"/>
  <c r="D130" i="54066"/>
  <c r="C129" i="54066" l="1"/>
  <c r="G129" i="54066" s="1"/>
  <c r="C151" i="54085"/>
  <c r="C128" i="54056"/>
  <c r="D153" i="54085"/>
  <c r="B152" i="54085"/>
  <c r="D153" i="54084"/>
  <c r="B152" i="54084"/>
  <c r="C152" i="54084" s="1"/>
  <c r="G152" i="54084" s="1"/>
  <c r="D130" i="54056"/>
  <c r="B129" i="54056"/>
  <c r="B130" i="54066"/>
  <c r="D131" i="54066"/>
  <c r="C130" i="54066" l="1"/>
  <c r="G130" i="54066" s="1"/>
  <c r="C152" i="54085"/>
  <c r="C129" i="54056"/>
  <c r="D154" i="54085"/>
  <c r="B153" i="54085"/>
  <c r="D154" i="54084"/>
  <c r="B153" i="54084"/>
  <c r="C153" i="54084" s="1"/>
  <c r="G153" i="54084" s="1"/>
  <c r="B130" i="54056"/>
  <c r="D131" i="54056"/>
  <c r="B131" i="54066"/>
  <c r="D132" i="54066"/>
  <c r="C131" i="54066" l="1"/>
  <c r="G131" i="54066" s="1"/>
  <c r="C153" i="54085"/>
  <c r="C130" i="54056"/>
  <c r="B154" i="54085"/>
  <c r="D155" i="54085"/>
  <c r="B154" i="54084"/>
  <c r="C154" i="54084" s="1"/>
  <c r="G154" i="54084" s="1"/>
  <c r="D155" i="54084"/>
  <c r="B131" i="54056"/>
  <c r="D132" i="54056"/>
  <c r="D133" i="54066"/>
  <c r="B132" i="54066"/>
  <c r="C132" i="54066" l="1"/>
  <c r="D27" i="54045" s="1"/>
  <c r="K27" i="54045" s="1"/>
  <c r="S27" i="54045" s="1"/>
  <c r="C154" i="54085"/>
  <c r="C131" i="54056"/>
  <c r="B155" i="54084"/>
  <c r="C155" i="54084" s="1"/>
  <c r="G155" i="54084" s="1"/>
  <c r="D156" i="54084"/>
  <c r="B155" i="54085"/>
  <c r="D156" i="54085"/>
  <c r="B132" i="54056"/>
  <c r="E27" i="54045" s="1"/>
  <c r="D133" i="54056"/>
  <c r="B133" i="54066"/>
  <c r="D134" i="54066"/>
  <c r="C133" i="54066" l="1"/>
  <c r="G133" i="54066" s="1"/>
  <c r="G132" i="54066"/>
  <c r="L27" i="54045"/>
  <c r="E18" i="54093" s="1"/>
  <c r="C155" i="54085"/>
  <c r="C132" i="54056"/>
  <c r="D157" i="54085"/>
  <c r="B156" i="54085"/>
  <c r="B156" i="54084"/>
  <c r="C156" i="54084" s="1"/>
  <c r="D157" i="54084"/>
  <c r="D134" i="54056"/>
  <c r="B133" i="54056"/>
  <c r="B134" i="54066"/>
  <c r="D135" i="54066"/>
  <c r="C134" i="54066" l="1"/>
  <c r="G134" i="54066" s="1"/>
  <c r="T25" i="16"/>
  <c r="U25" i="16" s="1"/>
  <c r="R25" i="16" s="1"/>
  <c r="S25" i="16" s="1"/>
  <c r="D18" i="54093"/>
  <c r="C18" i="54093"/>
  <c r="F38" i="12"/>
  <c r="C156" i="54085"/>
  <c r="G156" i="54084"/>
  <c r="C133" i="54056"/>
  <c r="B157" i="54084"/>
  <c r="C157" i="54084" s="1"/>
  <c r="G157" i="54084" s="1"/>
  <c r="D158" i="54084"/>
  <c r="B157" i="54085"/>
  <c r="D158" i="54085"/>
  <c r="B134" i="54056"/>
  <c r="D135" i="54056"/>
  <c r="B135" i="54066"/>
  <c r="D136" i="54066"/>
  <c r="F69" i="54081" l="1"/>
  <c r="G69" i="54081" s="1"/>
  <c r="K38" i="12"/>
  <c r="B37" i="54044"/>
  <c r="D37" i="54044" s="1"/>
  <c r="G38" i="12"/>
  <c r="H38" i="12" s="1"/>
  <c r="C135" i="54066"/>
  <c r="G135" i="54066" s="1"/>
  <c r="B36" i="54060"/>
  <c r="J36" i="54060" s="1"/>
  <c r="D78" i="54092"/>
  <c r="F78" i="54092" s="1"/>
  <c r="D19" i="54045"/>
  <c r="K19" i="54045" s="1"/>
  <c r="L19" i="54045" s="1"/>
  <c r="C157" i="54085"/>
  <c r="C134" i="54056"/>
  <c r="D159" i="54085"/>
  <c r="B158" i="54085"/>
  <c r="E23" i="54069" s="1"/>
  <c r="B158" i="54084"/>
  <c r="C158" i="54084" s="1"/>
  <c r="D159" i="54084"/>
  <c r="B135" i="54056"/>
  <c r="E19" i="54045" s="1"/>
  <c r="D136" i="54056"/>
  <c r="D137" i="54066"/>
  <c r="B136" i="54066"/>
  <c r="C136" i="54066" l="1"/>
  <c r="G136" i="54066" s="1"/>
  <c r="V69" i="54081"/>
  <c r="C10" i="54093"/>
  <c r="F30" i="12"/>
  <c r="D10" i="54093"/>
  <c r="T17" i="16"/>
  <c r="U17" i="16" s="1"/>
  <c r="R17" i="16" s="1"/>
  <c r="S17" i="16" s="1"/>
  <c r="E10" i="54093"/>
  <c r="G158" i="54084"/>
  <c r="D23" i="54069"/>
  <c r="K23" i="54069" s="1"/>
  <c r="L23" i="54069" s="1"/>
  <c r="H69" i="54081"/>
  <c r="X69" i="54081" s="1"/>
  <c r="C158" i="54085"/>
  <c r="C135" i="54056"/>
  <c r="B159" i="54084"/>
  <c r="C159" i="54084" s="1"/>
  <c r="D160" i="54084"/>
  <c r="D160" i="54085"/>
  <c r="B159" i="54085"/>
  <c r="B136" i="54056"/>
  <c r="D137" i="54056"/>
  <c r="B137" i="54066"/>
  <c r="D138" i="54066"/>
  <c r="C137" i="54066" l="1"/>
  <c r="G137" i="54066" s="1"/>
  <c r="F61" i="54081"/>
  <c r="B28" i="54060"/>
  <c r="J28" i="54060" s="1"/>
  <c r="B29" i="54044"/>
  <c r="D70" i="54092"/>
  <c r="F70" i="54092" s="1"/>
  <c r="G30" i="12"/>
  <c r="H30" i="12" s="1"/>
  <c r="D14" i="54094"/>
  <c r="E14" i="54094"/>
  <c r="C14" i="54094"/>
  <c r="T21" i="54070"/>
  <c r="U21" i="54070" s="1"/>
  <c r="R21" i="54070" s="1"/>
  <c r="S21" i="54070" s="1"/>
  <c r="S23" i="54069"/>
  <c r="T23" i="54069" s="1"/>
  <c r="P23" i="54069"/>
  <c r="F34" i="54076"/>
  <c r="D21" i="54045"/>
  <c r="K21" i="54045" s="1"/>
  <c r="L21" i="54045" s="1"/>
  <c r="C136" i="54056"/>
  <c r="C159" i="54085"/>
  <c r="G159" i="54084"/>
  <c r="B160" i="54084"/>
  <c r="C160" i="54084" s="1"/>
  <c r="G160" i="54084" s="1"/>
  <c r="D161" i="54084"/>
  <c r="B160" i="54085"/>
  <c r="D161" i="54085"/>
  <c r="D138" i="54056"/>
  <c r="B137" i="54056"/>
  <c r="E21" i="54045" s="1"/>
  <c r="B138" i="54066"/>
  <c r="D139" i="54066"/>
  <c r="N65" i="54081" l="1"/>
  <c r="O65" i="54081" s="1"/>
  <c r="K34" i="54076"/>
  <c r="C138" i="54066"/>
  <c r="G138" i="54066" s="1"/>
  <c r="G61" i="54081"/>
  <c r="V61" i="54081"/>
  <c r="D12" i="54093"/>
  <c r="E12" i="54093"/>
  <c r="C12" i="54093"/>
  <c r="F32" i="12"/>
  <c r="T19" i="16"/>
  <c r="U19" i="16" s="1"/>
  <c r="R19" i="16" s="1"/>
  <c r="S19" i="16" s="1"/>
  <c r="E74" i="54092"/>
  <c r="F32" i="54060"/>
  <c r="G34" i="54076"/>
  <c r="H34" i="54076" s="1"/>
  <c r="F33" i="54060"/>
  <c r="B33" i="54079"/>
  <c r="D33" i="54079" s="1"/>
  <c r="C137" i="54056"/>
  <c r="B161" i="54084"/>
  <c r="C161" i="54084" s="1"/>
  <c r="G161" i="54084" s="1"/>
  <c r="D162" i="54084"/>
  <c r="C160" i="54085"/>
  <c r="D162" i="54085"/>
  <c r="B161" i="54085"/>
  <c r="B138" i="54056"/>
  <c r="D139" i="54056"/>
  <c r="B139" i="54066"/>
  <c r="D140" i="54066"/>
  <c r="P65" i="54081" l="1"/>
  <c r="C139" i="54066"/>
  <c r="G139" i="54066" s="1"/>
  <c r="H61" i="54081"/>
  <c r="X61" i="54081" s="1"/>
  <c r="D72" i="54092"/>
  <c r="F72" i="54092" s="1"/>
  <c r="G32" i="12"/>
  <c r="H32" i="12" s="1"/>
  <c r="B30" i="54060"/>
  <c r="J30" i="54060" s="1"/>
  <c r="F63" i="54081"/>
  <c r="B31" i="54044"/>
  <c r="C138" i="54056"/>
  <c r="D163" i="54084"/>
  <c r="B162" i="54084"/>
  <c r="C162" i="54084" s="1"/>
  <c r="G162" i="54084" s="1"/>
  <c r="C161" i="54085"/>
  <c r="B162" i="54085"/>
  <c r="D163" i="54085"/>
  <c r="B139" i="54056"/>
  <c r="D140" i="54056"/>
  <c r="D141" i="54066"/>
  <c r="B140" i="54066"/>
  <c r="C140" i="54066" l="1"/>
  <c r="G140" i="54066" s="1"/>
  <c r="G63" i="54081"/>
  <c r="V63" i="54081"/>
  <c r="C139" i="54056"/>
  <c r="C162" i="54085"/>
  <c r="D164" i="54085"/>
  <c r="B163" i="54085"/>
  <c r="D164" i="54084"/>
  <c r="B163" i="54084"/>
  <c r="C163" i="54084" s="1"/>
  <c r="G163" i="54084" s="1"/>
  <c r="B140" i="54056"/>
  <c r="D141" i="54056"/>
  <c r="B141" i="54066"/>
  <c r="D142" i="54066"/>
  <c r="C141" i="54066" l="1"/>
  <c r="G141" i="54066" s="1"/>
  <c r="H63" i="54081"/>
  <c r="X63" i="54081" s="1"/>
  <c r="C140" i="54056"/>
  <c r="C163" i="54085"/>
  <c r="B164" i="54085"/>
  <c r="D165" i="54085"/>
  <c r="B164" i="54084"/>
  <c r="C164" i="54084" s="1"/>
  <c r="G164" i="54084" s="1"/>
  <c r="D165" i="54084"/>
  <c r="D142" i="54056"/>
  <c r="B141" i="54056"/>
  <c r="D143" i="54066"/>
  <c r="B142" i="54066"/>
  <c r="C142" i="54066" l="1"/>
  <c r="G142" i="54066" s="1"/>
  <c r="C141" i="54056"/>
  <c r="C164" i="54085"/>
  <c r="D166" i="54084"/>
  <c r="B165" i="54084"/>
  <c r="C165" i="54084" s="1"/>
  <c r="G165" i="54084" s="1"/>
  <c r="B165" i="54085"/>
  <c r="D166" i="54085"/>
  <c r="B142" i="54056"/>
  <c r="D143" i="54056"/>
  <c r="B143" i="54066"/>
  <c r="D144" i="54066"/>
  <c r="C143" i="54066" l="1"/>
  <c r="G143" i="54066" s="1"/>
  <c r="C142" i="54056"/>
  <c r="C165" i="54085"/>
  <c r="B166" i="54085"/>
  <c r="D167" i="54085"/>
  <c r="B166" i="54084"/>
  <c r="C166" i="54084" s="1"/>
  <c r="G166" i="54084" s="1"/>
  <c r="D167" i="54084"/>
  <c r="B143" i="54056"/>
  <c r="D144" i="54056"/>
  <c r="D145" i="54066"/>
  <c r="B144" i="54066"/>
  <c r="C144" i="54066" l="1"/>
  <c r="G144" i="54066" s="1"/>
  <c r="C143" i="54056"/>
  <c r="C166" i="54085"/>
  <c r="D168" i="54084"/>
  <c r="B167" i="54084"/>
  <c r="C167" i="54084" s="1"/>
  <c r="G167" i="54084" s="1"/>
  <c r="D168" i="54085"/>
  <c r="B167" i="54085"/>
  <c r="B144" i="54056"/>
  <c r="D145" i="54056"/>
  <c r="B145" i="54066"/>
  <c r="D146" i="54066"/>
  <c r="C145" i="54066" l="1"/>
  <c r="G145" i="54066" s="1"/>
  <c r="D20" i="54045"/>
  <c r="K20" i="54045" s="1"/>
  <c r="L20" i="54045" s="1"/>
  <c r="C144" i="54056"/>
  <c r="C167" i="54085"/>
  <c r="B168" i="54084"/>
  <c r="C168" i="54084" s="1"/>
  <c r="G168" i="54084" s="1"/>
  <c r="D169" i="54084"/>
  <c r="D169" i="54085"/>
  <c r="B168" i="54085"/>
  <c r="D146" i="54056"/>
  <c r="B145" i="54056"/>
  <c r="E20" i="54045" s="1"/>
  <c r="B146" i="54066"/>
  <c r="D147" i="54066"/>
  <c r="C146" i="54066" l="1"/>
  <c r="G146" i="54066" s="1"/>
  <c r="D11" i="54093"/>
  <c r="E11" i="54093"/>
  <c r="T18" i="16"/>
  <c r="U18" i="16" s="1"/>
  <c r="R18" i="16" s="1"/>
  <c r="S18" i="16" s="1"/>
  <c r="F31" i="12"/>
  <c r="C11" i="54093"/>
  <c r="C145" i="54056"/>
  <c r="C168" i="54085"/>
  <c r="D170" i="54084"/>
  <c r="B169" i="54084"/>
  <c r="C169" i="54084" s="1"/>
  <c r="G169" i="54084" s="1"/>
  <c r="B169" i="54085"/>
  <c r="D170" i="54085"/>
  <c r="B146" i="54056"/>
  <c r="D147" i="54056"/>
  <c r="B147" i="54066"/>
  <c r="D148" i="54066"/>
  <c r="C147" i="54066" l="1"/>
  <c r="G147" i="54066" s="1"/>
  <c r="D71" i="54092"/>
  <c r="F71" i="54092" s="1"/>
  <c r="B30" i="54044"/>
  <c r="F62" i="54081"/>
  <c r="B29" i="54060"/>
  <c r="J29" i="54060" s="1"/>
  <c r="G31" i="12"/>
  <c r="H31" i="12" s="1"/>
  <c r="C146" i="54056"/>
  <c r="C169" i="54085"/>
  <c r="D171" i="54085"/>
  <c r="B170" i="54085"/>
  <c r="B170" i="54084"/>
  <c r="C170" i="54084" s="1"/>
  <c r="D171" i="54084"/>
  <c r="B147" i="54056"/>
  <c r="D148" i="54056"/>
  <c r="D149" i="54066"/>
  <c r="B148" i="54066"/>
  <c r="C148" i="54066" l="1"/>
  <c r="G148" i="54066" s="1"/>
  <c r="V62" i="54081"/>
  <c r="G62" i="54081"/>
  <c r="C147" i="54056"/>
  <c r="G170" i="54084"/>
  <c r="C170" i="54085"/>
  <c r="B171" i="54084"/>
  <c r="C171" i="54084" s="1"/>
  <c r="G171" i="54084" s="1"/>
  <c r="D172" i="54084"/>
  <c r="B171" i="54085"/>
  <c r="D172" i="54085"/>
  <c r="B148" i="54056"/>
  <c r="D149" i="54056"/>
  <c r="B149" i="54066"/>
  <c r="D150" i="54066"/>
  <c r="C149" i="54066" l="1"/>
  <c r="G149" i="54066" s="1"/>
  <c r="H62" i="54081"/>
  <c r="X62" i="54081" s="1"/>
  <c r="C148" i="54056"/>
  <c r="C171" i="54085"/>
  <c r="D173" i="54085"/>
  <c r="B172" i="54085"/>
  <c r="B172" i="54084"/>
  <c r="C172" i="54084" s="1"/>
  <c r="G172" i="54084" s="1"/>
  <c r="D173" i="54084"/>
  <c r="D150" i="54056"/>
  <c r="B149" i="54056"/>
  <c r="B150" i="54066"/>
  <c r="D151" i="54066"/>
  <c r="C150" i="54066" l="1"/>
  <c r="G150" i="54066" s="1"/>
  <c r="C172" i="54085"/>
  <c r="C149" i="54056"/>
  <c r="D174" i="54084"/>
  <c r="B173" i="54084"/>
  <c r="C173" i="54084" s="1"/>
  <c r="G173" i="54084" s="1"/>
  <c r="B173" i="54085"/>
  <c r="D174" i="54085"/>
  <c r="B150" i="54056"/>
  <c r="D151" i="54056"/>
  <c r="B151" i="54066"/>
  <c r="D152" i="54066"/>
  <c r="C151" i="54066" l="1"/>
  <c r="G151" i="54066" s="1"/>
  <c r="C173" i="54085"/>
  <c r="C150" i="54056"/>
  <c r="D175" i="54085"/>
  <c r="B174" i="54085"/>
  <c r="B174" i="54084"/>
  <c r="C174" i="54084" s="1"/>
  <c r="G174" i="54084" s="1"/>
  <c r="D175" i="54084"/>
  <c r="B151" i="54056"/>
  <c r="D152" i="54056"/>
  <c r="D153" i="54066"/>
  <c r="B152" i="54066"/>
  <c r="C152" i="54066" l="1"/>
  <c r="G152" i="54066" s="1"/>
  <c r="C174" i="54085"/>
  <c r="C151" i="54056"/>
  <c r="B175" i="54084"/>
  <c r="C175" i="54084" s="1"/>
  <c r="G175" i="54084" s="1"/>
  <c r="D176" i="54084"/>
  <c r="D176" i="54085"/>
  <c r="B175" i="54085"/>
  <c r="B152" i="54056"/>
  <c r="D153" i="54056"/>
  <c r="B153" i="54066"/>
  <c r="D154" i="54066"/>
  <c r="C153" i="54066" l="1"/>
  <c r="G153" i="54066" s="1"/>
  <c r="C175" i="54085"/>
  <c r="C152" i="54056"/>
  <c r="B176" i="54084"/>
  <c r="C176" i="54084" s="1"/>
  <c r="G176" i="54084" s="1"/>
  <c r="D177" i="54084"/>
  <c r="B176" i="54085"/>
  <c r="D177" i="54085"/>
  <c r="D154" i="54056"/>
  <c r="B153" i="54056"/>
  <c r="D155" i="54066"/>
  <c r="B154" i="54066"/>
  <c r="C154" i="54066" l="1"/>
  <c r="G154" i="54066" s="1"/>
  <c r="C176" i="54085"/>
  <c r="C153" i="54056"/>
  <c r="D178" i="54085"/>
  <c r="B177" i="54085"/>
  <c r="D178" i="54084"/>
  <c r="B177" i="54084"/>
  <c r="C177" i="54084" s="1"/>
  <c r="G177" i="54084" s="1"/>
  <c r="B154" i="54056"/>
  <c r="D155" i="54056"/>
  <c r="B155" i="54066"/>
  <c r="D156" i="54066"/>
  <c r="C155" i="54066" l="1"/>
  <c r="G155" i="54066" s="1"/>
  <c r="C177" i="54085"/>
  <c r="C154" i="54056"/>
  <c r="B178" i="54085"/>
  <c r="D179" i="54085"/>
  <c r="B178" i="54084"/>
  <c r="C178" i="54084" s="1"/>
  <c r="G178" i="54084" s="1"/>
  <c r="D179" i="54084"/>
  <c r="B155" i="54056"/>
  <c r="D156" i="54056"/>
  <c r="D157" i="54066"/>
  <c r="B156" i="54066"/>
  <c r="C156" i="54066" l="1"/>
  <c r="G156" i="54066" s="1"/>
  <c r="C178" i="54085"/>
  <c r="C155" i="54056"/>
  <c r="B179" i="54084"/>
  <c r="C179" i="54084" s="1"/>
  <c r="G179" i="54084" s="1"/>
  <c r="D180" i="54084"/>
  <c r="B179" i="54085"/>
  <c r="D180" i="54085"/>
  <c r="B156" i="54056"/>
  <c r="D157" i="54056"/>
  <c r="D158" i="54066"/>
  <c r="B157" i="54066"/>
  <c r="C157" i="54066" l="1"/>
  <c r="G157" i="54066" s="1"/>
  <c r="C179" i="54085"/>
  <c r="C156" i="54056"/>
  <c r="D181" i="54085"/>
  <c r="B180" i="54085"/>
  <c r="D181" i="54084"/>
  <c r="B180" i="54084"/>
  <c r="C180" i="54084" s="1"/>
  <c r="G180" i="54084" s="1"/>
  <c r="D158" i="54056"/>
  <c r="B157" i="54056"/>
  <c r="B158" i="54066"/>
  <c r="D159" i="54066"/>
  <c r="C158" i="54066" l="1"/>
  <c r="G158" i="54066" s="1"/>
  <c r="D23" i="54045"/>
  <c r="K23" i="54045" s="1"/>
  <c r="S23" i="54045" s="1"/>
  <c r="C180" i="54085"/>
  <c r="C157" i="54056"/>
  <c r="D182" i="54085"/>
  <c r="B181" i="54085"/>
  <c r="E24" i="54069" s="1"/>
  <c r="B181" i="54084"/>
  <c r="C181" i="54084" s="1"/>
  <c r="D182" i="54084"/>
  <c r="B158" i="54056"/>
  <c r="E23" i="54045" s="1"/>
  <c r="D159" i="54056"/>
  <c r="B159" i="54066"/>
  <c r="D160" i="54066"/>
  <c r="C159" i="54066" l="1"/>
  <c r="G159" i="54066" s="1"/>
  <c r="G181" i="54084"/>
  <c r="D24" i="54069"/>
  <c r="K24" i="54069" s="1"/>
  <c r="L24" i="54069" s="1"/>
  <c r="L23" i="54045"/>
  <c r="C181" i="54085"/>
  <c r="C158" i="54056"/>
  <c r="D183" i="54084"/>
  <c r="B182" i="54084"/>
  <c r="C182" i="54084" s="1"/>
  <c r="G182" i="54084" s="1"/>
  <c r="B182" i="54085"/>
  <c r="D183" i="54085"/>
  <c r="B159" i="54056"/>
  <c r="D160" i="54056"/>
  <c r="B160" i="54066"/>
  <c r="D161" i="54066"/>
  <c r="C160" i="54066" l="1"/>
  <c r="G160" i="54066" s="1"/>
  <c r="D15" i="54094"/>
  <c r="E15" i="54094"/>
  <c r="E14" i="54093"/>
  <c r="D14" i="54093"/>
  <c r="C14" i="54093"/>
  <c r="T21" i="16"/>
  <c r="U21" i="16" s="1"/>
  <c r="R21" i="16" s="1"/>
  <c r="S21" i="16" s="1"/>
  <c r="F34" i="12"/>
  <c r="C15" i="54094"/>
  <c r="F35" i="54076"/>
  <c r="T22" i="54070"/>
  <c r="U22" i="54070" s="1"/>
  <c r="R22" i="54070" s="1"/>
  <c r="S22" i="54070" s="1"/>
  <c r="C182" i="54085"/>
  <c r="D184" i="54085"/>
  <c r="B183" i="54085"/>
  <c r="B183" i="54084"/>
  <c r="C183" i="54084" s="1"/>
  <c r="G183" i="54084" s="1"/>
  <c r="D184" i="54084"/>
  <c r="C159" i="54056"/>
  <c r="B160" i="54056"/>
  <c r="D161" i="54056"/>
  <c r="B161" i="54066"/>
  <c r="D162" i="54066"/>
  <c r="K34" i="12" l="1"/>
  <c r="K35" i="54076"/>
  <c r="F65" i="54081"/>
  <c r="C161" i="54066"/>
  <c r="G161" i="54066" s="1"/>
  <c r="D74" i="54092"/>
  <c r="F74" i="54092" s="1"/>
  <c r="B33" i="54044"/>
  <c r="D33" i="54044" s="1"/>
  <c r="B32" i="54060"/>
  <c r="J32" i="54060" s="1"/>
  <c r="G34" i="12"/>
  <c r="H34" i="12" s="1"/>
  <c r="E75" i="54092"/>
  <c r="N66" i="54081"/>
  <c r="B34" i="54079"/>
  <c r="D34" i="54079" s="1"/>
  <c r="G35" i="54076"/>
  <c r="H35" i="54076" s="1"/>
  <c r="C183" i="54085"/>
  <c r="D185" i="54085"/>
  <c r="B184" i="54085"/>
  <c r="D185" i="54084"/>
  <c r="B184" i="54084"/>
  <c r="C184" i="54084" s="1"/>
  <c r="G184" i="54084" s="1"/>
  <c r="C160" i="54056"/>
  <c r="D162" i="54056"/>
  <c r="B161" i="54056"/>
  <c r="B162" i="54066"/>
  <c r="D163" i="54066"/>
  <c r="O66" i="54081" l="1"/>
  <c r="P66" i="54081" s="1"/>
  <c r="C162" i="54066"/>
  <c r="G162" i="54066" s="1"/>
  <c r="V65" i="54081"/>
  <c r="G65" i="54081"/>
  <c r="C184" i="54085"/>
  <c r="B185" i="54085"/>
  <c r="D186" i="54085"/>
  <c r="D186" i="54084"/>
  <c r="B185" i="54084"/>
  <c r="C185" i="54084" s="1"/>
  <c r="G185" i="54084" s="1"/>
  <c r="C161" i="54056"/>
  <c r="B162" i="54056"/>
  <c r="D163" i="54056"/>
  <c r="B163" i="54066"/>
  <c r="D164" i="54066"/>
  <c r="C163" i="54066" l="1"/>
  <c r="G163" i="54066" s="1"/>
  <c r="H65" i="54081"/>
  <c r="X65" i="54081" s="1"/>
  <c r="C185" i="54085"/>
  <c r="B186" i="54085"/>
  <c r="D187" i="54085"/>
  <c r="D187" i="54084"/>
  <c r="B186" i="54084"/>
  <c r="C186" i="54084" s="1"/>
  <c r="G186" i="54084" s="1"/>
  <c r="C162" i="54056"/>
  <c r="B163" i="54056"/>
  <c r="D164" i="54056"/>
  <c r="D165" i="54066"/>
  <c r="B164" i="54066"/>
  <c r="C164" i="54066" l="1"/>
  <c r="G164" i="54066" s="1"/>
  <c r="C186" i="54085"/>
  <c r="D188" i="54085"/>
  <c r="B187" i="54085"/>
  <c r="B187" i="54084"/>
  <c r="C187" i="54084" s="1"/>
  <c r="G187" i="54084" s="1"/>
  <c r="D188" i="54084"/>
  <c r="C163" i="54056"/>
  <c r="B164" i="54056"/>
  <c r="D165" i="54056"/>
  <c r="D166" i="54066"/>
  <c r="B165" i="54066"/>
  <c r="C165" i="54066" l="1"/>
  <c r="G165" i="54066" s="1"/>
  <c r="C187" i="54085"/>
  <c r="B188" i="54084"/>
  <c r="C188" i="54084" s="1"/>
  <c r="G188" i="54084" s="1"/>
  <c r="D189" i="54084"/>
  <c r="B188" i="54085"/>
  <c r="D189" i="54085"/>
  <c r="C164" i="54056"/>
  <c r="D166" i="54056"/>
  <c r="B165" i="54056"/>
  <c r="B166" i="54066"/>
  <c r="D167" i="54066"/>
  <c r="C166" i="54066" l="1"/>
  <c r="G166" i="54066" s="1"/>
  <c r="C188" i="54085"/>
  <c r="B189" i="54084"/>
  <c r="C189" i="54084" s="1"/>
  <c r="G189" i="54084" s="1"/>
  <c r="D190" i="54084"/>
  <c r="D190" i="54085"/>
  <c r="B189" i="54085"/>
  <c r="C165" i="54056"/>
  <c r="B166" i="54056"/>
  <c r="D167" i="54056"/>
  <c r="B167" i="54066"/>
  <c r="D168" i="54066"/>
  <c r="C167" i="54066" l="1"/>
  <c r="G167" i="54066" s="1"/>
  <c r="C189" i="54085"/>
  <c r="B190" i="54084"/>
  <c r="C190" i="54084" s="1"/>
  <c r="G190" i="54084" s="1"/>
  <c r="D191" i="54084"/>
  <c r="B190" i="54085"/>
  <c r="D191" i="54085"/>
  <c r="C166" i="54056"/>
  <c r="B167" i="54056"/>
  <c r="D168" i="54056"/>
  <c r="D169" i="54066"/>
  <c r="B168" i="54066"/>
  <c r="C168" i="54066" l="1"/>
  <c r="G168" i="54066" s="1"/>
  <c r="C190" i="54085"/>
  <c r="B191" i="54084"/>
  <c r="C191" i="54084" s="1"/>
  <c r="G191" i="54084" s="1"/>
  <c r="D192" i="54084"/>
  <c r="D192" i="54085"/>
  <c r="B191" i="54085"/>
  <c r="C167" i="54056"/>
  <c r="B168" i="54056"/>
  <c r="D169" i="54056"/>
  <c r="D170" i="54066"/>
  <c r="B169" i="54066"/>
  <c r="C169" i="54066" l="1"/>
  <c r="G169" i="54066" s="1"/>
  <c r="C191" i="54085"/>
  <c r="D193" i="54084"/>
  <c r="B192" i="54084"/>
  <c r="C192" i="54084" s="1"/>
  <c r="B192" i="54085"/>
  <c r="D193" i="54085"/>
  <c r="C168" i="54056"/>
  <c r="D170" i="54056"/>
  <c r="B169" i="54056"/>
  <c r="B170" i="54066"/>
  <c r="D171" i="54066"/>
  <c r="C170" i="54066" l="1"/>
  <c r="G170" i="54066" s="1"/>
  <c r="G192" i="54084"/>
  <c r="C192" i="54085"/>
  <c r="B193" i="54084"/>
  <c r="C193" i="54084" s="1"/>
  <c r="D194" i="54084"/>
  <c r="D194" i="54085"/>
  <c r="B193" i="54085"/>
  <c r="C169" i="54056"/>
  <c r="B171" i="54066"/>
  <c r="D172" i="54066"/>
  <c r="B170" i="54056"/>
  <c r="D171" i="54056"/>
  <c r="C171" i="54066" l="1"/>
  <c r="D29" i="54045" s="1"/>
  <c r="K29" i="54045" s="1"/>
  <c r="L29" i="54045" s="1"/>
  <c r="E20" i="54093" s="1"/>
  <c r="C193" i="54085"/>
  <c r="E29" i="54069"/>
  <c r="G193" i="54084"/>
  <c r="D29" i="54069"/>
  <c r="K29" i="54069" s="1"/>
  <c r="L29" i="54069" s="1"/>
  <c r="C170" i="54056"/>
  <c r="B194" i="54084"/>
  <c r="C194" i="54084" s="1"/>
  <c r="G194" i="54084" s="1"/>
  <c r="D195" i="54084"/>
  <c r="D195" i="54085"/>
  <c r="B194" i="54085"/>
  <c r="D173" i="54066"/>
  <c r="B172" i="54066"/>
  <c r="B171" i="54056"/>
  <c r="E29" i="54045" s="1"/>
  <c r="D172" i="54056"/>
  <c r="C172" i="54066" l="1"/>
  <c r="G172" i="54066" s="1"/>
  <c r="G171" i="54066"/>
  <c r="C20" i="54093"/>
  <c r="F40" i="12"/>
  <c r="D20" i="54093"/>
  <c r="D20" i="54094"/>
  <c r="E20" i="54094"/>
  <c r="F40" i="54076"/>
  <c r="C20" i="54094"/>
  <c r="C194" i="54085"/>
  <c r="C171" i="54056"/>
  <c r="D196" i="54085"/>
  <c r="B195" i="54085"/>
  <c r="B195" i="54084"/>
  <c r="C195" i="54084" s="1"/>
  <c r="G195" i="54084" s="1"/>
  <c r="D196" i="54084"/>
  <c r="B173" i="54066"/>
  <c r="D174" i="54066"/>
  <c r="D173" i="54056"/>
  <c r="B172" i="54056"/>
  <c r="E80" i="54092" l="1"/>
  <c r="D80" i="54092"/>
  <c r="C173" i="54066"/>
  <c r="G173" i="54066" s="1"/>
  <c r="B38" i="54060"/>
  <c r="J38" i="54060" s="1"/>
  <c r="F71" i="54081"/>
  <c r="G71" i="54081" s="1"/>
  <c r="H71" i="54081" s="1"/>
  <c r="B39" i="54044"/>
  <c r="D39" i="54044" s="1"/>
  <c r="G40" i="12"/>
  <c r="H40" i="12" s="1"/>
  <c r="B39" i="54079"/>
  <c r="D39" i="54079" s="1"/>
  <c r="G40" i="54076"/>
  <c r="H40" i="54076" s="1"/>
  <c r="N71" i="54081"/>
  <c r="O71" i="54081" s="1"/>
  <c r="C195" i="54085"/>
  <c r="C172" i="54056"/>
  <c r="D197" i="54085"/>
  <c r="B196" i="54085"/>
  <c r="B196" i="54084"/>
  <c r="C196" i="54084" s="1"/>
  <c r="G196" i="54084" s="1"/>
  <c r="D197" i="54084"/>
  <c r="B174" i="54066"/>
  <c r="D175" i="54066"/>
  <c r="D174" i="54056"/>
  <c r="B173" i="54056"/>
  <c r="F80" i="54092" l="1"/>
  <c r="C174" i="54066"/>
  <c r="G174" i="54066" s="1"/>
  <c r="V71" i="54081"/>
  <c r="C196" i="54085"/>
  <c r="P71" i="54081"/>
  <c r="X71" i="54081" s="1"/>
  <c r="C173" i="54056"/>
  <c r="B197" i="54085"/>
  <c r="D198" i="54085"/>
  <c r="D198" i="54084"/>
  <c r="B197" i="54084"/>
  <c r="C197" i="54084" s="1"/>
  <c r="G197" i="54084" s="1"/>
  <c r="B175" i="54066"/>
  <c r="D176" i="54066"/>
  <c r="D175" i="54056"/>
  <c r="B174" i="54056"/>
  <c r="C175" i="54066" l="1"/>
  <c r="G175" i="54066" s="1"/>
  <c r="C197" i="54085"/>
  <c r="C174" i="54056"/>
  <c r="B198" i="54085"/>
  <c r="D199" i="54085"/>
  <c r="B198" i="54084"/>
  <c r="C198" i="54084" s="1"/>
  <c r="G198" i="54084" s="1"/>
  <c r="D199" i="54084"/>
  <c r="D177" i="54066"/>
  <c r="B176" i="54066"/>
  <c r="D176" i="54056"/>
  <c r="B175" i="54056"/>
  <c r="C176" i="54066" l="1"/>
  <c r="G176" i="54066" s="1"/>
  <c r="C198" i="54085"/>
  <c r="C175" i="54056"/>
  <c r="D200" i="54085"/>
  <c r="B199" i="54085"/>
  <c r="D200" i="54084"/>
  <c r="B199" i="54084"/>
  <c r="C199" i="54084" s="1"/>
  <c r="G199" i="54084" s="1"/>
  <c r="B177" i="54066"/>
  <c r="D178" i="54066"/>
  <c r="D177" i="54056"/>
  <c r="B176" i="54056"/>
  <c r="C177" i="54066" l="1"/>
  <c r="G177" i="54066" s="1"/>
  <c r="C199" i="54085"/>
  <c r="C176" i="54056"/>
  <c r="D201" i="54085"/>
  <c r="B200" i="54085"/>
  <c r="B200" i="54084"/>
  <c r="C200" i="54084" s="1"/>
  <c r="G200" i="54084" s="1"/>
  <c r="D201" i="54084"/>
  <c r="B178" i="54066"/>
  <c r="D179" i="54066"/>
  <c r="D178" i="54056"/>
  <c r="B177" i="54056"/>
  <c r="C178" i="54066" l="1"/>
  <c r="G178" i="54066" s="1"/>
  <c r="C200" i="54085"/>
  <c r="C177" i="54056"/>
  <c r="D202" i="54085"/>
  <c r="B201" i="54085"/>
  <c r="D202" i="54084"/>
  <c r="B201" i="54084"/>
  <c r="C201" i="54084" s="1"/>
  <c r="G201" i="54084" s="1"/>
  <c r="B179" i="54066"/>
  <c r="D180" i="54066"/>
  <c r="D179" i="54056"/>
  <c r="B178" i="54056"/>
  <c r="C179" i="54066" l="1"/>
  <c r="G179" i="54066" s="1"/>
  <c r="C201" i="54085"/>
  <c r="C178" i="54056"/>
  <c r="B202" i="54085"/>
  <c r="D203" i="54085"/>
  <c r="B202" i="54084"/>
  <c r="C202" i="54084" s="1"/>
  <c r="G202" i="54084" s="1"/>
  <c r="D203" i="54084"/>
  <c r="D181" i="54066"/>
  <c r="B180" i="54066"/>
  <c r="D180" i="54056"/>
  <c r="B179" i="54056"/>
  <c r="C180" i="54066" l="1"/>
  <c r="G180" i="54066" s="1"/>
  <c r="C202" i="54085"/>
  <c r="C179" i="54056"/>
  <c r="D204" i="54085"/>
  <c r="B203" i="54085"/>
  <c r="D204" i="54084"/>
  <c r="B203" i="54084"/>
  <c r="C203" i="54084" s="1"/>
  <c r="G203" i="54084" s="1"/>
  <c r="B181" i="54066"/>
  <c r="D182" i="54066"/>
  <c r="D181" i="54056"/>
  <c r="B180" i="54056"/>
  <c r="C181" i="54066" l="1"/>
  <c r="D24" i="54045" s="1"/>
  <c r="K24" i="54045" s="1"/>
  <c r="L24" i="54045" s="1"/>
  <c r="D15" i="54093" s="1"/>
  <c r="C203" i="54085"/>
  <c r="C180" i="54056"/>
  <c r="B204" i="54085"/>
  <c r="D205" i="54085"/>
  <c r="D205" i="54084"/>
  <c r="B204" i="54084"/>
  <c r="C204" i="54084" s="1"/>
  <c r="G204" i="54084" s="1"/>
  <c r="B182" i="54066"/>
  <c r="D183" i="54066"/>
  <c r="D182" i="54056"/>
  <c r="B181" i="54056"/>
  <c r="E24" i="54045" s="1"/>
  <c r="G181" i="54066" l="1"/>
  <c r="C15" i="54093"/>
  <c r="F35" i="12"/>
  <c r="E15" i="54093"/>
  <c r="C182" i="54066"/>
  <c r="G182" i="54066" s="1"/>
  <c r="T22" i="16"/>
  <c r="U22" i="16" s="1"/>
  <c r="R22" i="16" s="1"/>
  <c r="S22" i="16" s="1"/>
  <c r="C204" i="54085"/>
  <c r="C181" i="54056"/>
  <c r="D206" i="54085"/>
  <c r="B205" i="54085"/>
  <c r="D206" i="54084"/>
  <c r="B205" i="54084"/>
  <c r="C205" i="54084" s="1"/>
  <c r="G205" i="54084" s="1"/>
  <c r="B183" i="54066"/>
  <c r="D184" i="54066"/>
  <c r="D183" i="54056"/>
  <c r="B182" i="54056"/>
  <c r="K35" i="12" l="1"/>
  <c r="B33" i="54060"/>
  <c r="J33" i="54060" s="1"/>
  <c r="C183" i="54066"/>
  <c r="G183" i="54066" s="1"/>
  <c r="F66" i="54081"/>
  <c r="D75" i="54092"/>
  <c r="F75" i="54092" s="1"/>
  <c r="G35" i="12"/>
  <c r="H35" i="12" s="1"/>
  <c r="B34" i="54044"/>
  <c r="D34" i="54044" s="1"/>
  <c r="C205" i="54085"/>
  <c r="C182" i="54056"/>
  <c r="B206" i="54085"/>
  <c r="D207" i="54085"/>
  <c r="B206" i="54084"/>
  <c r="C206" i="54084" s="1"/>
  <c r="G206" i="54084" s="1"/>
  <c r="D207" i="54084"/>
  <c r="D185" i="54066"/>
  <c r="B184" i="54066"/>
  <c r="D184" i="54056"/>
  <c r="B183" i="54056"/>
  <c r="G66" i="54081" l="1"/>
  <c r="H66" i="54081" s="1"/>
  <c r="X66" i="54081" s="1"/>
  <c r="C184" i="54066"/>
  <c r="G184" i="54066" s="1"/>
  <c r="V66" i="54081"/>
  <c r="C206" i="54085"/>
  <c r="C183" i="54056"/>
  <c r="D208" i="54085"/>
  <c r="B207" i="54085"/>
  <c r="E28" i="54069" s="1"/>
  <c r="D208" i="54084"/>
  <c r="B207" i="54084"/>
  <c r="C207" i="54084" s="1"/>
  <c r="B185" i="54066"/>
  <c r="D186" i="54066"/>
  <c r="D185" i="54056"/>
  <c r="B184" i="54056"/>
  <c r="C185" i="54066" l="1"/>
  <c r="G185" i="54066" s="1"/>
  <c r="G207" i="54084"/>
  <c r="D28" i="54069"/>
  <c r="K28" i="54069" s="1"/>
  <c r="L28" i="54069" s="1"/>
  <c r="E19" i="54094" s="1"/>
  <c r="C207" i="54085"/>
  <c r="C184" i="54056"/>
  <c r="D209" i="54085"/>
  <c r="B208" i="54085"/>
  <c r="B208" i="54084"/>
  <c r="C208" i="54084" s="1"/>
  <c r="G208" i="54084" s="1"/>
  <c r="D209" i="54084"/>
  <c r="B186" i="54066"/>
  <c r="D187" i="54066"/>
  <c r="D186" i="54056"/>
  <c r="B185" i="54056"/>
  <c r="C186" i="54066" l="1"/>
  <c r="G186" i="54066" s="1"/>
  <c r="C19" i="54094"/>
  <c r="D19" i="54094"/>
  <c r="F39" i="54076"/>
  <c r="S28" i="54069"/>
  <c r="T28" i="54069" s="1"/>
  <c r="P28" i="54069"/>
  <c r="T26" i="54070"/>
  <c r="U26" i="54070" s="1"/>
  <c r="R26" i="54070" s="1"/>
  <c r="S26" i="54070" s="1"/>
  <c r="C208" i="54085"/>
  <c r="C185" i="54056"/>
  <c r="B209" i="54085"/>
  <c r="D210" i="54085"/>
  <c r="D210" i="54084"/>
  <c r="B209" i="54084"/>
  <c r="C209" i="54084" s="1"/>
  <c r="B187" i="54066"/>
  <c r="D188" i="54066"/>
  <c r="D187" i="54056"/>
  <c r="B186" i="54056"/>
  <c r="N70" i="54081" l="1"/>
  <c r="O70" i="54081" s="1"/>
  <c r="K39" i="54076"/>
  <c r="C187" i="54066"/>
  <c r="G187" i="54066" s="1"/>
  <c r="E79" i="54092"/>
  <c r="G39" i="54076"/>
  <c r="H39" i="54076" s="1"/>
  <c r="F37" i="54060"/>
  <c r="B38" i="54079"/>
  <c r="D38" i="54079" s="1"/>
  <c r="C186" i="54056"/>
  <c r="C209" i="54085"/>
  <c r="G209" i="54084"/>
  <c r="B210" i="54085"/>
  <c r="D211" i="54085"/>
  <c r="D211" i="54084"/>
  <c r="B210" i="54084"/>
  <c r="C210" i="54084" s="1"/>
  <c r="G210" i="54084" s="1"/>
  <c r="D189" i="54066"/>
  <c r="B188" i="54066"/>
  <c r="D188" i="54056"/>
  <c r="B187" i="54056"/>
  <c r="C188" i="54066" l="1"/>
  <c r="G188" i="54066" s="1"/>
  <c r="P70" i="54081"/>
  <c r="C187" i="54056"/>
  <c r="C210" i="54085"/>
  <c r="D212" i="54085"/>
  <c r="B211" i="54085"/>
  <c r="D212" i="54084"/>
  <c r="B211" i="54084"/>
  <c r="C211" i="54084" s="1"/>
  <c r="G211" i="54084" s="1"/>
  <c r="B189" i="54066"/>
  <c r="D190" i="54066"/>
  <c r="D189" i="54056"/>
  <c r="B188" i="54056"/>
  <c r="C189" i="54066" l="1"/>
  <c r="G189" i="54066" s="1"/>
  <c r="C188" i="54056"/>
  <c r="C211" i="54085"/>
  <c r="B212" i="54085"/>
  <c r="E25" i="54069" s="1"/>
  <c r="D213" i="54085"/>
  <c r="D213" i="54084"/>
  <c r="B212" i="54084"/>
  <c r="C212" i="54084" s="1"/>
  <c r="B190" i="54066"/>
  <c r="D191" i="54066"/>
  <c r="D190" i="54056"/>
  <c r="B189" i="54056"/>
  <c r="C190" i="54066" l="1"/>
  <c r="G190" i="54066" s="1"/>
  <c r="G212" i="54084"/>
  <c r="D25" i="54069"/>
  <c r="C189" i="54056"/>
  <c r="C212" i="54085"/>
  <c r="B213" i="54085"/>
  <c r="D214" i="54085"/>
  <c r="D214" i="54084"/>
  <c r="B213" i="54084"/>
  <c r="C213" i="54084" s="1"/>
  <c r="G213" i="54084" s="1"/>
  <c r="B191" i="54066"/>
  <c r="D192" i="54066"/>
  <c r="D191" i="54056"/>
  <c r="B190" i="54056"/>
  <c r="C191" i="54066" l="1"/>
  <c r="G191" i="54066" s="1"/>
  <c r="C190" i="54056"/>
  <c r="C213" i="54085"/>
  <c r="D215" i="54084"/>
  <c r="B214" i="54084"/>
  <c r="C214" i="54084" s="1"/>
  <c r="G214" i="54084" s="1"/>
  <c r="B214" i="54085"/>
  <c r="D215" i="54085"/>
  <c r="D193" i="54066"/>
  <c r="B192" i="54066"/>
  <c r="D192" i="54056"/>
  <c r="B191" i="54056"/>
  <c r="C192" i="54066" l="1"/>
  <c r="G192" i="54066" s="1"/>
  <c r="C191" i="54056"/>
  <c r="C214" i="54085"/>
  <c r="D216" i="54084"/>
  <c r="B215" i="54084"/>
  <c r="C215" i="54084" s="1"/>
  <c r="G215" i="54084" s="1"/>
  <c r="D216" i="54085"/>
  <c r="B215" i="54085"/>
  <c r="B193" i="54066"/>
  <c r="D194" i="54066"/>
  <c r="D193" i="54056"/>
  <c r="B192" i="54056"/>
  <c r="C193" i="54066" l="1"/>
  <c r="G193" i="54066" s="1"/>
  <c r="C192" i="54056"/>
  <c r="C215" i="54085"/>
  <c r="D217" i="54084"/>
  <c r="B216" i="54084"/>
  <c r="C216" i="54084" s="1"/>
  <c r="G216" i="54084" s="1"/>
  <c r="B216" i="54085"/>
  <c r="D217" i="54085"/>
  <c r="B194" i="54066"/>
  <c r="D195" i="54066"/>
  <c r="D194" i="54056"/>
  <c r="B193" i="54056"/>
  <c r="C194" i="54066" l="1"/>
  <c r="G194" i="54066" s="1"/>
  <c r="C193" i="54056"/>
  <c r="C216" i="54085"/>
  <c r="D218" i="54084"/>
  <c r="B217" i="54084"/>
  <c r="C217" i="54084" s="1"/>
  <c r="G217" i="54084" s="1"/>
  <c r="D218" i="54085"/>
  <c r="B217" i="54085"/>
  <c r="B195" i="54066"/>
  <c r="D196" i="54066"/>
  <c r="D195" i="54056"/>
  <c r="B194" i="54056"/>
  <c r="C195" i="54066" l="1"/>
  <c r="G195" i="54066" s="1"/>
  <c r="C217" i="54085"/>
  <c r="C194" i="54056"/>
  <c r="D219" i="54084"/>
  <c r="B219" i="54084" s="1"/>
  <c r="B218" i="54084"/>
  <c r="C218" i="54084" s="1"/>
  <c r="D219" i="54085"/>
  <c r="B219" i="54085" s="1"/>
  <c r="B218" i="54085"/>
  <c r="D197" i="54066"/>
  <c r="B196" i="54066"/>
  <c r="D196" i="54056"/>
  <c r="B195" i="54056"/>
  <c r="C196" i="54066" l="1"/>
  <c r="G196" i="54066" s="1"/>
  <c r="C218" i="54085"/>
  <c r="C219" i="54085" s="1"/>
  <c r="C195" i="54056"/>
  <c r="C219" i="54084"/>
  <c r="G219" i="54084" s="1"/>
  <c r="G218" i="54084"/>
  <c r="B197" i="54066"/>
  <c r="D198" i="54066"/>
  <c r="D197" i="54056"/>
  <c r="B196" i="54056"/>
  <c r="C197" i="54066" l="1"/>
  <c r="G197" i="54066" s="1"/>
  <c r="C196" i="54056"/>
  <c r="B198" i="54066"/>
  <c r="D199" i="54066"/>
  <c r="D198" i="54056"/>
  <c r="B197" i="54056"/>
  <c r="C198" i="54066" l="1"/>
  <c r="G198" i="54066" s="1"/>
  <c r="C197" i="54056"/>
  <c r="B199" i="54066"/>
  <c r="D200" i="54066"/>
  <c r="D199" i="54056"/>
  <c r="B198" i="54056"/>
  <c r="C199" i="54066" l="1"/>
  <c r="G199" i="54066" s="1"/>
  <c r="C198" i="54056"/>
  <c r="D201" i="54066"/>
  <c r="B200" i="54066"/>
  <c r="D200" i="54056"/>
  <c r="B199" i="54056"/>
  <c r="C200" i="54066" l="1"/>
  <c r="G200" i="54066" s="1"/>
  <c r="C199" i="54056"/>
  <c r="B201" i="54066"/>
  <c r="D202" i="54066"/>
  <c r="D201" i="54056"/>
  <c r="B200" i="54056"/>
  <c r="C201" i="54066" l="1"/>
  <c r="G201" i="54066" s="1"/>
  <c r="C200" i="54056"/>
  <c r="B202" i="54066"/>
  <c r="D203" i="54066"/>
  <c r="D202" i="54056"/>
  <c r="B201" i="54056"/>
  <c r="C202" i="54066" l="1"/>
  <c r="G202" i="54066" s="1"/>
  <c r="C201" i="54056"/>
  <c r="B203" i="54066"/>
  <c r="D204" i="54066"/>
  <c r="D203" i="54056"/>
  <c r="B202" i="54056"/>
  <c r="C203" i="54066" l="1"/>
  <c r="G203" i="54066" s="1"/>
  <c r="C202" i="54056"/>
  <c r="D205" i="54066"/>
  <c r="B204" i="54066"/>
  <c r="D204" i="54056"/>
  <c r="B203" i="54056"/>
  <c r="C204" i="54066" l="1"/>
  <c r="G204" i="54066" s="1"/>
  <c r="C203" i="54056"/>
  <c r="B205" i="54066"/>
  <c r="D206" i="54066"/>
  <c r="D205" i="54056"/>
  <c r="B204" i="54056"/>
  <c r="C205" i="54066" l="1"/>
  <c r="G205" i="54066" s="1"/>
  <c r="C204" i="54056"/>
  <c r="B206" i="54066"/>
  <c r="D207" i="54066"/>
  <c r="D206" i="54056"/>
  <c r="B205" i="54056"/>
  <c r="C206" i="54066" l="1"/>
  <c r="G206" i="54066" s="1"/>
  <c r="C205" i="54056"/>
  <c r="B207" i="54066"/>
  <c r="D208" i="54066"/>
  <c r="D207" i="54056"/>
  <c r="B206" i="54056"/>
  <c r="C207" i="54066" l="1"/>
  <c r="D28" i="54045" s="1"/>
  <c r="K28" i="54045" s="1"/>
  <c r="S28" i="54045" s="1"/>
  <c r="C206" i="54056"/>
  <c r="D209" i="54066"/>
  <c r="B208" i="54066"/>
  <c r="D208" i="54056"/>
  <c r="B207" i="54056"/>
  <c r="E28" i="54045" s="1"/>
  <c r="C208" i="54066" l="1"/>
  <c r="G208" i="54066" s="1"/>
  <c r="G207" i="54066"/>
  <c r="L28" i="54045"/>
  <c r="D19" i="54093" s="1"/>
  <c r="C207" i="54056"/>
  <c r="B209" i="54066"/>
  <c r="D210" i="54066"/>
  <c r="D209" i="54056"/>
  <c r="B208" i="54056"/>
  <c r="C209" i="54066" l="1"/>
  <c r="G209" i="54066" s="1"/>
  <c r="C19" i="54093"/>
  <c r="T26" i="16"/>
  <c r="U26" i="16" s="1"/>
  <c r="R26" i="16" s="1"/>
  <c r="S26" i="16" s="1"/>
  <c r="E19" i="54093"/>
  <c r="F39" i="12"/>
  <c r="C208" i="54056"/>
  <c r="B210" i="54066"/>
  <c r="D211" i="54066"/>
  <c r="D210" i="54056"/>
  <c r="B209" i="54056"/>
  <c r="F70" i="54081" l="1"/>
  <c r="V70" i="54081" s="1"/>
  <c r="K39" i="12"/>
  <c r="C210" i="54066"/>
  <c r="G210" i="54066" s="1"/>
  <c r="B38" i="54044"/>
  <c r="D38" i="54044" s="1"/>
  <c r="B37" i="54060"/>
  <c r="J37" i="54060" s="1"/>
  <c r="G39" i="12"/>
  <c r="H39" i="12" s="1"/>
  <c r="D79" i="54092"/>
  <c r="F79" i="54092" s="1"/>
  <c r="C209" i="54056"/>
  <c r="K25" i="54069"/>
  <c r="B211" i="54066"/>
  <c r="D212" i="54066"/>
  <c r="D211" i="54056"/>
  <c r="B210" i="54056"/>
  <c r="G70" i="54081" l="1"/>
  <c r="H70" i="54081" s="1"/>
  <c r="X70" i="54081" s="1"/>
  <c r="C211" i="54066"/>
  <c r="G211" i="54066" s="1"/>
  <c r="C210" i="54056"/>
  <c r="D213" i="54066"/>
  <c r="B212" i="54066"/>
  <c r="K42" i="54069"/>
  <c r="S42" i="54069" s="1"/>
  <c r="T42" i="54069" s="1"/>
  <c r="L25" i="54069"/>
  <c r="E16" i="54094" s="1"/>
  <c r="D212" i="54056"/>
  <c r="B211" i="54056"/>
  <c r="C212" i="54066" l="1"/>
  <c r="G212" i="54066" s="1"/>
  <c r="C16" i="54094"/>
  <c r="D16" i="54094"/>
  <c r="S25" i="54069"/>
  <c r="T25" i="54069" s="1"/>
  <c r="P25" i="54069"/>
  <c r="P42" i="54069" s="1"/>
  <c r="C211" i="54056"/>
  <c r="B213" i="54066"/>
  <c r="D214" i="54066"/>
  <c r="F36" i="54076"/>
  <c r="L42" i="54069"/>
  <c r="T23" i="54070"/>
  <c r="U23" i="54070" s="1"/>
  <c r="R23" i="54070" s="1"/>
  <c r="S23" i="54070" s="1"/>
  <c r="D213" i="54056"/>
  <c r="B212" i="54056"/>
  <c r="K36" i="54076" l="1"/>
  <c r="C213" i="54066"/>
  <c r="G213" i="54066" s="1"/>
  <c r="E76" i="54092"/>
  <c r="N67" i="54081"/>
  <c r="C37" i="54070"/>
  <c r="M29" i="54071" s="1"/>
  <c r="J35" i="54060"/>
  <c r="F34" i="54060"/>
  <c r="C212" i="54056"/>
  <c r="F42" i="54076"/>
  <c r="G36" i="54076"/>
  <c r="B35" i="54079"/>
  <c r="B214" i="54066"/>
  <c r="D215" i="54066"/>
  <c r="D214" i="54056"/>
  <c r="B213" i="54056"/>
  <c r="N73" i="54081" l="1"/>
  <c r="N75" i="54081" s="1"/>
  <c r="C214" i="54066"/>
  <c r="D25" i="54045" s="1"/>
  <c r="K25" i="54045" s="1"/>
  <c r="L25" i="54045" s="1"/>
  <c r="AN29" i="54071"/>
  <c r="AN30" i="54071" s="1"/>
  <c r="C38" i="54070"/>
  <c r="L24" i="54068" s="1"/>
  <c r="E81" i="54092"/>
  <c r="E91" i="54092" s="1"/>
  <c r="F47" i="54076"/>
  <c r="H36" i="54076"/>
  <c r="F43" i="54076"/>
  <c r="F40" i="54060"/>
  <c r="C213" i="54056"/>
  <c r="O67" i="54081"/>
  <c r="B215" i="54066"/>
  <c r="D216" i="54066"/>
  <c r="B41" i="54079"/>
  <c r="D215" i="54056"/>
  <c r="B214" i="54056"/>
  <c r="E25" i="54045" s="1"/>
  <c r="C42" i="54070" l="1"/>
  <c r="C215" i="54066"/>
  <c r="G215" i="54066" s="1"/>
  <c r="G214" i="54066"/>
  <c r="K42" i="54045"/>
  <c r="S42" i="54045" s="1"/>
  <c r="S25" i="54045"/>
  <c r="AM29" i="54071"/>
  <c r="AM30" i="54071" s="1"/>
  <c r="AP29" i="54071"/>
  <c r="AP30" i="54071" s="1"/>
  <c r="AO29" i="54071"/>
  <c r="AO30" i="54071" s="1"/>
  <c r="AG29" i="54071"/>
  <c r="AG30" i="54071" s="1"/>
  <c r="AH29" i="54071"/>
  <c r="AH30" i="54071" s="1"/>
  <c r="AK29" i="54071"/>
  <c r="AK30" i="54071" s="1"/>
  <c r="AI29" i="54071"/>
  <c r="AI30" i="54071" s="1"/>
  <c r="AJ29" i="54071"/>
  <c r="AJ30" i="54071" s="1"/>
  <c r="AL29" i="54071"/>
  <c r="AL30" i="54071" s="1"/>
  <c r="C40" i="54070"/>
  <c r="E21" i="54094"/>
  <c r="E32" i="54094" s="1"/>
  <c r="D21" i="54094"/>
  <c r="D32" i="54094" s="1"/>
  <c r="E16" i="54093"/>
  <c r="E21" i="54093" s="1"/>
  <c r="D16" i="54093"/>
  <c r="D21" i="54093" s="1"/>
  <c r="D32" i="54093" s="1"/>
  <c r="E96" i="54092"/>
  <c r="E97" i="54092" s="1"/>
  <c r="F13" i="54087"/>
  <c r="C16" i="54093"/>
  <c r="C21" i="54093" s="1"/>
  <c r="C32" i="54093" s="1"/>
  <c r="C21" i="54094"/>
  <c r="C32" i="54094" s="1"/>
  <c r="L41" i="54090" s="1"/>
  <c r="E82" i="54092"/>
  <c r="E88" i="54092"/>
  <c r="F22" i="54087"/>
  <c r="F18" i="54087"/>
  <c r="F15" i="54087"/>
  <c r="F17" i="54087"/>
  <c r="F19" i="54087"/>
  <c r="F14" i="54087"/>
  <c r="F21" i="54087"/>
  <c r="F20" i="54087"/>
  <c r="T23" i="16"/>
  <c r="U23" i="16" s="1"/>
  <c r="R23" i="16" s="1"/>
  <c r="S23" i="16" s="1"/>
  <c r="F36" i="12"/>
  <c r="L42" i="54045"/>
  <c r="C37" i="16" s="1"/>
  <c r="C214" i="54056"/>
  <c r="D217" i="54066"/>
  <c r="B216" i="54066"/>
  <c r="P67" i="54081"/>
  <c r="D216" i="54056"/>
  <c r="B215" i="54056"/>
  <c r="D34" i="54094" l="1"/>
  <c r="D36" i="54094" s="1"/>
  <c r="C34" i="54094"/>
  <c r="E34" i="54094"/>
  <c r="E36" i="54094" s="1"/>
  <c r="M29" i="13300"/>
  <c r="L27" i="13300" s="1"/>
  <c r="C38" i="16"/>
  <c r="L24" i="54054" s="1"/>
  <c r="E320" i="54092"/>
  <c r="F42" i="12"/>
  <c r="K36" i="12"/>
  <c r="C216" i="54066"/>
  <c r="G216" i="54066" s="1"/>
  <c r="F67" i="54081"/>
  <c r="L41" i="54089"/>
  <c r="F34" i="54087"/>
  <c r="F34" i="54086"/>
  <c r="E32" i="54093"/>
  <c r="D15" i="54076"/>
  <c r="I31" i="54094"/>
  <c r="D21" i="54076"/>
  <c r="E326" i="54092"/>
  <c r="D20" i="54076"/>
  <c r="E325" i="54092"/>
  <c r="D18" i="54076"/>
  <c r="E323" i="54092"/>
  <c r="D19" i="54076"/>
  <c r="E324" i="54092"/>
  <c r="D24" i="54076"/>
  <c r="E329" i="54092"/>
  <c r="D16" i="54076"/>
  <c r="E321" i="54092"/>
  <c r="D22" i="54076"/>
  <c r="E327" i="54092"/>
  <c r="D23" i="54076"/>
  <c r="E328" i="54092"/>
  <c r="D17" i="54076"/>
  <c r="E322" i="54092"/>
  <c r="D25" i="54076"/>
  <c r="E330" i="54092"/>
  <c r="I28" i="54094"/>
  <c r="C36" i="54094"/>
  <c r="D76" i="54092"/>
  <c r="F76" i="54092" s="1"/>
  <c r="I28" i="54093"/>
  <c r="E92" i="54092"/>
  <c r="L27" i="54071"/>
  <c r="Z29" i="54071"/>
  <c r="Z30" i="54071" s="1"/>
  <c r="Q29" i="54071"/>
  <c r="Q30" i="54071" s="1"/>
  <c r="S29" i="54071"/>
  <c r="S30" i="54071" s="1"/>
  <c r="AC29" i="54071"/>
  <c r="AC30" i="54071" s="1"/>
  <c r="AD29" i="54071"/>
  <c r="AD30" i="54071" s="1"/>
  <c r="T29" i="54071"/>
  <c r="T30" i="54071" s="1"/>
  <c r="AA29" i="54071"/>
  <c r="AA30" i="54071" s="1"/>
  <c r="P29" i="54071"/>
  <c r="P30" i="54071" s="1"/>
  <c r="R29" i="54071"/>
  <c r="R30" i="54071" s="1"/>
  <c r="O29" i="54071"/>
  <c r="O30" i="54071" s="1"/>
  <c r="AE29" i="54071"/>
  <c r="AE30" i="54071" s="1"/>
  <c r="Y29" i="54071"/>
  <c r="Y30" i="54071" s="1"/>
  <c r="AF29" i="54071"/>
  <c r="AF30" i="54071" s="1"/>
  <c r="W29" i="54071"/>
  <c r="W30" i="54071" s="1"/>
  <c r="N29" i="54071"/>
  <c r="N30" i="54071" s="1"/>
  <c r="X29" i="54071"/>
  <c r="X30" i="54071" s="1"/>
  <c r="AB29" i="54071"/>
  <c r="AB30" i="54071" s="1"/>
  <c r="U29" i="54071"/>
  <c r="U30" i="54071" s="1"/>
  <c r="V29" i="54071"/>
  <c r="V30" i="54071" s="1"/>
  <c r="G36" i="12"/>
  <c r="H36" i="12" s="1"/>
  <c r="B34" i="54060"/>
  <c r="J34" i="54060" s="1"/>
  <c r="J40" i="54060" s="1"/>
  <c r="B35" i="54044"/>
  <c r="C215" i="54056"/>
  <c r="B217" i="54066"/>
  <c r="D218" i="54066"/>
  <c r="D217" i="54056"/>
  <c r="B216" i="54056"/>
  <c r="AN29" i="13300" l="1"/>
  <c r="AN30" i="13300" s="1"/>
  <c r="N10" i="54094"/>
  <c r="I10" i="54094"/>
  <c r="N29" i="13300"/>
  <c r="C34" i="54093"/>
  <c r="D34" i="54093"/>
  <c r="D36" i="54093" s="1"/>
  <c r="E34" i="54093"/>
  <c r="E36" i="54093" s="1"/>
  <c r="L56" i="54081"/>
  <c r="L54" i="54081"/>
  <c r="L47" i="54081"/>
  <c r="L50" i="54081"/>
  <c r="L51" i="54081"/>
  <c r="D13" i="54077"/>
  <c r="E149" i="54092"/>
  <c r="L53" i="54081"/>
  <c r="D22" i="54077"/>
  <c r="L49" i="54081"/>
  <c r="D19" i="54077"/>
  <c r="D340" i="54092"/>
  <c r="E340" i="54092"/>
  <c r="F47" i="12"/>
  <c r="F73" i="54081"/>
  <c r="F75" i="54081" s="1"/>
  <c r="C217" i="54066"/>
  <c r="G217" i="54066" s="1"/>
  <c r="G67" i="54081"/>
  <c r="E150" i="54092"/>
  <c r="E154" i="54092"/>
  <c r="E147" i="54092"/>
  <c r="L46" i="54081"/>
  <c r="L55" i="54081"/>
  <c r="L52" i="54081"/>
  <c r="L48" i="54081"/>
  <c r="D16" i="54077"/>
  <c r="E153" i="54092"/>
  <c r="D15" i="54077"/>
  <c r="E156" i="54092"/>
  <c r="D20" i="54077"/>
  <c r="E151" i="54092"/>
  <c r="D21" i="54077"/>
  <c r="E157" i="54092"/>
  <c r="D27" i="54076"/>
  <c r="E155" i="54092"/>
  <c r="E152" i="54092"/>
  <c r="D17" i="54077"/>
  <c r="D14" i="54077"/>
  <c r="D18" i="54077"/>
  <c r="D23" i="54077"/>
  <c r="E148" i="54092"/>
  <c r="E331" i="54092"/>
  <c r="D81" i="54092"/>
  <c r="D91" i="54092" s="1"/>
  <c r="J31" i="54094"/>
  <c r="J29" i="54094"/>
  <c r="J29" i="54093"/>
  <c r="AL29" i="13300"/>
  <c r="AL30" i="13300" s="1"/>
  <c r="AG29" i="13300"/>
  <c r="AG30" i="13300" s="1"/>
  <c r="AK29" i="13300"/>
  <c r="AK30" i="13300" s="1"/>
  <c r="AM29" i="13300"/>
  <c r="AM30" i="13300" s="1"/>
  <c r="AI29" i="13300"/>
  <c r="AI30" i="13300" s="1"/>
  <c r="AJ29" i="13300"/>
  <c r="AJ30" i="13300" s="1"/>
  <c r="AH29" i="13300"/>
  <c r="AH30" i="13300" s="1"/>
  <c r="F43" i="12"/>
  <c r="M32" i="54071"/>
  <c r="AA29" i="13300"/>
  <c r="AA30" i="13300" s="1"/>
  <c r="AB29" i="13300"/>
  <c r="AB30" i="13300" s="1"/>
  <c r="AE29" i="13300"/>
  <c r="AE30" i="13300" s="1"/>
  <c r="AC29" i="13300"/>
  <c r="AC30" i="13300" s="1"/>
  <c r="V29" i="13300"/>
  <c r="V30" i="13300" s="1"/>
  <c r="Y29" i="13300"/>
  <c r="Y30" i="13300" s="1"/>
  <c r="AF29" i="13300"/>
  <c r="AF30" i="13300" s="1"/>
  <c r="Q29" i="13300"/>
  <c r="Q30" i="13300" s="1"/>
  <c r="U29" i="13300"/>
  <c r="U30" i="13300" s="1"/>
  <c r="P29" i="13300"/>
  <c r="P30" i="13300" s="1"/>
  <c r="AD29" i="13300"/>
  <c r="AD30" i="13300" s="1"/>
  <c r="X29" i="13300"/>
  <c r="X30" i="13300" s="1"/>
  <c r="Z29" i="13300"/>
  <c r="Z30" i="13300" s="1"/>
  <c r="O29" i="13300"/>
  <c r="O30" i="13300" s="1"/>
  <c r="R29" i="13300"/>
  <c r="R30" i="13300" s="1"/>
  <c r="W29" i="13300"/>
  <c r="W30" i="13300" s="1"/>
  <c r="T29" i="13300"/>
  <c r="T30" i="13300" s="1"/>
  <c r="S29" i="13300"/>
  <c r="S30" i="13300" s="1"/>
  <c r="N30" i="13300"/>
  <c r="C42" i="16"/>
  <c r="C40" i="16"/>
  <c r="B41" i="54044"/>
  <c r="B40" i="54060"/>
  <c r="K40" i="54060" s="1"/>
  <c r="V67" i="54081"/>
  <c r="C216" i="54056"/>
  <c r="B218" i="54066"/>
  <c r="D219" i="54066"/>
  <c r="B219" i="54066" s="1"/>
  <c r="D218" i="54056"/>
  <c r="B217" i="54056"/>
  <c r="J13" i="54094" l="1"/>
  <c r="J11" i="54094"/>
  <c r="O13" i="54094"/>
  <c r="O11" i="54094"/>
  <c r="N17" i="54094"/>
  <c r="M29" i="54096" s="1"/>
  <c r="N10" i="54093"/>
  <c r="N17" i="54093" s="1"/>
  <c r="I10" i="54093"/>
  <c r="J11" i="54093" s="1"/>
  <c r="C36" i="54093"/>
  <c r="F340" i="54092"/>
  <c r="L58" i="54081"/>
  <c r="C218" i="54066"/>
  <c r="C219" i="54066" s="1"/>
  <c r="G219" i="54066" s="1"/>
  <c r="E158" i="54092"/>
  <c r="M32" i="13300"/>
  <c r="AN32" i="13300" s="1"/>
  <c r="D96" i="54092"/>
  <c r="D97" i="54092" s="1"/>
  <c r="V73" i="54081"/>
  <c r="F14" i="54086"/>
  <c r="F21" i="54086"/>
  <c r="F17" i="54086"/>
  <c r="F19" i="54086"/>
  <c r="F23" i="54086"/>
  <c r="D323" i="54092"/>
  <c r="F323" i="54092" s="1"/>
  <c r="F22" i="54086"/>
  <c r="H18" i="54086"/>
  <c r="F13" i="54086"/>
  <c r="F20" i="54086"/>
  <c r="F15" i="54086"/>
  <c r="D25" i="54077"/>
  <c r="F81" i="54092"/>
  <c r="F91" i="54092"/>
  <c r="D88" i="54092"/>
  <c r="D82" i="54092"/>
  <c r="F82" i="54092" s="1"/>
  <c r="AH32" i="54071"/>
  <c r="AL32" i="54071"/>
  <c r="AP32" i="54071"/>
  <c r="AG32" i="54071"/>
  <c r="AK32" i="54071"/>
  <c r="AO32" i="54071"/>
  <c r="AJ32" i="54071"/>
  <c r="AN32" i="54071"/>
  <c r="AI32" i="54071"/>
  <c r="AM32" i="54071"/>
  <c r="AE32" i="54071"/>
  <c r="AA32" i="54071"/>
  <c r="W32" i="54071"/>
  <c r="S32" i="54071"/>
  <c r="O32" i="54071"/>
  <c r="AF32" i="54071"/>
  <c r="AB32" i="54071"/>
  <c r="X32" i="54071"/>
  <c r="T32" i="54071"/>
  <c r="P32" i="54071"/>
  <c r="AC32" i="54071"/>
  <c r="Y32" i="54071"/>
  <c r="U32" i="54071"/>
  <c r="Q32" i="54071"/>
  <c r="AD32" i="54071"/>
  <c r="Z32" i="54071"/>
  <c r="V32" i="54071"/>
  <c r="R32" i="54071"/>
  <c r="N32" i="54071"/>
  <c r="H67" i="54081"/>
  <c r="X67" i="54081" s="1"/>
  <c r="C217" i="54056"/>
  <c r="D219" i="54056"/>
  <c r="B219" i="54056" s="1"/>
  <c r="B218" i="54056"/>
  <c r="QY29" i="54096" l="1"/>
  <c r="QY30" i="54096" s="1"/>
  <c r="VC29" i="54096"/>
  <c r="VC30" i="54096" s="1"/>
  <c r="WV29" i="54096"/>
  <c r="WV30" i="54096" s="1"/>
  <c r="YN29" i="54096"/>
  <c r="YN30" i="54096" s="1"/>
  <c r="JF29" i="54096"/>
  <c r="JF30" i="54096" s="1"/>
  <c r="WB29" i="54096"/>
  <c r="WB30" i="54096" s="1"/>
  <c r="QE29" i="54096"/>
  <c r="QE30" i="54096" s="1"/>
  <c r="TB29" i="54096"/>
  <c r="TB30" i="54096" s="1"/>
  <c r="YB29" i="54096"/>
  <c r="YB30" i="54096" s="1"/>
  <c r="IP29" i="54096"/>
  <c r="IP30" i="54096" s="1"/>
  <c r="YV29" i="54096"/>
  <c r="YV30" i="54096" s="1"/>
  <c r="TS29" i="54096"/>
  <c r="TS30" i="54096" s="1"/>
  <c r="JZ29" i="54096"/>
  <c r="JZ30" i="54096" s="1"/>
  <c r="YM29" i="54096"/>
  <c r="YM30" i="54096" s="1"/>
  <c r="KY29" i="54096"/>
  <c r="KY30" i="54096" s="1"/>
  <c r="KQ29" i="54096"/>
  <c r="KQ30" i="54096" s="1"/>
  <c r="IZ29" i="54096"/>
  <c r="IZ30" i="54096" s="1"/>
  <c r="NK29" i="54096"/>
  <c r="NK30" i="54096" s="1"/>
  <c r="MK29" i="54096"/>
  <c r="MK30" i="54096" s="1"/>
  <c r="YE29" i="54096"/>
  <c r="YE30" i="54096" s="1"/>
  <c r="KV29" i="54096"/>
  <c r="KV30" i="54096" s="1"/>
  <c r="WS29" i="54096"/>
  <c r="WS30" i="54096" s="1"/>
  <c r="NZ29" i="54096"/>
  <c r="NZ30" i="54096" s="1"/>
  <c r="KS29" i="54096"/>
  <c r="KS30" i="54096" s="1"/>
  <c r="OV29" i="54096"/>
  <c r="OV30" i="54096" s="1"/>
  <c r="QL29" i="54096"/>
  <c r="QL30" i="54096" s="1"/>
  <c r="MI29" i="54096"/>
  <c r="MI30" i="54096" s="1"/>
  <c r="NX29" i="54096"/>
  <c r="NX30" i="54096" s="1"/>
  <c r="VS29" i="54096"/>
  <c r="VS30" i="54096" s="1"/>
  <c r="VM29" i="54096"/>
  <c r="VM30" i="54096" s="1"/>
  <c r="YU29" i="54096"/>
  <c r="YU30" i="54096" s="1"/>
  <c r="UH29" i="54096"/>
  <c r="UH30" i="54096" s="1"/>
  <c r="KL29" i="54096"/>
  <c r="KL30" i="54096" s="1"/>
  <c r="TA29" i="54096"/>
  <c r="TA30" i="54096" s="1"/>
  <c r="ST29" i="54096"/>
  <c r="ST30" i="54096" s="1"/>
  <c r="OD29" i="54096"/>
  <c r="OD30" i="54096" s="1"/>
  <c r="NV29" i="54096"/>
  <c r="NV30" i="54096" s="1"/>
  <c r="RA29" i="54096"/>
  <c r="RA30" i="54096" s="1"/>
  <c r="TM29" i="54096"/>
  <c r="TM30" i="54096" s="1"/>
  <c r="QT29" i="54096"/>
  <c r="QT30" i="54096" s="1"/>
  <c r="WQ29" i="54096"/>
  <c r="WQ30" i="54096" s="1"/>
  <c r="MZ29" i="54096"/>
  <c r="MZ30" i="54096" s="1"/>
  <c r="OF29" i="54096"/>
  <c r="OF30" i="54096" s="1"/>
  <c r="UL29" i="54096"/>
  <c r="UL30" i="54096" s="1"/>
  <c r="OG29" i="54096"/>
  <c r="OG30" i="54096" s="1"/>
  <c r="ZZ29" i="54096"/>
  <c r="ZZ30" i="54096" s="1"/>
  <c r="XI29" i="54096"/>
  <c r="XI30" i="54096" s="1"/>
  <c r="JW29" i="54096"/>
  <c r="JW30" i="54096" s="1"/>
  <c r="LU29" i="54096"/>
  <c r="LU30" i="54096" s="1"/>
  <c r="ZJ29" i="54096"/>
  <c r="ZJ30" i="54096" s="1"/>
  <c r="WG29" i="54096"/>
  <c r="WG30" i="54096" s="1"/>
  <c r="WZ29" i="54096"/>
  <c r="WZ30" i="54096" s="1"/>
  <c r="UC29" i="54096"/>
  <c r="UC30" i="54096" s="1"/>
  <c r="WI29" i="54096"/>
  <c r="WI30" i="54096" s="1"/>
  <c r="IY29" i="54096"/>
  <c r="IY30" i="54096" s="1"/>
  <c r="VZ29" i="54096"/>
  <c r="VZ30" i="54096" s="1"/>
  <c r="XD29" i="54096"/>
  <c r="XD30" i="54096" s="1"/>
  <c r="VE29" i="54096"/>
  <c r="VE30" i="54096" s="1"/>
  <c r="NU29" i="54096"/>
  <c r="NU30" i="54096" s="1"/>
  <c r="TO29" i="54096"/>
  <c r="TO30" i="54096" s="1"/>
  <c r="SA29" i="54096"/>
  <c r="SA30" i="54096" s="1"/>
  <c r="KH29" i="54096"/>
  <c r="KH30" i="54096" s="1"/>
  <c r="TK29" i="54096"/>
  <c r="TK30" i="54096" s="1"/>
  <c r="WY29" i="54096"/>
  <c r="WY30" i="54096" s="1"/>
  <c r="RJ29" i="54096"/>
  <c r="RJ30" i="54096" s="1"/>
  <c r="RB29" i="54096"/>
  <c r="RB30" i="54096" s="1"/>
  <c r="WP29" i="54096"/>
  <c r="WP30" i="54096" s="1"/>
  <c r="VH29" i="54096"/>
  <c r="VH30" i="54096" s="1"/>
  <c r="XJ29" i="54096"/>
  <c r="XJ30" i="54096" s="1"/>
  <c r="JE29" i="54096"/>
  <c r="JE30" i="54096" s="1"/>
  <c r="KO29" i="54096"/>
  <c r="KO30" i="54096" s="1"/>
  <c r="IG29" i="54096"/>
  <c r="IG30" i="54096" s="1"/>
  <c r="VV29" i="54096"/>
  <c r="VV30" i="54096" s="1"/>
  <c r="MU29" i="54096"/>
  <c r="MU30" i="54096" s="1"/>
  <c r="QO29" i="54096"/>
  <c r="QO30" i="54096" s="1"/>
  <c r="ZB29" i="54096"/>
  <c r="ZB30" i="54096" s="1"/>
  <c r="YI29" i="54096"/>
  <c r="YI30" i="54096" s="1"/>
  <c r="ID29" i="54096"/>
  <c r="ID30" i="54096" s="1"/>
  <c r="TX29" i="54096"/>
  <c r="TX30" i="54096" s="1"/>
  <c r="YX29" i="54096"/>
  <c r="YX30" i="54096" s="1"/>
  <c r="UR29" i="54096"/>
  <c r="UR30" i="54096" s="1"/>
  <c r="NB29" i="54096"/>
  <c r="NB30" i="54096" s="1"/>
  <c r="IL29" i="54096"/>
  <c r="IL30" i="54096" s="1"/>
  <c r="PD29" i="54096"/>
  <c r="PD30" i="54096" s="1"/>
  <c r="PA29" i="54096"/>
  <c r="PA30" i="54096" s="1"/>
  <c r="PN29" i="54096"/>
  <c r="PN30" i="54096" s="1"/>
  <c r="IB29" i="54096"/>
  <c r="IB30" i="54096" s="1"/>
  <c r="KF29" i="54096"/>
  <c r="KF30" i="54096" s="1"/>
  <c r="RQ29" i="54096"/>
  <c r="RQ30" i="54096" s="1"/>
  <c r="WJ29" i="54096"/>
  <c r="WJ30" i="54096" s="1"/>
  <c r="ZH29" i="54096"/>
  <c r="ZH30" i="54096" s="1"/>
  <c r="NT29" i="54096"/>
  <c r="NT30" i="54096" s="1"/>
  <c r="XO29" i="54096"/>
  <c r="XO30" i="54096" s="1"/>
  <c r="OK29" i="54096"/>
  <c r="OK30" i="54096" s="1"/>
  <c r="ZI29" i="54096"/>
  <c r="ZI30" i="54096" s="1"/>
  <c r="IX29" i="54096"/>
  <c r="IX30" i="54096" s="1"/>
  <c r="OH29" i="54096"/>
  <c r="OH30" i="54096" s="1"/>
  <c r="XA29" i="54096"/>
  <c r="XA30" i="54096" s="1"/>
  <c r="II29" i="54096"/>
  <c r="II30" i="54096" s="1"/>
  <c r="MF29" i="54096"/>
  <c r="MF30" i="54096" s="1"/>
  <c r="TU29" i="54096"/>
  <c r="TU30" i="54096" s="1"/>
  <c r="YJ29" i="54096"/>
  <c r="YJ30" i="54096" s="1"/>
  <c r="LJ29" i="54096"/>
  <c r="LJ30" i="54096" s="1"/>
  <c r="YH29" i="54096"/>
  <c r="YH30" i="54096" s="1"/>
  <c r="NC29" i="54096"/>
  <c r="NC30" i="54096" s="1"/>
  <c r="JL29" i="54096"/>
  <c r="JL30" i="54096" s="1"/>
  <c r="KW29" i="54096"/>
  <c r="KW30" i="54096" s="1"/>
  <c r="TE29" i="54096"/>
  <c r="TE30" i="54096" s="1"/>
  <c r="WA29" i="54096"/>
  <c r="WA30" i="54096" s="1"/>
  <c r="KX29" i="54096"/>
  <c r="KX30" i="54096" s="1"/>
  <c r="KC29" i="54096"/>
  <c r="KC30" i="54096" s="1"/>
  <c r="LB29" i="54096"/>
  <c r="LB30" i="54096" s="1"/>
  <c r="TR29" i="54096"/>
  <c r="TR30" i="54096" s="1"/>
  <c r="WL29" i="54096"/>
  <c r="WL30" i="54096" s="1"/>
  <c r="UA29" i="54096"/>
  <c r="UA30" i="54096" s="1"/>
  <c r="IK29" i="54096"/>
  <c r="IK30" i="54096" s="1"/>
  <c r="KB29" i="54096"/>
  <c r="KB30" i="54096" s="1"/>
  <c r="NY29" i="54096"/>
  <c r="NY30" i="54096" s="1"/>
  <c r="ZQ29" i="54096"/>
  <c r="ZQ30" i="54096" s="1"/>
  <c r="YG29" i="54096"/>
  <c r="YG30" i="54096" s="1"/>
  <c r="QW29" i="54096"/>
  <c r="QW30" i="54096" s="1"/>
  <c r="PC29" i="54096"/>
  <c r="PC30" i="54096" s="1"/>
  <c r="MM29" i="54096"/>
  <c r="MM30" i="54096" s="1"/>
  <c r="UU29" i="54096"/>
  <c r="UU30" i="54096" s="1"/>
  <c r="TH29" i="54096"/>
  <c r="TH30" i="54096" s="1"/>
  <c r="XT29" i="54096"/>
  <c r="XT30" i="54096" s="1"/>
  <c r="MH29" i="54096"/>
  <c r="MH30" i="54096" s="1"/>
  <c r="QV29" i="54096"/>
  <c r="QV30" i="54096" s="1"/>
  <c r="KM29" i="54096"/>
  <c r="KM30" i="54096" s="1"/>
  <c r="VA29" i="54096"/>
  <c r="VA30" i="54096" s="1"/>
  <c r="VY29" i="54096"/>
  <c r="VY30" i="54096" s="1"/>
  <c r="TL29" i="54096"/>
  <c r="TL30" i="54096" s="1"/>
  <c r="MW29" i="54096"/>
  <c r="MW30" i="54096" s="1"/>
  <c r="ZN29" i="54096"/>
  <c r="ZN30" i="54096" s="1"/>
  <c r="XY29" i="54096"/>
  <c r="XY30" i="54096" s="1"/>
  <c r="PK29" i="54096"/>
  <c r="PK30" i="54096" s="1"/>
  <c r="JY29" i="54096"/>
  <c r="JY30" i="54096" s="1"/>
  <c r="ZC29" i="54096"/>
  <c r="ZC30" i="54096" s="1"/>
  <c r="OJ29" i="54096"/>
  <c r="OJ30" i="54096" s="1"/>
  <c r="LT29" i="54096"/>
  <c r="LT30" i="54096" s="1"/>
  <c r="NH29" i="54096"/>
  <c r="NH30" i="54096" s="1"/>
  <c r="MQ29" i="54096"/>
  <c r="MQ30" i="54096" s="1"/>
  <c r="OB29" i="54096"/>
  <c r="OB30" i="54096" s="1"/>
  <c r="JI29" i="54096"/>
  <c r="JI30" i="54096" s="1"/>
  <c r="WX29" i="54096"/>
  <c r="WX30" i="54096" s="1"/>
  <c r="ZR29" i="54096"/>
  <c r="ZR30" i="54096" s="1"/>
  <c r="YK29" i="54096"/>
  <c r="YK30" i="54096" s="1"/>
  <c r="MS29" i="54096"/>
  <c r="MS30" i="54096" s="1"/>
  <c r="TV29" i="54096"/>
  <c r="TV30" i="54096" s="1"/>
  <c r="JX29" i="54096"/>
  <c r="JX30" i="54096" s="1"/>
  <c r="KE29" i="54096"/>
  <c r="KE30" i="54096" s="1"/>
  <c r="LP29" i="54096"/>
  <c r="LP30" i="54096" s="1"/>
  <c r="NG29" i="54096"/>
  <c r="NG30" i="54096" s="1"/>
  <c r="RD29" i="54096"/>
  <c r="RD30" i="54096" s="1"/>
  <c r="YR29" i="54096"/>
  <c r="YR30" i="54096" s="1"/>
  <c r="YP29" i="54096"/>
  <c r="YP30" i="54096" s="1"/>
  <c r="ZS29" i="54096"/>
  <c r="ZS30" i="54096" s="1"/>
  <c r="SD29" i="54096"/>
  <c r="SD30" i="54096" s="1"/>
  <c r="JA29" i="54096"/>
  <c r="JA30" i="54096" s="1"/>
  <c r="KN29" i="54096"/>
  <c r="KN30" i="54096" s="1"/>
  <c r="ZX29" i="54096"/>
  <c r="ZX30" i="54096" s="1"/>
  <c r="KA29" i="54096"/>
  <c r="KA30" i="54096" s="1"/>
  <c r="RY29" i="54096"/>
  <c r="RY30" i="54096" s="1"/>
  <c r="XL29" i="54096"/>
  <c r="XL30" i="54096" s="1"/>
  <c r="IW29" i="54096"/>
  <c r="IW30" i="54096" s="1"/>
  <c r="MC29" i="54096"/>
  <c r="MC30" i="54096" s="1"/>
  <c r="UV29" i="54096"/>
  <c r="UV30" i="54096" s="1"/>
  <c r="XX29" i="54096"/>
  <c r="XX30" i="54096" s="1"/>
  <c r="LX29" i="54096"/>
  <c r="LX30" i="54096" s="1"/>
  <c r="NI29" i="54096"/>
  <c r="NI30" i="54096" s="1"/>
  <c r="UE29" i="54096"/>
  <c r="UE30" i="54096" s="1"/>
  <c r="MT29" i="54096"/>
  <c r="MT30" i="54096" s="1"/>
  <c r="SJ29" i="54096"/>
  <c r="SJ30" i="54096" s="1"/>
  <c r="XM29" i="54096"/>
  <c r="XM30" i="54096" s="1"/>
  <c r="IV29" i="54096"/>
  <c r="IV30" i="54096" s="1"/>
  <c r="NA29" i="54096"/>
  <c r="NA30" i="54096" s="1"/>
  <c r="YS29" i="54096"/>
  <c r="YS30" i="54096" s="1"/>
  <c r="PT29" i="54096"/>
  <c r="PT30" i="54096" s="1"/>
  <c r="VF29" i="54096"/>
  <c r="VF30" i="54096" s="1"/>
  <c r="TQ29" i="54096"/>
  <c r="TQ30" i="54096" s="1"/>
  <c r="SI29" i="54096"/>
  <c r="SI30" i="54096" s="1"/>
  <c r="JK29" i="54096"/>
  <c r="JK30" i="54096" s="1"/>
  <c r="PX29" i="54096"/>
  <c r="PX30" i="54096" s="1"/>
  <c r="PY29" i="54096"/>
  <c r="PY30" i="54096" s="1"/>
  <c r="NN29" i="54096"/>
  <c r="NN30" i="54096" s="1"/>
  <c r="VU29" i="54096"/>
  <c r="VU30" i="54096" s="1"/>
  <c r="UF29" i="54096"/>
  <c r="UF30" i="54096" s="1"/>
  <c r="SN29" i="54096"/>
  <c r="SN30" i="54096" s="1"/>
  <c r="IT29" i="54096"/>
  <c r="IT30" i="54096" s="1"/>
  <c r="QA29" i="54096"/>
  <c r="QA30" i="54096" s="1"/>
  <c r="PF29" i="54096"/>
  <c r="PF30" i="54096" s="1"/>
  <c r="QF29" i="54096"/>
  <c r="QF30" i="54096" s="1"/>
  <c r="ZO29" i="54096"/>
  <c r="ZO30" i="54096" s="1"/>
  <c r="JT29" i="54096"/>
  <c r="JT30" i="54096" s="1"/>
  <c r="KR29" i="54096"/>
  <c r="KR30" i="54096" s="1"/>
  <c r="VB29" i="54096"/>
  <c r="VB30" i="54096" s="1"/>
  <c r="JS29" i="54096"/>
  <c r="JS30" i="54096" s="1"/>
  <c r="IO29" i="54096"/>
  <c r="IO30" i="54096" s="1"/>
  <c r="JQ29" i="54096"/>
  <c r="JQ30" i="54096" s="1"/>
  <c r="ZW29" i="54096"/>
  <c r="ZW30" i="54096" s="1"/>
  <c r="RZ29" i="54096"/>
  <c r="RZ30" i="54096" s="1"/>
  <c r="UP29" i="54096"/>
  <c r="UP30" i="54096" s="1"/>
  <c r="JC29" i="54096"/>
  <c r="JC30" i="54096" s="1"/>
  <c r="OW29" i="54096"/>
  <c r="OW30" i="54096" s="1"/>
  <c r="MD29" i="54096"/>
  <c r="MD30" i="54096" s="1"/>
  <c r="WH29" i="54096"/>
  <c r="WH30" i="54096" s="1"/>
  <c r="TG29" i="54096"/>
  <c r="TG30" i="54096" s="1"/>
  <c r="XU29" i="54096"/>
  <c r="XU30" i="54096" s="1"/>
  <c r="LN29" i="54096"/>
  <c r="LN30" i="54096" s="1"/>
  <c r="SS29" i="54096"/>
  <c r="SS30" i="54096" s="1"/>
  <c r="XS29" i="54096"/>
  <c r="XS30" i="54096" s="1"/>
  <c r="UO29" i="54096"/>
  <c r="UO30" i="54096" s="1"/>
  <c r="LY29" i="54096"/>
  <c r="LY30" i="54096" s="1"/>
  <c r="RC29" i="54096"/>
  <c r="RC30" i="54096" s="1"/>
  <c r="IR29" i="54096"/>
  <c r="IR30" i="54096" s="1"/>
  <c r="WN29" i="54096"/>
  <c r="WN30" i="54096" s="1"/>
  <c r="PJ29" i="54096"/>
  <c r="PJ30" i="54096" s="1"/>
  <c r="OL29" i="54096"/>
  <c r="OL30" i="54096" s="1"/>
  <c r="VW29" i="54096"/>
  <c r="VW30" i="54096" s="1"/>
  <c r="TD29" i="54096"/>
  <c r="TD30" i="54096" s="1"/>
  <c r="RE29" i="54096"/>
  <c r="RE30" i="54096" s="1"/>
  <c r="RV29" i="54096"/>
  <c r="RV30" i="54096" s="1"/>
  <c r="KJ29" i="54096"/>
  <c r="KJ30" i="54096" s="1"/>
  <c r="VG29" i="54096"/>
  <c r="VG30" i="54096" s="1"/>
  <c r="OR29" i="54096"/>
  <c r="OR30" i="54096" s="1"/>
  <c r="LO29" i="54096"/>
  <c r="LO30" i="54096" s="1"/>
  <c r="IH29" i="54096"/>
  <c r="IH30" i="54096" s="1"/>
  <c r="JO29" i="54096"/>
  <c r="JO30" i="54096" s="1"/>
  <c r="ZT29" i="54096"/>
  <c r="ZT30" i="54096" s="1"/>
  <c r="MY29" i="54096"/>
  <c r="MY30" i="54096" s="1"/>
  <c r="NW29" i="54096"/>
  <c r="NW30" i="54096" s="1"/>
  <c r="OO29" i="54096"/>
  <c r="OO30" i="54096" s="1"/>
  <c r="SH29" i="54096"/>
  <c r="SH30" i="54096" s="1"/>
  <c r="OY29" i="54096"/>
  <c r="OY30" i="54096" s="1"/>
  <c r="RM29" i="54096"/>
  <c r="RM30" i="54096" s="1"/>
  <c r="XR29" i="54096"/>
  <c r="XR30" i="54096" s="1"/>
  <c r="PE29" i="54096"/>
  <c r="PE30" i="54096" s="1"/>
  <c r="UW29" i="54096"/>
  <c r="UW30" i="54096" s="1"/>
  <c r="PM29" i="54096"/>
  <c r="PM30" i="54096" s="1"/>
  <c r="SB29" i="54096"/>
  <c r="SB30" i="54096" s="1"/>
  <c r="PB29" i="54096"/>
  <c r="PB30" i="54096" s="1"/>
  <c r="MR29" i="54096"/>
  <c r="MR30" i="54096" s="1"/>
  <c r="QN29" i="54096"/>
  <c r="QN30" i="54096" s="1"/>
  <c r="JP29" i="54096"/>
  <c r="JP30" i="54096" s="1"/>
  <c r="SZ29" i="54096"/>
  <c r="SZ30" i="54096" s="1"/>
  <c r="KK29" i="54096"/>
  <c r="KK30" i="54096" s="1"/>
  <c r="VJ29" i="54096"/>
  <c r="VJ30" i="54096" s="1"/>
  <c r="ZD29" i="54096"/>
  <c r="ZD30" i="54096" s="1"/>
  <c r="UZ29" i="54096"/>
  <c r="UZ30" i="54096" s="1"/>
  <c r="RX29" i="54096"/>
  <c r="RX30" i="54096" s="1"/>
  <c r="LS29" i="54096"/>
  <c r="LS30" i="54096" s="1"/>
  <c r="SC29" i="54096"/>
  <c r="SC30" i="54096" s="1"/>
  <c r="MV29" i="54096"/>
  <c r="MV30" i="54096" s="1"/>
  <c r="WR29" i="54096"/>
  <c r="WR30" i="54096" s="1"/>
  <c r="UK29" i="54096"/>
  <c r="UK30" i="54096" s="1"/>
  <c r="ZA29" i="54096"/>
  <c r="ZA30" i="54096" s="1"/>
  <c r="LH29" i="54096"/>
  <c r="LH30" i="54096" s="1"/>
  <c r="IN29" i="54096"/>
  <c r="IN30" i="54096" s="1"/>
  <c r="LG29" i="54096"/>
  <c r="LG30" i="54096" s="1"/>
  <c r="QQ29" i="54096"/>
  <c r="QQ30" i="54096" s="1"/>
  <c r="XV29" i="54096"/>
  <c r="XV30" i="54096" s="1"/>
  <c r="LI29" i="54096"/>
  <c r="LI30" i="54096" s="1"/>
  <c r="ZU29" i="54096"/>
  <c r="ZU30" i="54096" s="1"/>
  <c r="JD29" i="54096"/>
  <c r="JD30" i="54096" s="1"/>
  <c r="ML29" i="54096"/>
  <c r="ML30" i="54096" s="1"/>
  <c r="SO29" i="54096"/>
  <c r="SO30" i="54096" s="1"/>
  <c r="VK29" i="54096"/>
  <c r="VK30" i="54096" s="1"/>
  <c r="KI29" i="54096"/>
  <c r="KI30" i="54096" s="1"/>
  <c r="VD29" i="54096"/>
  <c r="VD30" i="54096" s="1"/>
  <c r="OE29" i="54096"/>
  <c r="OE30" i="54096" s="1"/>
  <c r="TF29" i="54096"/>
  <c r="TF30" i="54096" s="1"/>
  <c r="NE29" i="54096"/>
  <c r="NE30" i="54096" s="1"/>
  <c r="PG29" i="54096"/>
  <c r="PG30" i="54096" s="1"/>
  <c r="JN29" i="54096"/>
  <c r="JN30" i="54096" s="1"/>
  <c r="LZ29" i="54096"/>
  <c r="LZ30" i="54096" s="1"/>
  <c r="NP29" i="54096"/>
  <c r="NP30" i="54096" s="1"/>
  <c r="UX29" i="54096"/>
  <c r="UX30" i="54096" s="1"/>
  <c r="NM29" i="54096"/>
  <c r="NM30" i="54096" s="1"/>
  <c r="OS29" i="54096"/>
  <c r="OS30" i="54096" s="1"/>
  <c r="UD29" i="54096"/>
  <c r="UD30" i="54096" s="1"/>
  <c r="LC29" i="54096"/>
  <c r="LC30" i="54096" s="1"/>
  <c r="PI29" i="54096"/>
  <c r="PI30" i="54096" s="1"/>
  <c r="RW29" i="54096"/>
  <c r="RW30" i="54096" s="1"/>
  <c r="TI29" i="54096"/>
  <c r="TI30" i="54096" s="1"/>
  <c r="LD29" i="54096"/>
  <c r="LD30" i="54096" s="1"/>
  <c r="RP29" i="54096"/>
  <c r="RP30" i="54096" s="1"/>
  <c r="RK29" i="54096"/>
  <c r="RK30" i="54096" s="1"/>
  <c r="VI29" i="54096"/>
  <c r="VI30" i="54096" s="1"/>
  <c r="XZ29" i="54096"/>
  <c r="XZ30" i="54096" s="1"/>
  <c r="PH29" i="54096"/>
  <c r="PH30" i="54096" s="1"/>
  <c r="IA29" i="54096"/>
  <c r="IA30" i="54096" s="1"/>
  <c r="OM29" i="54096"/>
  <c r="OM30" i="54096" s="1"/>
  <c r="QI29" i="54096"/>
  <c r="QI30" i="54096" s="1"/>
  <c r="VQ29" i="54096"/>
  <c r="VQ30" i="54096" s="1"/>
  <c r="YF29" i="54096"/>
  <c r="YF30" i="54096" s="1"/>
  <c r="WO29" i="54096"/>
  <c r="WO30" i="54096" s="1"/>
  <c r="VR29" i="54096"/>
  <c r="VR30" i="54096" s="1"/>
  <c r="ZF29" i="54096"/>
  <c r="ZF30" i="54096" s="1"/>
  <c r="PO29" i="54096"/>
  <c r="PO30" i="54096" s="1"/>
  <c r="OA29" i="54096"/>
  <c r="OA30" i="54096" s="1"/>
  <c r="SU29" i="54096"/>
  <c r="SU30" i="54096" s="1"/>
  <c r="IS29" i="54096"/>
  <c r="IS30" i="54096" s="1"/>
  <c r="QD29" i="54096"/>
  <c r="QD30" i="54096" s="1"/>
  <c r="JV29" i="54096"/>
  <c r="JV30" i="54096" s="1"/>
  <c r="TY29" i="54096"/>
  <c r="TY30" i="54096" s="1"/>
  <c r="SX29" i="54096"/>
  <c r="SX30" i="54096" s="1"/>
  <c r="OC29" i="54096"/>
  <c r="OC30" i="54096" s="1"/>
  <c r="OX29" i="54096"/>
  <c r="OX30" i="54096" s="1"/>
  <c r="WU29" i="54096"/>
  <c r="WU30" i="54096" s="1"/>
  <c r="VT29" i="54096"/>
  <c r="VT30" i="54096" s="1"/>
  <c r="QZ29" i="54096"/>
  <c r="QZ30" i="54096" s="1"/>
  <c r="QU29" i="54096"/>
  <c r="QU30" i="54096" s="1"/>
  <c r="TJ29" i="54096"/>
  <c r="TJ30" i="54096" s="1"/>
  <c r="QR29" i="54096"/>
  <c r="QR30" i="54096" s="1"/>
  <c r="XG29" i="54096"/>
  <c r="XG30" i="54096" s="1"/>
  <c r="KT29" i="54096"/>
  <c r="KT30" i="54096" s="1"/>
  <c r="YY29" i="54096"/>
  <c r="YY30" i="54096" s="1"/>
  <c r="LW29" i="54096"/>
  <c r="LW30" i="54096" s="1"/>
  <c r="MA29" i="54096"/>
  <c r="MA30" i="54096" s="1"/>
  <c r="LL29" i="54096"/>
  <c r="LL30" i="54096" s="1"/>
  <c r="OI29" i="54096"/>
  <c r="OI30" i="54096" s="1"/>
  <c r="QM29" i="54096"/>
  <c r="QM30" i="54096" s="1"/>
  <c r="ZE29" i="54096"/>
  <c r="ZE30" i="54096" s="1"/>
  <c r="YZ29" i="54096"/>
  <c r="YZ30" i="54096" s="1"/>
  <c r="RF29" i="54096"/>
  <c r="RF30" i="54096" s="1"/>
  <c r="SM29" i="54096"/>
  <c r="SM30" i="54096" s="1"/>
  <c r="XQ29" i="54096"/>
  <c r="XQ30" i="54096" s="1"/>
  <c r="IJ29" i="54096"/>
  <c r="IJ30" i="54096" s="1"/>
  <c r="NF29" i="54096"/>
  <c r="NF30" i="54096" s="1"/>
  <c r="TN29" i="54096"/>
  <c r="TN30" i="54096" s="1"/>
  <c r="WT29" i="54096"/>
  <c r="WT30" i="54096" s="1"/>
  <c r="UN29" i="54096"/>
  <c r="UN30" i="54096" s="1"/>
  <c r="RR29" i="54096"/>
  <c r="RR30" i="54096" s="1"/>
  <c r="ZV29" i="54096"/>
  <c r="ZV30" i="54096" s="1"/>
  <c r="XF29" i="54096"/>
  <c r="XF30" i="54096" s="1"/>
  <c r="RO29" i="54096"/>
  <c r="RO30" i="54096" s="1"/>
  <c r="LM29" i="54096"/>
  <c r="LM30" i="54096" s="1"/>
  <c r="ZL29" i="54096"/>
  <c r="ZL30" i="54096" s="1"/>
  <c r="QB29" i="54096"/>
  <c r="QB30" i="54096" s="1"/>
  <c r="IU29" i="54096"/>
  <c r="IU30" i="54096" s="1"/>
  <c r="JH29" i="54096"/>
  <c r="JH30" i="54096" s="1"/>
  <c r="OP29" i="54096"/>
  <c r="OP30" i="54096" s="1"/>
  <c r="VL29" i="54096"/>
  <c r="VL30" i="54096" s="1"/>
  <c r="NO29" i="54096"/>
  <c r="NO30" i="54096" s="1"/>
  <c r="XW29" i="54096"/>
  <c r="XW30" i="54096" s="1"/>
  <c r="PV29" i="54096"/>
  <c r="PV30" i="54096" s="1"/>
  <c r="XB29" i="54096"/>
  <c r="XB30" i="54096" s="1"/>
  <c r="UG29" i="54096"/>
  <c r="UG30" i="54096" s="1"/>
  <c r="JU29" i="54096"/>
  <c r="JU30" i="54096" s="1"/>
  <c r="VO29" i="54096"/>
  <c r="VO30" i="54096" s="1"/>
  <c r="RS29" i="54096"/>
  <c r="RS30" i="54096" s="1"/>
  <c r="SL29" i="54096"/>
  <c r="SL30" i="54096" s="1"/>
  <c r="RT29" i="54096"/>
  <c r="RT30" i="54096" s="1"/>
  <c r="LE29" i="54096"/>
  <c r="LE30" i="54096" s="1"/>
  <c r="QJ29" i="54096"/>
  <c r="QJ30" i="54096" s="1"/>
  <c r="SR29" i="54096"/>
  <c r="SR30" i="54096" s="1"/>
  <c r="RU29" i="54096"/>
  <c r="RU30" i="54096" s="1"/>
  <c r="WW29" i="54096"/>
  <c r="WW30" i="54096" s="1"/>
  <c r="LA29" i="54096"/>
  <c r="LA30" i="54096" s="1"/>
  <c r="PR29" i="54096"/>
  <c r="PR30" i="54096" s="1"/>
  <c r="IF29" i="54096"/>
  <c r="IF30" i="54096" s="1"/>
  <c r="LF29" i="54096"/>
  <c r="LF30" i="54096" s="1"/>
  <c r="MO29" i="54096"/>
  <c r="MO30" i="54096" s="1"/>
  <c r="ZP29" i="54096"/>
  <c r="ZP30" i="54096" s="1"/>
  <c r="NR29" i="54096"/>
  <c r="NR30" i="54096" s="1"/>
  <c r="XK29" i="54096"/>
  <c r="XK30" i="54096" s="1"/>
  <c r="ZM29" i="54096"/>
  <c r="ZM30" i="54096" s="1"/>
  <c r="TP29" i="54096"/>
  <c r="TP30" i="54096" s="1"/>
  <c r="SQ29" i="54096"/>
  <c r="SQ30" i="54096" s="1"/>
  <c r="YC29" i="54096"/>
  <c r="YC30" i="54096" s="1"/>
  <c r="SP29" i="54096"/>
  <c r="SP30" i="54096" s="1"/>
  <c r="UJ29" i="54096"/>
  <c r="UJ30" i="54096" s="1"/>
  <c r="FZ29" i="54096"/>
  <c r="FZ30" i="54096" s="1"/>
  <c r="GL29" i="54096"/>
  <c r="GL30" i="54096" s="1"/>
  <c r="GK29" i="54096"/>
  <c r="GK30" i="54096" s="1"/>
  <c r="DW29" i="54096"/>
  <c r="DW30" i="54096" s="1"/>
  <c r="EB29" i="54096"/>
  <c r="EB30" i="54096" s="1"/>
  <c r="BR29" i="54096"/>
  <c r="BR30" i="54096" s="1"/>
  <c r="FF29" i="54096"/>
  <c r="FF30" i="54096" s="1"/>
  <c r="CL29" i="54096"/>
  <c r="CL30" i="54096" s="1"/>
  <c r="AG29" i="54096"/>
  <c r="AG30" i="54096" s="1"/>
  <c r="BW29" i="54096"/>
  <c r="BW30" i="54096" s="1"/>
  <c r="CR29" i="54096"/>
  <c r="CR30" i="54096" s="1"/>
  <c r="FY29" i="54096"/>
  <c r="FY30" i="54096" s="1"/>
  <c r="AM29" i="54096"/>
  <c r="AM30" i="54096" s="1"/>
  <c r="DC29" i="54096"/>
  <c r="DC30" i="54096" s="1"/>
  <c r="GR29" i="54096"/>
  <c r="GR30" i="54096" s="1"/>
  <c r="GE29" i="54096"/>
  <c r="GE30" i="54096" s="1"/>
  <c r="HF29" i="54096"/>
  <c r="HF30" i="54096" s="1"/>
  <c r="DR29" i="54096"/>
  <c r="DR30" i="54096" s="1"/>
  <c r="DU29" i="54096"/>
  <c r="DU30" i="54096" s="1"/>
  <c r="BQ29" i="54096"/>
  <c r="BQ30" i="54096" s="1"/>
  <c r="EK29" i="54096"/>
  <c r="EK30" i="54096" s="1"/>
  <c r="AZ29" i="54096"/>
  <c r="AZ30" i="54096" s="1"/>
  <c r="AF29" i="54096"/>
  <c r="AF30" i="54096" s="1"/>
  <c r="BS29" i="54096"/>
  <c r="BS30" i="54096" s="1"/>
  <c r="BV29" i="54096"/>
  <c r="BV30" i="54096" s="1"/>
  <c r="FU29" i="54096"/>
  <c r="FU30" i="54096" s="1"/>
  <c r="W29" i="54096"/>
  <c r="W30" i="54096" s="1"/>
  <c r="HH29" i="54096"/>
  <c r="HH30" i="54096" s="1"/>
  <c r="GU29" i="54096"/>
  <c r="GU30" i="54096" s="1"/>
  <c r="GP29" i="54096"/>
  <c r="GP30" i="54096" s="1"/>
  <c r="GM29" i="54096"/>
  <c r="GM30" i="54096" s="1"/>
  <c r="FD29" i="54096"/>
  <c r="FD30" i="54096" s="1"/>
  <c r="AV29" i="54096"/>
  <c r="AV30" i="54096" s="1"/>
  <c r="V29" i="54096"/>
  <c r="V30" i="54096" s="1"/>
  <c r="ES29" i="54096"/>
  <c r="ES30" i="54096" s="1"/>
  <c r="CD29" i="54096"/>
  <c r="CD30" i="54096" s="1"/>
  <c r="BM29" i="54096"/>
  <c r="BM30" i="54096" s="1"/>
  <c r="O29" i="54096"/>
  <c r="O30" i="54096" s="1"/>
  <c r="AE29" i="54096"/>
  <c r="AE30" i="54096" s="1"/>
  <c r="AR29" i="54096"/>
  <c r="AR30" i="54096" s="1"/>
  <c r="CW29" i="54096"/>
  <c r="CW30" i="54096" s="1"/>
  <c r="HA29" i="54096"/>
  <c r="HA30" i="54096" s="1"/>
  <c r="HZ29" i="54096"/>
  <c r="HZ30" i="54096" s="1"/>
  <c r="GI29" i="54096"/>
  <c r="GI30" i="54096" s="1"/>
  <c r="HL29" i="54096"/>
  <c r="HL30" i="54096" s="1"/>
  <c r="FT29" i="54096"/>
  <c r="FT30" i="54096" s="1"/>
  <c r="BD29" i="54096"/>
  <c r="BD30" i="54096" s="1"/>
  <c r="AO29" i="54096"/>
  <c r="AO30" i="54096" s="1"/>
  <c r="DG29" i="54096"/>
  <c r="DG30" i="54096" s="1"/>
  <c r="BZ29" i="54096"/>
  <c r="BZ30" i="54096" s="1"/>
  <c r="FK29" i="54096"/>
  <c r="FK30" i="54096" s="1"/>
  <c r="AD29" i="54096"/>
  <c r="AD30" i="54096" s="1"/>
  <c r="AY29" i="54096"/>
  <c r="AY30" i="54096" s="1"/>
  <c r="VP29" i="54096"/>
  <c r="VP30" i="54096" s="1"/>
  <c r="MB29" i="54096"/>
  <c r="MB30" i="54096" s="1"/>
  <c r="QG29" i="54096"/>
  <c r="QG30" i="54096" s="1"/>
  <c r="RH29" i="54096"/>
  <c r="RH30" i="54096" s="1"/>
  <c r="LV29" i="54096"/>
  <c r="LV30" i="54096" s="1"/>
  <c r="NS29" i="54096"/>
  <c r="NS30" i="54096" s="1"/>
  <c r="OQ29" i="54096"/>
  <c r="OQ30" i="54096" s="1"/>
  <c r="PW29" i="54096"/>
  <c r="PW30" i="54096" s="1"/>
  <c r="MX29" i="54096"/>
  <c r="MX30" i="54096" s="1"/>
  <c r="JM29" i="54096"/>
  <c r="JM30" i="54096" s="1"/>
  <c r="TW29" i="54096"/>
  <c r="TW30" i="54096" s="1"/>
  <c r="JG29" i="54096"/>
  <c r="JG30" i="54096" s="1"/>
  <c r="JJ29" i="54096"/>
  <c r="JJ30" i="54096" s="1"/>
  <c r="UB29" i="54096"/>
  <c r="UB30" i="54096" s="1"/>
  <c r="ZY29" i="54096"/>
  <c r="ZY30" i="54096" s="1"/>
  <c r="PL29" i="54096"/>
  <c r="PL30" i="54096" s="1"/>
  <c r="ME29" i="54096"/>
  <c r="ME30" i="54096" s="1"/>
  <c r="JB29" i="54096"/>
  <c r="JB30" i="54096" s="1"/>
  <c r="XE29" i="54096"/>
  <c r="XE30" i="54096" s="1"/>
  <c r="WM29" i="54096"/>
  <c r="WM30" i="54096" s="1"/>
  <c r="RN29" i="54096"/>
  <c r="RN30" i="54096" s="1"/>
  <c r="YQ29" i="54096"/>
  <c r="YQ30" i="54096" s="1"/>
  <c r="IQ29" i="54096"/>
  <c r="IQ30" i="54096" s="1"/>
  <c r="SK29" i="54096"/>
  <c r="SK30" i="54096" s="1"/>
  <c r="YW29" i="54096"/>
  <c r="YW30" i="54096" s="1"/>
  <c r="QH29" i="54096"/>
  <c r="QH30" i="54096" s="1"/>
  <c r="KU29" i="54096"/>
  <c r="KU30" i="54096" s="1"/>
  <c r="US29" i="54096"/>
  <c r="US30" i="54096" s="1"/>
  <c r="PZ29" i="54096"/>
  <c r="PZ30" i="54096" s="1"/>
  <c r="PU29" i="54096"/>
  <c r="PU30" i="54096" s="1"/>
  <c r="SG29" i="54096"/>
  <c r="SG30" i="54096" s="1"/>
  <c r="NL29" i="54096"/>
  <c r="NL30" i="54096" s="1"/>
  <c r="HB29" i="54096"/>
  <c r="HB30" i="54096" s="1"/>
  <c r="HG29" i="54096"/>
  <c r="HG30" i="54096" s="1"/>
  <c r="HO29" i="54096"/>
  <c r="HO30" i="54096" s="1"/>
  <c r="HJ29" i="54096"/>
  <c r="HJ30" i="54096" s="1"/>
  <c r="EN29" i="54096"/>
  <c r="EN30" i="54096" s="1"/>
  <c r="CE29" i="54096"/>
  <c r="CE30" i="54096" s="1"/>
  <c r="Q29" i="54096"/>
  <c r="Q30" i="54096" s="1"/>
  <c r="FP29" i="54096"/>
  <c r="FP30" i="54096" s="1"/>
  <c r="AS29" i="54096"/>
  <c r="AS30" i="54096" s="1"/>
  <c r="CY29" i="54096"/>
  <c r="CY30" i="54096" s="1"/>
  <c r="ED29" i="54096"/>
  <c r="ED30" i="54096" s="1"/>
  <c r="EF29" i="54096"/>
  <c r="EF30" i="54096" s="1"/>
  <c r="AA29" i="54096"/>
  <c r="AA30" i="54096" s="1"/>
  <c r="CP29" i="54096"/>
  <c r="CP30" i="54096" s="1"/>
  <c r="HD29" i="54096"/>
  <c r="HD30" i="54096" s="1"/>
  <c r="HI29" i="54096"/>
  <c r="HI30" i="54096" s="1"/>
  <c r="GD29" i="54096"/>
  <c r="GD30" i="54096" s="1"/>
  <c r="HV29" i="54096"/>
  <c r="HV30" i="54096" s="1"/>
  <c r="EA29" i="54096"/>
  <c r="EA30" i="54096" s="1"/>
  <c r="CS29" i="54096"/>
  <c r="CS30" i="54096" s="1"/>
  <c r="R29" i="54096"/>
  <c r="R30" i="54096" s="1"/>
  <c r="EH29" i="54096"/>
  <c r="EH30" i="54096" s="1"/>
  <c r="BK29" i="54096"/>
  <c r="BK30" i="54096" s="1"/>
  <c r="CB29" i="54096"/>
  <c r="CB30" i="54096" s="1"/>
  <c r="DF29" i="54096"/>
  <c r="DF30" i="54096" s="1"/>
  <c r="FL29" i="54096"/>
  <c r="FL30" i="54096" s="1"/>
  <c r="CC29" i="54096"/>
  <c r="CC30" i="54096" s="1"/>
  <c r="CA29" i="54096"/>
  <c r="CA30" i="54096" s="1"/>
  <c r="HS29" i="54096"/>
  <c r="HS30" i="54096" s="1"/>
  <c r="HC29" i="54096"/>
  <c r="HC30" i="54096" s="1"/>
  <c r="GF29" i="54096"/>
  <c r="GF30" i="54096" s="1"/>
  <c r="FC29" i="54096"/>
  <c r="FC30" i="54096" s="1"/>
  <c r="FR29" i="54096"/>
  <c r="FR30" i="54096" s="1"/>
  <c r="BN29" i="54096"/>
  <c r="BN30" i="54096" s="1"/>
  <c r="EV29" i="54096"/>
  <c r="EV30" i="54096" s="1"/>
  <c r="EM29" i="54096"/>
  <c r="EM30" i="54096" s="1"/>
  <c r="AW29" i="54096"/>
  <c r="AW30" i="54096" s="1"/>
  <c r="EZ29" i="54096"/>
  <c r="EZ30" i="54096" s="1"/>
  <c r="CN29" i="54096"/>
  <c r="CN30" i="54096" s="1"/>
  <c r="CF29" i="54096"/>
  <c r="CF30" i="54096" s="1"/>
  <c r="EP29" i="54096"/>
  <c r="EP30" i="54096" s="1"/>
  <c r="FB29" i="54096"/>
  <c r="FB30" i="54096" s="1"/>
  <c r="GZ29" i="54096"/>
  <c r="GZ30" i="54096" s="1"/>
  <c r="GA29" i="54096"/>
  <c r="GA30" i="54096" s="1"/>
  <c r="GT29" i="54096"/>
  <c r="GT30" i="54096" s="1"/>
  <c r="DP29" i="54096"/>
  <c r="DP30" i="54096" s="1"/>
  <c r="FH29" i="54096"/>
  <c r="FH30" i="54096" s="1"/>
  <c r="BH29" i="54096"/>
  <c r="BH30" i="54096" s="1"/>
  <c r="DK29" i="54096"/>
  <c r="DK30" i="54096" s="1"/>
  <c r="DE29" i="54096"/>
  <c r="DE30" i="54096" s="1"/>
  <c r="AX29" i="54096"/>
  <c r="AX30" i="54096" s="1"/>
  <c r="FG29" i="54096"/>
  <c r="FG30" i="54096" s="1"/>
  <c r="BT29" i="54096"/>
  <c r="BT30" i="54096" s="1"/>
  <c r="EC29" i="54096"/>
  <c r="EC30" i="54096" s="1"/>
  <c r="OZ29" i="54096"/>
  <c r="OZ30" i="54096" s="1"/>
  <c r="SW29" i="54096"/>
  <c r="SW30" i="54096" s="1"/>
  <c r="NJ29" i="54096"/>
  <c r="NJ30" i="54096" s="1"/>
  <c r="PQ29" i="54096"/>
  <c r="PQ30" i="54096" s="1"/>
  <c r="KZ29" i="54096"/>
  <c r="KZ30" i="54096" s="1"/>
  <c r="RL29" i="54096"/>
  <c r="RL30" i="54096" s="1"/>
  <c r="WE29" i="54096"/>
  <c r="WE30" i="54096" s="1"/>
  <c r="QC29" i="54096"/>
  <c r="QC30" i="54096" s="1"/>
  <c r="TZ29" i="54096"/>
  <c r="TZ30" i="54096" s="1"/>
  <c r="UT29" i="54096"/>
  <c r="UT30" i="54096" s="1"/>
  <c r="YO29" i="54096"/>
  <c r="YO30" i="54096" s="1"/>
  <c r="IM29" i="54096"/>
  <c r="IM30" i="54096" s="1"/>
  <c r="IE29" i="54096"/>
  <c r="IE30" i="54096" s="1"/>
  <c r="MG29" i="54096"/>
  <c r="MG30" i="54096" s="1"/>
  <c r="ON29" i="54096"/>
  <c r="ON30" i="54096" s="1"/>
  <c r="PP29" i="54096"/>
  <c r="PP30" i="54096" s="1"/>
  <c r="NQ29" i="54096"/>
  <c r="NQ30" i="54096" s="1"/>
  <c r="YT29" i="54096"/>
  <c r="YT30" i="54096" s="1"/>
  <c r="QS29" i="54096"/>
  <c r="QS30" i="54096" s="1"/>
  <c r="MP29" i="54096"/>
  <c r="MP30" i="54096" s="1"/>
  <c r="SV29" i="54096"/>
  <c r="SV30" i="54096" s="1"/>
  <c r="MJ29" i="54096"/>
  <c r="MJ30" i="54096" s="1"/>
  <c r="ZG29" i="54096"/>
  <c r="ZG30" i="54096" s="1"/>
  <c r="TT29" i="54096"/>
  <c r="TT30" i="54096" s="1"/>
  <c r="SE29" i="54096"/>
  <c r="SE30" i="54096" s="1"/>
  <c r="UM29" i="54096"/>
  <c r="UM30" i="54096" s="1"/>
  <c r="WF29" i="54096"/>
  <c r="WF30" i="54096" s="1"/>
  <c r="SY29" i="54096"/>
  <c r="SY30" i="54096" s="1"/>
  <c r="LQ29" i="54096"/>
  <c r="LQ30" i="54096" s="1"/>
  <c r="KD29" i="54096"/>
  <c r="KD30" i="54096" s="1"/>
  <c r="LR29" i="54096"/>
  <c r="LR30" i="54096" s="1"/>
  <c r="LK29" i="54096"/>
  <c r="LK30" i="54096" s="1"/>
  <c r="GX29" i="54096"/>
  <c r="GX30" i="54096" s="1"/>
  <c r="HY29" i="54096"/>
  <c r="HY30" i="54096" s="1"/>
  <c r="GY29" i="54096"/>
  <c r="GY30" i="54096" s="1"/>
  <c r="DY29" i="54096"/>
  <c r="DY30" i="54096" s="1"/>
  <c r="EW29" i="54096"/>
  <c r="EW30" i="54096" s="1"/>
  <c r="CG29" i="54096"/>
  <c r="CG30" i="54096" s="1"/>
  <c r="AI29" i="54096"/>
  <c r="AI30" i="54096" s="1"/>
  <c r="DI29" i="54096"/>
  <c r="DI30" i="54096" s="1"/>
  <c r="CM29" i="54096"/>
  <c r="CM30" i="54096" s="1"/>
  <c r="FW29" i="54096"/>
  <c r="FW30" i="54096" s="1"/>
  <c r="AN29" i="54096"/>
  <c r="AN30" i="54096" s="1"/>
  <c r="CH29" i="54096"/>
  <c r="CH30" i="54096" s="1"/>
  <c r="BC29" i="54096"/>
  <c r="BC30" i="54096" s="1"/>
  <c r="CU29" i="54096"/>
  <c r="CU30" i="54096" s="1"/>
  <c r="HR29" i="54096"/>
  <c r="HR30" i="54096" s="1"/>
  <c r="HN29" i="54096"/>
  <c r="HN30" i="54096" s="1"/>
  <c r="HP29" i="54096"/>
  <c r="HP30" i="54096" s="1"/>
  <c r="DS29" i="54096"/>
  <c r="DS30" i="54096" s="1"/>
  <c r="EO29" i="54096"/>
  <c r="EO30" i="54096" s="1"/>
  <c r="BG29" i="54096"/>
  <c r="BG30" i="54096" s="1"/>
  <c r="Z29" i="54096"/>
  <c r="Z30" i="54096" s="1"/>
  <c r="EE29" i="54096"/>
  <c r="EE30" i="54096" s="1"/>
  <c r="BY29" i="54096"/>
  <c r="BY30" i="54096" s="1"/>
  <c r="EI29" i="54096"/>
  <c r="EI30" i="54096" s="1"/>
  <c r="CJ29" i="54096"/>
  <c r="CJ30" i="54096" s="1"/>
  <c r="BE29" i="54096"/>
  <c r="BE30" i="54096" s="1"/>
  <c r="BP29" i="54096"/>
  <c r="BP30" i="54096" s="1"/>
  <c r="CO29" i="54096"/>
  <c r="CO30" i="54096" s="1"/>
  <c r="GH29" i="54096"/>
  <c r="GH30" i="54096" s="1"/>
  <c r="HE29" i="54096"/>
  <c r="HE30" i="54096" s="1"/>
  <c r="GN29" i="54096"/>
  <c r="GN30" i="54096" s="1"/>
  <c r="FV29" i="54096"/>
  <c r="FV30" i="54096" s="1"/>
  <c r="DQ29" i="54096"/>
  <c r="DQ30" i="54096" s="1"/>
  <c r="BF29" i="54096"/>
  <c r="BF30" i="54096" s="1"/>
  <c r="FN29" i="54096"/>
  <c r="FN30" i="54096" s="1"/>
  <c r="AQ29" i="54096"/>
  <c r="AQ30" i="54096" s="1"/>
  <c r="X29" i="54096"/>
  <c r="X30" i="54096" s="1"/>
  <c r="AC29" i="54096"/>
  <c r="AC30" i="54096" s="1"/>
  <c r="AJ29" i="54096"/>
  <c r="AJ30" i="54096" s="1"/>
  <c r="DV29" i="54096"/>
  <c r="DV30" i="54096" s="1"/>
  <c r="AH29" i="54096"/>
  <c r="AH30" i="54096" s="1"/>
  <c r="ET29" i="54096"/>
  <c r="ET30" i="54096" s="1"/>
  <c r="GW29" i="54096"/>
  <c r="GW30" i="54096" s="1"/>
  <c r="HX29" i="54096"/>
  <c r="HX30" i="54096" s="1"/>
  <c r="GQ29" i="54096"/>
  <c r="GQ30" i="54096" s="1"/>
  <c r="FX29" i="54096"/>
  <c r="FX30" i="54096" s="1"/>
  <c r="FO29" i="54096"/>
  <c r="FO30" i="54096" s="1"/>
  <c r="BX29" i="54096"/>
  <c r="BX30" i="54096" s="1"/>
  <c r="DN29" i="54096"/>
  <c r="DN30" i="54096" s="1"/>
  <c r="BL29" i="54096"/>
  <c r="BL30" i="54096" s="1"/>
  <c r="P29" i="54096"/>
  <c r="P30" i="54096" s="1"/>
  <c r="N29" i="54096"/>
  <c r="N30" i="54096" s="1"/>
  <c r="CI29" i="54096"/>
  <c r="CI30" i="54096" s="1"/>
  <c r="YA29" i="54096"/>
  <c r="YA30" i="54096" s="1"/>
  <c r="IC29" i="54096"/>
  <c r="IC30" i="54096" s="1"/>
  <c r="ND29" i="54096"/>
  <c r="ND30" i="54096" s="1"/>
  <c r="XN29" i="54096"/>
  <c r="XN30" i="54096" s="1"/>
  <c r="WC29" i="54096"/>
  <c r="WC30" i="54096" s="1"/>
  <c r="WD29" i="54096"/>
  <c r="WD30" i="54096" s="1"/>
  <c r="JR29" i="54096"/>
  <c r="JR30" i="54096" s="1"/>
  <c r="XC29" i="54096"/>
  <c r="XC30" i="54096" s="1"/>
  <c r="RG29" i="54096"/>
  <c r="RG30" i="54096" s="1"/>
  <c r="MN29" i="54096"/>
  <c r="MN30" i="54096" s="1"/>
  <c r="QK29" i="54096"/>
  <c r="QK30" i="54096" s="1"/>
  <c r="RI29" i="54096"/>
  <c r="RI30" i="54096" s="1"/>
  <c r="VX29" i="54096"/>
  <c r="VX30" i="54096" s="1"/>
  <c r="TC29" i="54096"/>
  <c r="TC30" i="54096" s="1"/>
  <c r="UQ29" i="54096"/>
  <c r="UQ30" i="54096" s="1"/>
  <c r="KP29" i="54096"/>
  <c r="KP30" i="54096" s="1"/>
  <c r="QX29" i="54096"/>
  <c r="QX30" i="54096" s="1"/>
  <c r="OU29" i="54096"/>
  <c r="OU30" i="54096" s="1"/>
  <c r="VN29" i="54096"/>
  <c r="VN30" i="54096" s="1"/>
  <c r="UI29" i="54096"/>
  <c r="UI30" i="54096" s="1"/>
  <c r="ZK29" i="54096"/>
  <c r="ZK30" i="54096" s="1"/>
  <c r="SF29" i="54096"/>
  <c r="SF30" i="54096" s="1"/>
  <c r="KG29" i="54096"/>
  <c r="KG30" i="54096" s="1"/>
  <c r="YL29" i="54096"/>
  <c r="YL30" i="54096" s="1"/>
  <c r="OT29" i="54096"/>
  <c r="OT30" i="54096" s="1"/>
  <c r="XP29" i="54096"/>
  <c r="XP30" i="54096" s="1"/>
  <c r="YD29" i="54096"/>
  <c r="YD30" i="54096" s="1"/>
  <c r="PS29" i="54096"/>
  <c r="PS30" i="54096" s="1"/>
  <c r="UY29" i="54096"/>
  <c r="UY30" i="54096" s="1"/>
  <c r="QP29" i="54096"/>
  <c r="QP30" i="54096" s="1"/>
  <c r="XH29" i="54096"/>
  <c r="XH30" i="54096" s="1"/>
  <c r="WK29" i="54096"/>
  <c r="WK30" i="54096" s="1"/>
  <c r="GC29" i="54096"/>
  <c r="GC30" i="54096" s="1"/>
  <c r="GS29" i="54096"/>
  <c r="GS30" i="54096" s="1"/>
  <c r="HQ29" i="54096"/>
  <c r="HQ30" i="54096" s="1"/>
  <c r="DL29" i="54096"/>
  <c r="DL30" i="54096" s="1"/>
  <c r="DX29" i="54096"/>
  <c r="DX30" i="54096" s="1"/>
  <c r="CV29" i="54096"/>
  <c r="CV30" i="54096" s="1"/>
  <c r="DH29" i="54096"/>
  <c r="DH30" i="54096" s="1"/>
  <c r="DA29" i="54096"/>
  <c r="DA30" i="54096" s="1"/>
  <c r="AK29" i="54096"/>
  <c r="AK30" i="54096" s="1"/>
  <c r="EL29" i="54096"/>
  <c r="EL30" i="54096" s="1"/>
  <c r="BO29" i="54096"/>
  <c r="BO30" i="54096" s="1"/>
  <c r="ER29" i="54096"/>
  <c r="ER30" i="54096" s="1"/>
  <c r="FE29" i="54096"/>
  <c r="FE30" i="54096" s="1"/>
  <c r="DM29" i="54096"/>
  <c r="DM30" i="54096" s="1"/>
  <c r="GV29" i="54096"/>
  <c r="GV30" i="54096" s="1"/>
  <c r="GB29" i="54096"/>
  <c r="GB30" i="54096" s="1"/>
  <c r="HT29" i="54096"/>
  <c r="HT30" i="54096" s="1"/>
  <c r="FA29" i="54096"/>
  <c r="FA30" i="54096" s="1"/>
  <c r="DB29" i="54096"/>
  <c r="DB30" i="54096" s="1"/>
  <c r="CK29" i="54096"/>
  <c r="CK30" i="54096" s="1"/>
  <c r="DO29" i="54096"/>
  <c r="DO30" i="54096" s="1"/>
  <c r="CQ29" i="54096"/>
  <c r="CQ30" i="54096" s="1"/>
  <c r="Y29" i="54096"/>
  <c r="Y30" i="54096" s="1"/>
  <c r="T29" i="54096"/>
  <c r="T30" i="54096" s="1"/>
  <c r="EJ29" i="54096"/>
  <c r="EJ30" i="54096" s="1"/>
  <c r="DD29" i="54096"/>
  <c r="DD30" i="54096" s="1"/>
  <c r="FS29" i="54096"/>
  <c r="FS30" i="54096" s="1"/>
  <c r="FQ29" i="54096"/>
  <c r="FQ30" i="54096" s="1"/>
  <c r="HU29" i="54096"/>
  <c r="HU30" i="54096" s="1"/>
  <c r="HW29" i="54096"/>
  <c r="HW30" i="54096" s="1"/>
  <c r="HK29" i="54096"/>
  <c r="HK30" i="54096" s="1"/>
  <c r="FM29" i="54096"/>
  <c r="FM30" i="54096" s="1"/>
  <c r="DZ29" i="54096"/>
  <c r="DZ30" i="54096" s="1"/>
  <c r="L27" i="54096"/>
  <c r="DT29" i="54096"/>
  <c r="DT30" i="54096" s="1"/>
  <c r="AT29" i="54096"/>
  <c r="AT30" i="54096" s="1"/>
  <c r="S29" i="54096"/>
  <c r="S30" i="54096" s="1"/>
  <c r="CX29" i="54096"/>
  <c r="CX30" i="54096" s="1"/>
  <c r="FI29" i="54096"/>
  <c r="FI30" i="54096" s="1"/>
  <c r="AB29" i="54096"/>
  <c r="AB30" i="54096" s="1"/>
  <c r="BJ29" i="54096"/>
  <c r="BJ30" i="54096" s="1"/>
  <c r="HM29" i="54096"/>
  <c r="HM30" i="54096" s="1"/>
  <c r="GG29" i="54096"/>
  <c r="GG30" i="54096" s="1"/>
  <c r="GJ29" i="54096"/>
  <c r="GJ30" i="54096" s="1"/>
  <c r="GO29" i="54096"/>
  <c r="GO30" i="54096" s="1"/>
  <c r="FJ29" i="54096"/>
  <c r="FJ30" i="54096" s="1"/>
  <c r="CZ29" i="54096"/>
  <c r="CZ30" i="54096" s="1"/>
  <c r="U29" i="54096"/>
  <c r="U30" i="54096" s="1"/>
  <c r="EU29" i="54096"/>
  <c r="EU30" i="54096" s="1"/>
  <c r="BI29" i="54096"/>
  <c r="BI30" i="54096" s="1"/>
  <c r="AU29" i="54096"/>
  <c r="AU30" i="54096" s="1"/>
  <c r="BA29" i="54096"/>
  <c r="BA30" i="54096" s="1"/>
  <c r="DJ29" i="54096"/>
  <c r="DJ30" i="54096" s="1"/>
  <c r="EG29" i="54096"/>
  <c r="EG30" i="54096" s="1"/>
  <c r="EX29" i="54096"/>
  <c r="EX30" i="54096" s="1"/>
  <c r="EQ29" i="54096"/>
  <c r="EQ30" i="54096" s="1"/>
  <c r="AP29" i="54096"/>
  <c r="AP30" i="54096" s="1"/>
  <c r="EY29" i="54096"/>
  <c r="EY30" i="54096" s="1"/>
  <c r="AL29" i="54096"/>
  <c r="AL30" i="54096" s="1"/>
  <c r="BB29" i="54096"/>
  <c r="BB30" i="54096" s="1"/>
  <c r="BU29" i="54096"/>
  <c r="BU30" i="54096" s="1"/>
  <c r="CT29" i="54096"/>
  <c r="CT30" i="54096" s="1"/>
  <c r="O29" i="54095"/>
  <c r="SY29" i="54095" s="1"/>
  <c r="SY30" i="54095" s="1"/>
  <c r="H15" i="54086"/>
  <c r="H22" i="54086"/>
  <c r="H17" i="54086"/>
  <c r="H21" i="54086"/>
  <c r="H13" i="54086"/>
  <c r="H14" i="54086"/>
  <c r="H20" i="54086"/>
  <c r="E542" i="54092"/>
  <c r="H19" i="54086"/>
  <c r="G218" i="54066"/>
  <c r="D330" i="54092"/>
  <c r="F330" i="54092" s="1"/>
  <c r="H23" i="54086"/>
  <c r="D325" i="54092"/>
  <c r="F325" i="54092" s="1"/>
  <c r="D326" i="54092"/>
  <c r="F326" i="54092" s="1"/>
  <c r="D320" i="54092"/>
  <c r="F320" i="54092" s="1"/>
  <c r="D322" i="54092"/>
  <c r="F322" i="54092" s="1"/>
  <c r="D329" i="54092"/>
  <c r="F329" i="54092" s="1"/>
  <c r="D324" i="54092"/>
  <c r="F324" i="54092" s="1"/>
  <c r="D321" i="54092"/>
  <c r="F321" i="54092" s="1"/>
  <c r="D327" i="54092"/>
  <c r="F327" i="54092" s="1"/>
  <c r="D328" i="54092"/>
  <c r="F328" i="54092" s="1"/>
  <c r="V75" i="54081"/>
  <c r="M33" i="54071"/>
  <c r="J57" i="54064" s="1"/>
  <c r="J13" i="54093"/>
  <c r="I31" i="54093"/>
  <c r="F96" i="54092"/>
  <c r="D16" i="12"/>
  <c r="D23" i="12"/>
  <c r="D19" i="12"/>
  <c r="D21" i="12"/>
  <c r="D24" i="12"/>
  <c r="D25" i="12"/>
  <c r="D18" i="12"/>
  <c r="D17" i="12"/>
  <c r="D20" i="12"/>
  <c r="D15" i="12"/>
  <c r="D22" i="12"/>
  <c r="F88" i="54092"/>
  <c r="D92" i="54092"/>
  <c r="AI32" i="13300"/>
  <c r="AM32" i="13300"/>
  <c r="AH32" i="13300"/>
  <c r="AL32" i="13300"/>
  <c r="AG32" i="13300"/>
  <c r="AK32" i="13300"/>
  <c r="AJ32" i="13300"/>
  <c r="P32" i="13300"/>
  <c r="T32" i="13300"/>
  <c r="X32" i="13300"/>
  <c r="AB32" i="13300"/>
  <c r="AF32" i="13300"/>
  <c r="V32" i="13300"/>
  <c r="AD32" i="13300"/>
  <c r="U32" i="13300"/>
  <c r="AC32" i="13300"/>
  <c r="O32" i="13300"/>
  <c r="S32" i="13300"/>
  <c r="W32" i="13300"/>
  <c r="AA32" i="13300"/>
  <c r="AE32" i="13300"/>
  <c r="R32" i="13300"/>
  <c r="Z32" i="13300"/>
  <c r="Q32" i="13300"/>
  <c r="Y32" i="13300"/>
  <c r="N32" i="13300"/>
  <c r="C218" i="54056"/>
  <c r="C219" i="54056" s="1"/>
  <c r="M32" i="54096" l="1"/>
  <c r="TC29" i="54095"/>
  <c r="TC30" i="54095" s="1"/>
  <c r="SS29" i="54095"/>
  <c r="SS30" i="54095" s="1"/>
  <c r="WS29" i="54095"/>
  <c r="WS30" i="54095" s="1"/>
  <c r="WZ29" i="54095"/>
  <c r="WZ30" i="54095" s="1"/>
  <c r="NS29" i="54095"/>
  <c r="NS30" i="54095" s="1"/>
  <c r="OA29" i="54095"/>
  <c r="OA30" i="54095" s="1"/>
  <c r="KG29" i="54095"/>
  <c r="KG30" i="54095" s="1"/>
  <c r="ZM29" i="54095"/>
  <c r="ZM30" i="54095" s="1"/>
  <c r="UW29" i="54095"/>
  <c r="UW30" i="54095" s="1"/>
  <c r="WV29" i="54095"/>
  <c r="WV30" i="54095" s="1"/>
  <c r="YE29" i="54095"/>
  <c r="YE30" i="54095" s="1"/>
  <c r="WF29" i="54095"/>
  <c r="WF30" i="54095" s="1"/>
  <c r="PI29" i="54095"/>
  <c r="PI30" i="54095" s="1"/>
  <c r="MP29" i="54095"/>
  <c r="MP30" i="54095" s="1"/>
  <c r="YI29" i="54095"/>
  <c r="YI30" i="54095" s="1"/>
  <c r="RF29" i="54095"/>
  <c r="RF30" i="54095" s="1"/>
  <c r="TM29" i="54095"/>
  <c r="TM30" i="54095" s="1"/>
  <c r="LC29" i="54095"/>
  <c r="LC30" i="54095" s="1"/>
  <c r="KN29" i="54095"/>
  <c r="KN30" i="54095" s="1"/>
  <c r="XI29" i="54095"/>
  <c r="XI30" i="54095" s="1"/>
  <c r="SI29" i="54095"/>
  <c r="SI30" i="54095" s="1"/>
  <c r="XJ29" i="54095"/>
  <c r="XJ30" i="54095" s="1"/>
  <c r="PY29" i="54095"/>
  <c r="PY30" i="54095" s="1"/>
  <c r="QM29" i="54095"/>
  <c r="QM30" i="54095" s="1"/>
  <c r="PP29" i="54095"/>
  <c r="PP30" i="54095" s="1"/>
  <c r="NN29" i="54095"/>
  <c r="NN30" i="54095" s="1"/>
  <c r="JX29" i="54095"/>
  <c r="JX30" i="54095" s="1"/>
  <c r="JH29" i="54095"/>
  <c r="JH30" i="54095" s="1"/>
  <c r="JG29" i="54095"/>
  <c r="JG30" i="54095" s="1"/>
  <c r="QN29" i="54095"/>
  <c r="QN30" i="54095" s="1"/>
  <c r="WY29" i="54095"/>
  <c r="WY30" i="54095" s="1"/>
  <c r="LH29" i="54095"/>
  <c r="LH30" i="54095" s="1"/>
  <c r="KP29" i="54095"/>
  <c r="KP30" i="54095" s="1"/>
  <c r="IF29" i="54095"/>
  <c r="IF30" i="54095" s="1"/>
  <c r="RA29" i="54095"/>
  <c r="RA30" i="54095" s="1"/>
  <c r="SB29" i="54095"/>
  <c r="SB30" i="54095" s="1"/>
  <c r="MH29" i="54095"/>
  <c r="MH30" i="54095" s="1"/>
  <c r="RK29" i="54095"/>
  <c r="RK30" i="54095" s="1"/>
  <c r="KE29" i="54095"/>
  <c r="KE30" i="54095" s="1"/>
  <c r="LY29" i="54095"/>
  <c r="LY30" i="54095" s="1"/>
  <c r="QW29" i="54095"/>
  <c r="QW30" i="54095" s="1"/>
  <c r="JF29" i="54095"/>
  <c r="JF30" i="54095" s="1"/>
  <c r="UR29" i="54095"/>
  <c r="UR30" i="54095" s="1"/>
  <c r="TY29" i="54095"/>
  <c r="TY30" i="54095" s="1"/>
  <c r="SP29" i="54095"/>
  <c r="SP30" i="54095" s="1"/>
  <c r="VC29" i="54095"/>
  <c r="VC30" i="54095" s="1"/>
  <c r="MO29" i="54095"/>
  <c r="MO30" i="54095" s="1"/>
  <c r="KJ29" i="54095"/>
  <c r="KJ30" i="54095" s="1"/>
  <c r="SA29" i="54095"/>
  <c r="SA30" i="54095" s="1"/>
  <c r="IN29" i="54095"/>
  <c r="IN30" i="54095" s="1"/>
  <c r="PT29" i="54095"/>
  <c r="PT30" i="54095" s="1"/>
  <c r="UV29" i="54095"/>
  <c r="UV30" i="54095" s="1"/>
  <c r="QV29" i="54095"/>
  <c r="QV30" i="54095" s="1"/>
  <c r="JY29" i="54095"/>
  <c r="JY30" i="54095" s="1"/>
  <c r="UT29" i="54095"/>
  <c r="UT30" i="54095" s="1"/>
  <c r="SO29" i="54095"/>
  <c r="SO30" i="54095" s="1"/>
  <c r="KM29" i="54095"/>
  <c r="KM30" i="54095" s="1"/>
  <c r="XM29" i="54095"/>
  <c r="XM30" i="54095" s="1"/>
  <c r="NF29" i="54095"/>
  <c r="NF30" i="54095" s="1"/>
  <c r="LW29" i="54095"/>
  <c r="LW30" i="54095" s="1"/>
  <c r="ZK29" i="54095"/>
  <c r="ZK30" i="54095" s="1"/>
  <c r="KT29" i="54095"/>
  <c r="KT30" i="54095" s="1"/>
  <c r="NU29" i="54095"/>
  <c r="NU30" i="54095" s="1"/>
  <c r="LO29" i="54095"/>
  <c r="LO30" i="54095" s="1"/>
  <c r="TS29" i="54095"/>
  <c r="TS30" i="54095" s="1"/>
  <c r="YP29" i="54095"/>
  <c r="YP30" i="54095" s="1"/>
  <c r="LA29" i="54095"/>
  <c r="LA30" i="54095" s="1"/>
  <c r="YU29" i="54095"/>
  <c r="YU30" i="54095" s="1"/>
  <c r="SQ29" i="54095"/>
  <c r="SQ30" i="54095" s="1"/>
  <c r="MY29" i="54095"/>
  <c r="MY30" i="54095" s="1"/>
  <c r="VZ29" i="54095"/>
  <c r="VZ30" i="54095" s="1"/>
  <c r="QA29" i="54095"/>
  <c r="QA30" i="54095" s="1"/>
  <c r="VD29" i="54095"/>
  <c r="VD30" i="54095" s="1"/>
  <c r="PU29" i="54095"/>
  <c r="PU30" i="54095" s="1"/>
  <c r="XQ29" i="54095"/>
  <c r="XQ30" i="54095" s="1"/>
  <c r="VM29" i="54095"/>
  <c r="VM30" i="54095" s="1"/>
  <c r="ML29" i="54095"/>
  <c r="ML30" i="54095" s="1"/>
  <c r="ZZ29" i="54095"/>
  <c r="ZZ30" i="54095" s="1"/>
  <c r="NG29" i="54095"/>
  <c r="NG30" i="54095" s="1"/>
  <c r="KL29" i="54095"/>
  <c r="KL30" i="54095" s="1"/>
  <c r="IO29" i="54095"/>
  <c r="IO30" i="54095" s="1"/>
  <c r="NM29" i="54095"/>
  <c r="NM30" i="54095" s="1"/>
  <c r="SN29" i="54095"/>
  <c r="SN30" i="54095" s="1"/>
  <c r="KK29" i="54095"/>
  <c r="KK30" i="54095" s="1"/>
  <c r="UY29" i="54095"/>
  <c r="UY30" i="54095" s="1"/>
  <c r="VY29" i="54095"/>
  <c r="VY30" i="54095" s="1"/>
  <c r="LB29" i="54095"/>
  <c r="LB30" i="54095" s="1"/>
  <c r="MU29" i="54095"/>
  <c r="MU30" i="54095" s="1"/>
  <c r="NZ29" i="54095"/>
  <c r="NZ30" i="54095" s="1"/>
  <c r="WM29" i="54095"/>
  <c r="WM30" i="54095" s="1"/>
  <c r="XB29" i="54095"/>
  <c r="XB30" i="54095" s="1"/>
  <c r="YJ29" i="54095"/>
  <c r="YJ30" i="54095" s="1"/>
  <c r="LL29" i="54095"/>
  <c r="LL30" i="54095" s="1"/>
  <c r="SR29" i="54095"/>
  <c r="SR30" i="54095" s="1"/>
  <c r="ID29" i="54095"/>
  <c r="ID30" i="54095" s="1"/>
  <c r="TB29" i="54095"/>
  <c r="TB30" i="54095" s="1"/>
  <c r="LJ29" i="54095"/>
  <c r="LJ30" i="54095" s="1"/>
  <c r="KF29" i="54095"/>
  <c r="KF30" i="54095" s="1"/>
  <c r="RD29" i="54095"/>
  <c r="RD30" i="54095" s="1"/>
  <c r="QG29" i="54095"/>
  <c r="QG30" i="54095" s="1"/>
  <c r="RO29" i="54095"/>
  <c r="RO30" i="54095" s="1"/>
  <c r="KW29" i="54095"/>
  <c r="KW30" i="54095" s="1"/>
  <c r="XU29" i="54095"/>
  <c r="XU30" i="54095" s="1"/>
  <c r="US29" i="54095"/>
  <c r="US30" i="54095" s="1"/>
  <c r="RN29" i="54095"/>
  <c r="RN30" i="54095" s="1"/>
  <c r="VE29" i="54095"/>
  <c r="VE30" i="54095" s="1"/>
  <c r="WE29" i="54095"/>
  <c r="WE30" i="54095" s="1"/>
  <c r="KY29" i="54095"/>
  <c r="KY30" i="54095" s="1"/>
  <c r="SU29" i="54095"/>
  <c r="SU30" i="54095" s="1"/>
  <c r="UQ29" i="54095"/>
  <c r="UQ30" i="54095" s="1"/>
  <c r="QL29" i="54095"/>
  <c r="QL30" i="54095" s="1"/>
  <c r="JZ29" i="54095"/>
  <c r="JZ30" i="54095" s="1"/>
  <c r="QS29" i="54095"/>
  <c r="QS30" i="54095" s="1"/>
  <c r="RU29" i="54095"/>
  <c r="RU30" i="54095" s="1"/>
  <c r="MT29" i="54095"/>
  <c r="MT30" i="54095" s="1"/>
  <c r="PN29" i="54095"/>
  <c r="PN30" i="54095" s="1"/>
  <c r="NO29" i="54095"/>
  <c r="NO30" i="54095" s="1"/>
  <c r="WG29" i="54095"/>
  <c r="WG30" i="54095" s="1"/>
  <c r="QX29" i="54095"/>
  <c r="QX30" i="54095" s="1"/>
  <c r="ND29" i="54095"/>
  <c r="ND30" i="54095" s="1"/>
  <c r="VT29" i="54095"/>
  <c r="VT30" i="54095" s="1"/>
  <c r="PG29" i="54095"/>
  <c r="PG30" i="54095" s="1"/>
  <c r="LI29" i="54095"/>
  <c r="LI30" i="54095" s="1"/>
  <c r="OM29" i="54095"/>
  <c r="OM30" i="54095" s="1"/>
  <c r="OS29" i="54095"/>
  <c r="OS30" i="54095" s="1"/>
  <c r="MI29" i="54095"/>
  <c r="MI30" i="54095" s="1"/>
  <c r="ZY29" i="54095"/>
  <c r="ZY30" i="54095" s="1"/>
  <c r="WN29" i="54095"/>
  <c r="WN30" i="54095" s="1"/>
  <c r="UI29" i="54095"/>
  <c r="UI30" i="54095" s="1"/>
  <c r="ZA29" i="54095"/>
  <c r="ZA30" i="54095" s="1"/>
  <c r="TQ29" i="54095"/>
  <c r="TQ30" i="54095" s="1"/>
  <c r="ZB29" i="54095"/>
  <c r="ZB30" i="54095" s="1"/>
  <c r="OD29" i="54095"/>
  <c r="OD30" i="54095" s="1"/>
  <c r="QI29" i="54095"/>
  <c r="QI30" i="54095" s="1"/>
  <c r="JU29" i="54095"/>
  <c r="JU30" i="54095" s="1"/>
  <c r="YO29" i="54095"/>
  <c r="YO30" i="54095" s="1"/>
  <c r="OT29" i="54095"/>
  <c r="OT30" i="54095" s="1"/>
  <c r="ZT29" i="54095"/>
  <c r="ZT30" i="54095" s="1"/>
  <c r="VU29" i="54095"/>
  <c r="VU30" i="54095" s="1"/>
  <c r="XY29" i="54095"/>
  <c r="XY30" i="54095" s="1"/>
  <c r="KI29" i="54095"/>
  <c r="KI30" i="54095" s="1"/>
  <c r="WL29" i="54095"/>
  <c r="WL30" i="54095" s="1"/>
  <c r="IB29" i="54095"/>
  <c r="IB30" i="54095" s="1"/>
  <c r="XX29" i="54095"/>
  <c r="XX30" i="54095" s="1"/>
  <c r="OI29" i="54095"/>
  <c r="OI30" i="54095" s="1"/>
  <c r="ZW29" i="54095"/>
  <c r="ZW30" i="54095" s="1"/>
  <c r="ZN29" i="54095"/>
  <c r="ZN30" i="54095" s="1"/>
  <c r="YQ29" i="54095"/>
  <c r="YQ30" i="54095" s="1"/>
  <c r="LE29" i="54095"/>
  <c r="LE30" i="54095" s="1"/>
  <c r="WK29" i="54095"/>
  <c r="WK30" i="54095" s="1"/>
  <c r="YS29" i="54095"/>
  <c r="YS30" i="54095" s="1"/>
  <c r="AAB29" i="54095"/>
  <c r="AAB30" i="54095" s="1"/>
  <c r="WH29" i="54095"/>
  <c r="WH30" i="54095" s="1"/>
  <c r="RQ29" i="54095"/>
  <c r="RQ30" i="54095" s="1"/>
  <c r="JR29" i="54095"/>
  <c r="JR30" i="54095" s="1"/>
  <c r="QZ29" i="54095"/>
  <c r="QZ30" i="54095" s="1"/>
  <c r="PR29" i="54095"/>
  <c r="PR30" i="54095" s="1"/>
  <c r="YW29" i="54095"/>
  <c r="YW30" i="54095" s="1"/>
  <c r="UB29" i="54095"/>
  <c r="UB30" i="54095" s="1"/>
  <c r="TZ29" i="54095"/>
  <c r="TZ30" i="54095" s="1"/>
  <c r="PD29" i="54095"/>
  <c r="PD30" i="54095" s="1"/>
  <c r="KS29" i="54095"/>
  <c r="KS30" i="54095" s="1"/>
  <c r="VN29" i="54095"/>
  <c r="VN30" i="54095" s="1"/>
  <c r="XG29" i="54095"/>
  <c r="XG30" i="54095" s="1"/>
  <c r="ZJ29" i="54095"/>
  <c r="ZJ30" i="54095" s="1"/>
  <c r="UF29" i="54095"/>
  <c r="UF30" i="54095" s="1"/>
  <c r="VB29" i="54095"/>
  <c r="VB30" i="54095" s="1"/>
  <c r="YZ29" i="54095"/>
  <c r="YZ30" i="54095" s="1"/>
  <c r="WX29" i="54095"/>
  <c r="WX30" i="54095" s="1"/>
  <c r="TP29" i="54095"/>
  <c r="TP30" i="54095" s="1"/>
  <c r="JP29" i="54095"/>
  <c r="JP30" i="54095" s="1"/>
  <c r="MV29" i="54095"/>
  <c r="MV30" i="54095" s="1"/>
  <c r="OC29" i="54095"/>
  <c r="OC30" i="54095" s="1"/>
  <c r="NA29" i="54095"/>
  <c r="NA30" i="54095" s="1"/>
  <c r="YA29" i="54095"/>
  <c r="YA30" i="54095" s="1"/>
  <c r="QE29" i="54095"/>
  <c r="QE30" i="54095" s="1"/>
  <c r="ZU29" i="54095"/>
  <c r="ZU30" i="54095" s="1"/>
  <c r="RV29" i="54095"/>
  <c r="RV30" i="54095" s="1"/>
  <c r="TE29" i="54095"/>
  <c r="TE30" i="54095" s="1"/>
  <c r="KU29" i="54095"/>
  <c r="KU30" i="54095" s="1"/>
  <c r="RJ29" i="54095"/>
  <c r="RJ30" i="54095" s="1"/>
  <c r="TH29" i="54095"/>
  <c r="TH30" i="54095" s="1"/>
  <c r="IM29" i="54095"/>
  <c r="IM30" i="54095" s="1"/>
  <c r="IK29" i="54095"/>
  <c r="IK30" i="54095" s="1"/>
  <c r="NH29" i="54095"/>
  <c r="NH30" i="54095" s="1"/>
  <c r="OQ29" i="54095"/>
  <c r="OQ30" i="54095" s="1"/>
  <c r="PW29" i="54095"/>
  <c r="PW30" i="54095" s="1"/>
  <c r="ZR29" i="54095"/>
  <c r="ZR30" i="54095" s="1"/>
  <c r="XR29" i="54095"/>
  <c r="XR30" i="54095" s="1"/>
  <c r="IG29" i="54095"/>
  <c r="IG30" i="54095" s="1"/>
  <c r="PH29" i="54095"/>
  <c r="PH30" i="54095" s="1"/>
  <c r="TG29" i="54095"/>
  <c r="TG30" i="54095" s="1"/>
  <c r="WB29" i="54095"/>
  <c r="WB30" i="54095" s="1"/>
  <c r="JK29" i="54095"/>
  <c r="JK30" i="54095" s="1"/>
  <c r="RG29" i="54095"/>
  <c r="RG30" i="54095" s="1"/>
  <c r="OK29" i="54095"/>
  <c r="OK30" i="54095" s="1"/>
  <c r="ZV29" i="54095"/>
  <c r="ZV30" i="54095" s="1"/>
  <c r="ME29" i="54095"/>
  <c r="ME30" i="54095" s="1"/>
  <c r="UU29" i="54095"/>
  <c r="UU30" i="54095" s="1"/>
  <c r="RL29" i="54095"/>
  <c r="RL30" i="54095" s="1"/>
  <c r="WW29" i="54095"/>
  <c r="WW30" i="54095" s="1"/>
  <c r="XO29" i="54095"/>
  <c r="XO30" i="54095" s="1"/>
  <c r="VF29" i="54095"/>
  <c r="VF30" i="54095" s="1"/>
  <c r="QY29" i="54095"/>
  <c r="QY30" i="54095" s="1"/>
  <c r="YF29" i="54095"/>
  <c r="YF30" i="54095" s="1"/>
  <c r="SD29" i="54095"/>
  <c r="SD30" i="54095" s="1"/>
  <c r="AAA29" i="54095"/>
  <c r="AAA30" i="54095" s="1"/>
  <c r="TD29" i="54095"/>
  <c r="TD30" i="54095" s="1"/>
  <c r="XH29" i="54095"/>
  <c r="XH30" i="54095" s="1"/>
  <c r="UO29" i="54095"/>
  <c r="UO30" i="54095" s="1"/>
  <c r="VI29" i="54095"/>
  <c r="VI30" i="54095" s="1"/>
  <c r="SV29" i="54095"/>
  <c r="SV30" i="54095" s="1"/>
  <c r="QB29" i="54095"/>
  <c r="QB30" i="54095" s="1"/>
  <c r="KX29" i="54095"/>
  <c r="KX30" i="54095" s="1"/>
  <c r="SK29" i="54095"/>
  <c r="SK30" i="54095" s="1"/>
  <c r="VX29" i="54095"/>
  <c r="VX30" i="54095" s="1"/>
  <c r="JE29" i="54095"/>
  <c r="JE30" i="54095" s="1"/>
  <c r="QC29" i="54095"/>
  <c r="QC30" i="54095" s="1"/>
  <c r="ZG29" i="54095"/>
  <c r="ZG30" i="54095" s="1"/>
  <c r="TN29" i="54095"/>
  <c r="TN30" i="54095" s="1"/>
  <c r="NP29" i="54095"/>
  <c r="NP30" i="54095" s="1"/>
  <c r="OL29" i="54095"/>
  <c r="OL30" i="54095" s="1"/>
  <c r="IR29" i="54095"/>
  <c r="IR30" i="54095" s="1"/>
  <c r="XK29" i="54095"/>
  <c r="XK30" i="54095" s="1"/>
  <c r="II29" i="54095"/>
  <c r="II30" i="54095" s="1"/>
  <c r="VA29" i="54095"/>
  <c r="VA30" i="54095" s="1"/>
  <c r="MB29" i="54095"/>
  <c r="MB30" i="54095" s="1"/>
  <c r="SZ29" i="54095"/>
  <c r="SZ30" i="54095" s="1"/>
  <c r="ZD29" i="54095"/>
  <c r="ZD30" i="54095" s="1"/>
  <c r="JD29" i="54095"/>
  <c r="JD30" i="54095" s="1"/>
  <c r="MX29" i="54095"/>
  <c r="MX30" i="54095" s="1"/>
  <c r="LP29" i="54095"/>
  <c r="LP30" i="54095" s="1"/>
  <c r="ZL29" i="54095"/>
  <c r="ZL30" i="54095" s="1"/>
  <c r="NK29" i="54095"/>
  <c r="NK30" i="54095" s="1"/>
  <c r="MN29" i="54095"/>
  <c r="MN30" i="54095" s="1"/>
  <c r="YL29" i="54095"/>
  <c r="YL30" i="54095" s="1"/>
  <c r="OU29" i="54095"/>
  <c r="OU30" i="54095" s="1"/>
  <c r="KZ29" i="54095"/>
  <c r="KZ30" i="54095" s="1"/>
  <c r="MC29" i="54095"/>
  <c r="MC30" i="54095" s="1"/>
  <c r="NW29" i="54095"/>
  <c r="NW30" i="54095" s="1"/>
  <c r="WR29" i="54095"/>
  <c r="WR30" i="54095" s="1"/>
  <c r="TU29" i="54095"/>
  <c r="TU30" i="54095" s="1"/>
  <c r="YD29" i="54095"/>
  <c r="YD30" i="54095" s="1"/>
  <c r="OW29" i="54095"/>
  <c r="OW30" i="54095" s="1"/>
  <c r="ZF29" i="54095"/>
  <c r="ZF30" i="54095" s="1"/>
  <c r="VG29" i="54095"/>
  <c r="VG30" i="54095" s="1"/>
  <c r="WD29" i="54095"/>
  <c r="WD30" i="54095" s="1"/>
  <c r="TL29" i="54095"/>
  <c r="TL30" i="54095" s="1"/>
  <c r="UC29" i="54095"/>
  <c r="UC30" i="54095" s="1"/>
  <c r="ON29" i="54095"/>
  <c r="ON30" i="54095" s="1"/>
  <c r="WT29" i="54095"/>
  <c r="WT30" i="54095" s="1"/>
  <c r="PO29" i="54095"/>
  <c r="PO30" i="54095" s="1"/>
  <c r="YC29" i="54095"/>
  <c r="YC30" i="54095" s="1"/>
  <c r="LX29" i="54095"/>
  <c r="LX30" i="54095" s="1"/>
  <c r="UG29" i="54095"/>
  <c r="UG30" i="54095" s="1"/>
  <c r="MF29" i="54095"/>
  <c r="MF30" i="54095" s="1"/>
  <c r="RH29" i="54095"/>
  <c r="RH30" i="54095" s="1"/>
  <c r="TR29" i="54095"/>
  <c r="TR30" i="54095" s="1"/>
  <c r="NE29" i="54095"/>
  <c r="NE30" i="54095" s="1"/>
  <c r="MA29" i="54095"/>
  <c r="MA30" i="54095" s="1"/>
  <c r="UA29" i="54095"/>
  <c r="UA30" i="54095" s="1"/>
  <c r="MD29" i="54095"/>
  <c r="MD30" i="54095" s="1"/>
  <c r="JT29" i="54095"/>
  <c r="JT30" i="54095" s="1"/>
  <c r="PE29" i="54095"/>
  <c r="PE30" i="54095" s="1"/>
  <c r="KH29" i="54095"/>
  <c r="KH30" i="54095" s="1"/>
  <c r="JV29" i="54095"/>
  <c r="JV30" i="54095" s="1"/>
  <c r="SC29" i="54095"/>
  <c r="SC30" i="54095" s="1"/>
  <c r="IL29" i="54095"/>
  <c r="IL30" i="54095" s="1"/>
  <c r="YV29" i="54095"/>
  <c r="YV30" i="54095" s="1"/>
  <c r="XT29" i="54095"/>
  <c r="XT30" i="54095" s="1"/>
  <c r="XW29" i="54095"/>
  <c r="XW30" i="54095" s="1"/>
  <c r="TK29" i="54095"/>
  <c r="TK30" i="54095" s="1"/>
  <c r="WA29" i="54095"/>
  <c r="WA30" i="54095" s="1"/>
  <c r="UE29" i="54095"/>
  <c r="UE30" i="54095" s="1"/>
  <c r="YT29" i="54095"/>
  <c r="YT30" i="54095" s="1"/>
  <c r="RW29" i="54095"/>
  <c r="RW30" i="54095" s="1"/>
  <c r="TA29" i="54095"/>
  <c r="TA30" i="54095" s="1"/>
  <c r="NT29" i="54095"/>
  <c r="NT30" i="54095" s="1"/>
  <c r="WI29" i="54095"/>
  <c r="WI30" i="54095" s="1"/>
  <c r="VQ29" i="54095"/>
  <c r="VQ30" i="54095" s="1"/>
  <c r="RB29" i="54095"/>
  <c r="RB30" i="54095" s="1"/>
  <c r="PF29" i="54095"/>
  <c r="PF30" i="54095" s="1"/>
  <c r="SL29" i="54095"/>
  <c r="SL30" i="54095" s="1"/>
  <c r="UX29" i="54095"/>
  <c r="UX30" i="54095" s="1"/>
  <c r="MG29" i="54095"/>
  <c r="MG30" i="54095" s="1"/>
  <c r="LM29" i="54095"/>
  <c r="LM30" i="54095" s="1"/>
  <c r="JJ29" i="54095"/>
  <c r="JJ30" i="54095" s="1"/>
  <c r="WP29" i="54095"/>
  <c r="WP30" i="54095" s="1"/>
  <c r="RI29" i="54095"/>
  <c r="RI30" i="54095" s="1"/>
  <c r="NB29" i="54095"/>
  <c r="NB30" i="54095" s="1"/>
  <c r="MK29" i="54095"/>
  <c r="MK30" i="54095" s="1"/>
  <c r="LQ29" i="54095"/>
  <c r="LQ30" i="54095" s="1"/>
  <c r="PC29" i="54095"/>
  <c r="PC30" i="54095" s="1"/>
  <c r="IP29" i="54095"/>
  <c r="IP30" i="54095" s="1"/>
  <c r="RS29" i="54095"/>
  <c r="RS30" i="54095" s="1"/>
  <c r="OZ29" i="54095"/>
  <c r="OZ30" i="54095" s="1"/>
  <c r="IQ29" i="54095"/>
  <c r="IQ30" i="54095" s="1"/>
  <c r="PK29" i="54095"/>
  <c r="PK30" i="54095" s="1"/>
  <c r="JQ29" i="54095"/>
  <c r="JQ30" i="54095" s="1"/>
  <c r="L27" i="54095"/>
  <c r="VK29" i="54095"/>
  <c r="VK30" i="54095" s="1"/>
  <c r="PS29" i="54095"/>
  <c r="PS30" i="54095" s="1"/>
  <c r="KC29" i="54095"/>
  <c r="KC30" i="54095" s="1"/>
  <c r="UL29" i="54095"/>
  <c r="UL30" i="54095" s="1"/>
  <c r="OY29" i="54095"/>
  <c r="OY30" i="54095" s="1"/>
  <c r="VP29" i="54095"/>
  <c r="VP30" i="54095" s="1"/>
  <c r="OR29" i="54095"/>
  <c r="OR30" i="54095" s="1"/>
  <c r="XA29" i="54095"/>
  <c r="XA30" i="54095" s="1"/>
  <c r="QD29" i="54095"/>
  <c r="QD30" i="54095" s="1"/>
  <c r="SW29" i="54095"/>
  <c r="SW30" i="54095" s="1"/>
  <c r="OH29" i="54095"/>
  <c r="OH30" i="54095" s="1"/>
  <c r="LZ29" i="54095"/>
  <c r="LZ30" i="54095" s="1"/>
  <c r="JI29" i="54095"/>
  <c r="JI30" i="54095" s="1"/>
  <c r="WU29" i="54095"/>
  <c r="WU30" i="54095" s="1"/>
  <c r="OG29" i="54095"/>
  <c r="OG30" i="54095" s="1"/>
  <c r="XL29" i="54095"/>
  <c r="XL30" i="54095" s="1"/>
  <c r="YR29" i="54095"/>
  <c r="YR30" i="54095" s="1"/>
  <c r="QU29" i="54095"/>
  <c r="QU30" i="54095" s="1"/>
  <c r="SM29" i="54095"/>
  <c r="SM30" i="54095" s="1"/>
  <c r="MJ29" i="54095"/>
  <c r="MJ30" i="54095" s="1"/>
  <c r="VO29" i="54095"/>
  <c r="VO30" i="54095" s="1"/>
  <c r="PX29" i="54095"/>
  <c r="PX30" i="54095" s="1"/>
  <c r="KQ29" i="54095"/>
  <c r="KQ30" i="54095" s="1"/>
  <c r="LN29" i="54095"/>
  <c r="LN30" i="54095" s="1"/>
  <c r="RE29" i="54095"/>
  <c r="RE30" i="54095" s="1"/>
  <c r="PB29" i="54095"/>
  <c r="PB30" i="54095" s="1"/>
  <c r="QF29" i="54095"/>
  <c r="QF30" i="54095" s="1"/>
  <c r="VS29" i="54095"/>
  <c r="VS30" i="54095" s="1"/>
  <c r="ST29" i="54095"/>
  <c r="ST30" i="54095" s="1"/>
  <c r="WQ29" i="54095"/>
  <c r="WQ30" i="54095" s="1"/>
  <c r="MS29" i="54095"/>
  <c r="MS30" i="54095" s="1"/>
  <c r="IS29" i="54095"/>
  <c r="IS30" i="54095" s="1"/>
  <c r="XN29" i="54095"/>
  <c r="XN30" i="54095" s="1"/>
  <c r="SG29" i="54095"/>
  <c r="SG30" i="54095" s="1"/>
  <c r="OX29" i="54095"/>
  <c r="OX30" i="54095" s="1"/>
  <c r="JA29" i="54095"/>
  <c r="JA30" i="54095" s="1"/>
  <c r="NL29" i="54095"/>
  <c r="NL30" i="54095" s="1"/>
  <c r="VL29" i="54095"/>
  <c r="VL30" i="54095" s="1"/>
  <c r="QO29" i="54095"/>
  <c r="QO30" i="54095" s="1"/>
  <c r="MR29" i="54095"/>
  <c r="MR30" i="54095" s="1"/>
  <c r="KD29" i="54095"/>
  <c r="KD30" i="54095" s="1"/>
  <c r="OE29" i="54095"/>
  <c r="OE30" i="54095" s="1"/>
  <c r="YG29" i="54095"/>
  <c r="YG30" i="54095" s="1"/>
  <c r="XS29" i="54095"/>
  <c r="XS30" i="54095" s="1"/>
  <c r="NV29" i="54095"/>
  <c r="NV30" i="54095" s="1"/>
  <c r="RX29" i="54095"/>
  <c r="RX30" i="54095" s="1"/>
  <c r="UH29" i="54095"/>
  <c r="UH30" i="54095" s="1"/>
  <c r="QH29" i="54095"/>
  <c r="QH30" i="54095" s="1"/>
  <c r="WC29" i="54095"/>
  <c r="WC30" i="54095" s="1"/>
  <c r="UM29" i="54095"/>
  <c r="UM30" i="54095" s="1"/>
  <c r="WJ29" i="54095"/>
  <c r="WJ30" i="54095" s="1"/>
  <c r="YN29" i="54095"/>
  <c r="YN30" i="54095" s="1"/>
  <c r="IV29" i="54095"/>
  <c r="IV30" i="54095" s="1"/>
  <c r="LK29" i="54095"/>
  <c r="LK30" i="54095" s="1"/>
  <c r="XC29" i="54095"/>
  <c r="XC30" i="54095" s="1"/>
  <c r="OO29" i="54095"/>
  <c r="OO30" i="54095" s="1"/>
  <c r="OB29" i="54095"/>
  <c r="OB30" i="54095" s="1"/>
  <c r="NJ29" i="54095"/>
  <c r="NJ30" i="54095" s="1"/>
  <c r="RC29" i="54095"/>
  <c r="RC30" i="54095" s="1"/>
  <c r="YX29" i="54095"/>
  <c r="YX30" i="54095" s="1"/>
  <c r="TV29" i="54095"/>
  <c r="TV30" i="54095" s="1"/>
  <c r="VV29" i="54095"/>
  <c r="VV30" i="54095" s="1"/>
  <c r="TF29" i="54095"/>
  <c r="TF30" i="54095" s="1"/>
  <c r="TI29" i="54095"/>
  <c r="TI30" i="54095" s="1"/>
  <c r="NQ29" i="54095"/>
  <c r="NQ30" i="54095" s="1"/>
  <c r="SH29" i="54095"/>
  <c r="SH30" i="54095" s="1"/>
  <c r="IZ29" i="54095"/>
  <c r="IZ30" i="54095" s="1"/>
  <c r="NY29" i="54095"/>
  <c r="NY30" i="54095" s="1"/>
  <c r="JB29" i="54095"/>
  <c r="JB30" i="54095" s="1"/>
  <c r="XV29" i="54095"/>
  <c r="XV30" i="54095" s="1"/>
  <c r="OJ29" i="54095"/>
  <c r="OJ30" i="54095" s="1"/>
  <c r="ZH29" i="54095"/>
  <c r="ZH30" i="54095" s="1"/>
  <c r="JO29" i="54095"/>
  <c r="JO30" i="54095" s="1"/>
  <c r="UD29" i="54095"/>
  <c r="UD30" i="54095" s="1"/>
  <c r="UP29" i="54095"/>
  <c r="UP30" i="54095" s="1"/>
  <c r="YM29" i="54095"/>
  <c r="YM30" i="54095" s="1"/>
  <c r="OF29" i="54095"/>
  <c r="OF30" i="54095" s="1"/>
  <c r="PA29" i="54095"/>
  <c r="PA30" i="54095" s="1"/>
  <c r="MQ29" i="54095"/>
  <c r="MQ30" i="54095" s="1"/>
  <c r="JN29" i="54095"/>
  <c r="JN30" i="54095" s="1"/>
  <c r="LD29" i="54095"/>
  <c r="LD30" i="54095" s="1"/>
  <c r="QQ29" i="54095"/>
  <c r="QQ30" i="54095" s="1"/>
  <c r="PZ29" i="54095"/>
  <c r="PZ30" i="54095" s="1"/>
  <c r="ZP29" i="54095"/>
  <c r="ZP30" i="54095" s="1"/>
  <c r="IC29" i="54095"/>
  <c r="IC30" i="54095" s="1"/>
  <c r="ZQ29" i="54095"/>
  <c r="ZQ30" i="54095" s="1"/>
  <c r="KO29" i="54095"/>
  <c r="KO30" i="54095" s="1"/>
  <c r="YB29" i="54095"/>
  <c r="YB30" i="54095" s="1"/>
  <c r="LR29" i="54095"/>
  <c r="LR30" i="54095" s="1"/>
  <c r="RY29" i="54095"/>
  <c r="RY30" i="54095" s="1"/>
  <c r="QR29" i="54095"/>
  <c r="QR30" i="54095" s="1"/>
  <c r="TT29" i="54095"/>
  <c r="TT30" i="54095" s="1"/>
  <c r="LT29" i="54095"/>
  <c r="LT30" i="54095" s="1"/>
  <c r="QJ29" i="54095"/>
  <c r="QJ30" i="54095" s="1"/>
  <c r="VR29" i="54095"/>
  <c r="VR30" i="54095" s="1"/>
  <c r="ZC29" i="54095"/>
  <c r="ZC30" i="54095" s="1"/>
  <c r="SJ29" i="54095"/>
  <c r="SJ30" i="54095" s="1"/>
  <c r="ZO29" i="54095"/>
  <c r="ZO30" i="54095" s="1"/>
  <c r="YK29" i="54095"/>
  <c r="YK30" i="54095" s="1"/>
  <c r="IY29" i="54095"/>
  <c r="IY30" i="54095" s="1"/>
  <c r="IT29" i="54095"/>
  <c r="IT30" i="54095" s="1"/>
  <c r="MM29" i="54095"/>
  <c r="MM30" i="54095" s="1"/>
  <c r="RT29" i="54095"/>
  <c r="RT30" i="54095" s="1"/>
  <c r="TO29" i="54095"/>
  <c r="TO30" i="54095" s="1"/>
  <c r="SX29" i="54095"/>
  <c r="SX30" i="54095" s="1"/>
  <c r="JW29" i="54095"/>
  <c r="JW30" i="54095" s="1"/>
  <c r="IE29" i="54095"/>
  <c r="IE30" i="54095" s="1"/>
  <c r="SE29" i="54095"/>
  <c r="SE30" i="54095" s="1"/>
  <c r="XF29" i="54095"/>
  <c r="XF30" i="54095" s="1"/>
  <c r="PQ29" i="54095"/>
  <c r="PQ30" i="54095" s="1"/>
  <c r="LU29" i="54095"/>
  <c r="LU30" i="54095" s="1"/>
  <c r="UZ29" i="54095"/>
  <c r="UZ30" i="54095" s="1"/>
  <c r="TX29" i="54095"/>
  <c r="TX30" i="54095" s="1"/>
  <c r="MW29" i="54095"/>
  <c r="MW30" i="54095" s="1"/>
  <c r="TW29" i="54095"/>
  <c r="TW30" i="54095" s="1"/>
  <c r="PJ29" i="54095"/>
  <c r="PJ30" i="54095" s="1"/>
  <c r="JC29" i="54095"/>
  <c r="JC30" i="54095" s="1"/>
  <c r="JM29" i="54095"/>
  <c r="JM30" i="54095" s="1"/>
  <c r="KR29" i="54095"/>
  <c r="KR30" i="54095" s="1"/>
  <c r="RP29" i="54095"/>
  <c r="RP30" i="54095" s="1"/>
  <c r="LS29" i="54095"/>
  <c r="LS30" i="54095" s="1"/>
  <c r="NX29" i="54095"/>
  <c r="NX30" i="54095" s="1"/>
  <c r="NI29" i="54095"/>
  <c r="NI30" i="54095" s="1"/>
  <c r="RR29" i="54095"/>
  <c r="RR30" i="54095" s="1"/>
  <c r="LF29" i="54095"/>
  <c r="LF30" i="54095" s="1"/>
  <c r="ZE29" i="54095"/>
  <c r="ZE30" i="54095" s="1"/>
  <c r="XZ29" i="54095"/>
  <c r="XZ30" i="54095" s="1"/>
  <c r="NC29" i="54095"/>
  <c r="NC30" i="54095" s="1"/>
  <c r="XD29" i="54095"/>
  <c r="XD30" i="54095" s="1"/>
  <c r="YH29" i="54095"/>
  <c r="YH30" i="54095" s="1"/>
  <c r="IW29" i="54095"/>
  <c r="IW30" i="54095" s="1"/>
  <c r="OP29" i="54095"/>
  <c r="OP30" i="54095" s="1"/>
  <c r="KA29" i="54095"/>
  <c r="KA30" i="54095" s="1"/>
  <c r="QK29" i="54095"/>
  <c r="QK30" i="54095" s="1"/>
  <c r="PV29" i="54095"/>
  <c r="PV30" i="54095" s="1"/>
  <c r="MZ29" i="54095"/>
  <c r="MZ30" i="54095" s="1"/>
  <c r="TJ29" i="54095"/>
  <c r="TJ30" i="54095" s="1"/>
  <c r="XP29" i="54095"/>
  <c r="XP30" i="54095" s="1"/>
  <c r="VW29" i="54095"/>
  <c r="VW30" i="54095" s="1"/>
  <c r="ZS29" i="54095"/>
  <c r="ZS30" i="54095" s="1"/>
  <c r="IH29" i="54095"/>
  <c r="IH30" i="54095" s="1"/>
  <c r="JL29" i="54095"/>
  <c r="JL30" i="54095" s="1"/>
  <c r="QT29" i="54095"/>
  <c r="QT30" i="54095" s="1"/>
  <c r="WO29" i="54095"/>
  <c r="WO30" i="54095" s="1"/>
  <c r="UK29" i="54095"/>
  <c r="UK30" i="54095" s="1"/>
  <c r="RZ29" i="54095"/>
  <c r="RZ30" i="54095" s="1"/>
  <c r="SF29" i="54095"/>
  <c r="SF30" i="54095" s="1"/>
  <c r="PL29" i="54095"/>
  <c r="PL30" i="54095" s="1"/>
  <c r="UN29" i="54095"/>
  <c r="UN30" i="54095" s="1"/>
  <c r="UJ29" i="54095"/>
  <c r="UJ30" i="54095" s="1"/>
  <c r="PM29" i="54095"/>
  <c r="PM30" i="54095" s="1"/>
  <c r="ZI29" i="54095"/>
  <c r="ZI30" i="54095" s="1"/>
  <c r="QP29" i="54095"/>
  <c r="QP30" i="54095" s="1"/>
  <c r="IJ29" i="54095"/>
  <c r="IJ30" i="54095" s="1"/>
  <c r="VH29" i="54095"/>
  <c r="VH30" i="54095" s="1"/>
  <c r="IX29" i="54095"/>
  <c r="IX30" i="54095" s="1"/>
  <c r="VJ29" i="54095"/>
  <c r="VJ30" i="54095" s="1"/>
  <c r="ZX29" i="54095"/>
  <c r="ZX30" i="54095" s="1"/>
  <c r="LV29" i="54095"/>
  <c r="LV30" i="54095" s="1"/>
  <c r="XE29" i="54095"/>
  <c r="XE30" i="54095" s="1"/>
  <c r="OV29" i="54095"/>
  <c r="OV30" i="54095" s="1"/>
  <c r="IU29" i="54095"/>
  <c r="IU30" i="54095" s="1"/>
  <c r="RM29" i="54095"/>
  <c r="RM30" i="54095" s="1"/>
  <c r="YY29" i="54095"/>
  <c r="YY30" i="54095" s="1"/>
  <c r="KV29" i="54095"/>
  <c r="KV30" i="54095" s="1"/>
  <c r="KB29" i="54095"/>
  <c r="KB30" i="54095" s="1"/>
  <c r="NR29" i="54095"/>
  <c r="NR30" i="54095" s="1"/>
  <c r="JS29" i="54095"/>
  <c r="JS30" i="54095" s="1"/>
  <c r="LG29" i="54095"/>
  <c r="LG30" i="54095" s="1"/>
  <c r="D153" i="54092"/>
  <c r="F153" i="54092" s="1"/>
  <c r="D154" i="54092"/>
  <c r="F154" i="54092" s="1"/>
  <c r="D151" i="54092"/>
  <c r="F151" i="54092" s="1"/>
  <c r="D147" i="54092"/>
  <c r="F147" i="54092" s="1"/>
  <c r="D155" i="54092"/>
  <c r="F155" i="54092" s="1"/>
  <c r="D152" i="54092"/>
  <c r="F152" i="54092" s="1"/>
  <c r="D156" i="54092"/>
  <c r="F156" i="54092" s="1"/>
  <c r="D148" i="54092"/>
  <c r="F148" i="54092" s="1"/>
  <c r="D150" i="54092"/>
  <c r="F150" i="54092" s="1"/>
  <c r="D49" i="54081"/>
  <c r="T49" i="54081" s="1"/>
  <c r="D331" i="54092"/>
  <c r="F331" i="54092" s="1"/>
  <c r="D157" i="54092"/>
  <c r="F157" i="54092" s="1"/>
  <c r="D56" i="54081"/>
  <c r="T56" i="54081" s="1"/>
  <c r="D149" i="54092"/>
  <c r="F149" i="54092" s="1"/>
  <c r="D48" i="54081"/>
  <c r="T48" i="54081" s="1"/>
  <c r="M33" i="13300"/>
  <c r="J31" i="54093"/>
  <c r="D47" i="54081"/>
  <c r="T47" i="54081" s="1"/>
  <c r="D14" i="54048"/>
  <c r="D50" i="54081"/>
  <c r="T50" i="54081" s="1"/>
  <c r="D21" i="54048"/>
  <c r="D17" i="54048"/>
  <c r="D54" i="54081"/>
  <c r="T54" i="54081" s="1"/>
  <c r="D19" i="54048"/>
  <c r="D52" i="54081"/>
  <c r="T52" i="54081" s="1"/>
  <c r="D55" i="54081"/>
  <c r="T55" i="54081" s="1"/>
  <c r="D23" i="54048"/>
  <c r="D22" i="54048"/>
  <c r="D16" i="54048"/>
  <c r="D51" i="54081"/>
  <c r="T51" i="54081" s="1"/>
  <c r="D15" i="54048"/>
  <c r="D46" i="54081"/>
  <c r="T46" i="54081" s="1"/>
  <c r="D18" i="54048"/>
  <c r="D13" i="54048"/>
  <c r="D27" i="12"/>
  <c r="D53" i="54081"/>
  <c r="T53" i="54081" s="1"/>
  <c r="D20" i="54048"/>
  <c r="F92" i="54092"/>
  <c r="F97" i="54092"/>
  <c r="E62" i="54092"/>
  <c r="IK32" i="54096" l="1"/>
  <c r="JA32" i="54096"/>
  <c r="JQ32" i="54096"/>
  <c r="KG32" i="54096"/>
  <c r="KW32" i="54096"/>
  <c r="LM32" i="54096"/>
  <c r="MC32" i="54096"/>
  <c r="MS32" i="54096"/>
  <c r="NI32" i="54096"/>
  <c r="NY32" i="54096"/>
  <c r="OO32" i="54096"/>
  <c r="PE32" i="54096"/>
  <c r="PU32" i="54096"/>
  <c r="QK32" i="54096"/>
  <c r="RA32" i="54096"/>
  <c r="RQ32" i="54096"/>
  <c r="SG32" i="54096"/>
  <c r="SW32" i="54096"/>
  <c r="TM32" i="54096"/>
  <c r="UC32" i="54096"/>
  <c r="US32" i="54096"/>
  <c r="VI32" i="54096"/>
  <c r="VY32" i="54096"/>
  <c r="WO32" i="54096"/>
  <c r="XE32" i="54096"/>
  <c r="XU32" i="54096"/>
  <c r="YK32" i="54096"/>
  <c r="IH32" i="54096"/>
  <c r="IX32" i="54096"/>
  <c r="JN32" i="54096"/>
  <c r="KD32" i="54096"/>
  <c r="KT32" i="54096"/>
  <c r="LJ32" i="54096"/>
  <c r="LZ32" i="54096"/>
  <c r="MP32" i="54096"/>
  <c r="NF32" i="54096"/>
  <c r="NV32" i="54096"/>
  <c r="OL32" i="54096"/>
  <c r="PB32" i="54096"/>
  <c r="PR32" i="54096"/>
  <c r="QH32" i="54096"/>
  <c r="QX32" i="54096"/>
  <c r="RN32" i="54096"/>
  <c r="SD32" i="54096"/>
  <c r="ST32" i="54096"/>
  <c r="TJ32" i="54096"/>
  <c r="II32" i="54096"/>
  <c r="IY32" i="54096"/>
  <c r="JO32" i="54096"/>
  <c r="KE32" i="54096"/>
  <c r="KU32" i="54096"/>
  <c r="LK32" i="54096"/>
  <c r="MA32" i="54096"/>
  <c r="MQ32" i="54096"/>
  <c r="NG32" i="54096"/>
  <c r="NW32" i="54096"/>
  <c r="OM32" i="54096"/>
  <c r="PC32" i="54096"/>
  <c r="PS32" i="54096"/>
  <c r="QI32" i="54096"/>
  <c r="QY32" i="54096"/>
  <c r="RO32" i="54096"/>
  <c r="SE32" i="54096"/>
  <c r="SU32" i="54096"/>
  <c r="TK32" i="54096"/>
  <c r="UA32" i="54096"/>
  <c r="UQ32" i="54096"/>
  <c r="VG32" i="54096"/>
  <c r="VW32" i="54096"/>
  <c r="WM32" i="54096"/>
  <c r="XC32" i="54096"/>
  <c r="XS32" i="54096"/>
  <c r="YI32" i="54096"/>
  <c r="IZ32" i="54096"/>
  <c r="LL32" i="54096"/>
  <c r="NX32" i="54096"/>
  <c r="QJ32" i="54096"/>
  <c r="SV32" i="54096"/>
  <c r="UL32" i="54096"/>
  <c r="VR32" i="54096"/>
  <c r="WX32" i="54096"/>
  <c r="YD32" i="54096"/>
  <c r="ZB32" i="54096"/>
  <c r="ZR32" i="54096"/>
  <c r="MV32" i="54096"/>
  <c r="RT32" i="54096"/>
  <c r="UV32" i="54096"/>
  <c r="WR32" i="54096"/>
  <c r="YU32" i="54096"/>
  <c r="ZW32" i="54096"/>
  <c r="NT32" i="54096"/>
  <c r="UR32" i="54096"/>
  <c r="YJ32" i="54096"/>
  <c r="IN32" i="54096"/>
  <c r="KZ32" i="54096"/>
  <c r="PX32" i="54096"/>
  <c r="UN32" i="54096"/>
  <c r="XP32" i="54096"/>
  <c r="ZO32" i="54096"/>
  <c r="OZ32" i="54096"/>
  <c r="UZ32" i="54096"/>
  <c r="YR32" i="54096"/>
  <c r="IR32" i="54096"/>
  <c r="LD32" i="54096"/>
  <c r="NP32" i="54096"/>
  <c r="QB32" i="54096"/>
  <c r="SN32" i="54096"/>
  <c r="UH32" i="54096"/>
  <c r="VN32" i="54096"/>
  <c r="WT32" i="54096"/>
  <c r="XZ32" i="54096"/>
  <c r="YZ32" i="54096"/>
  <c r="ZP32" i="54096"/>
  <c r="KB32" i="54096"/>
  <c r="RL32" i="54096"/>
  <c r="WN32" i="54096"/>
  <c r="ZM32" i="54096"/>
  <c r="GD32" i="54096"/>
  <c r="GT32" i="54096"/>
  <c r="GN32" i="54096"/>
  <c r="AG32" i="54096"/>
  <c r="GW32" i="54096"/>
  <c r="HP32" i="54096"/>
  <c r="GF32" i="54096"/>
  <c r="HT32" i="54096"/>
  <c r="EH32" i="54096"/>
  <c r="GR32" i="54096"/>
  <c r="HQ32" i="54096"/>
  <c r="GB32" i="54096"/>
  <c r="HM32" i="54096"/>
  <c r="GS32" i="54096"/>
  <c r="FB32" i="54096"/>
  <c r="CP32" i="54096"/>
  <c r="DF32" i="54096"/>
  <c r="BJ32" i="54096"/>
  <c r="GZ32" i="54096"/>
  <c r="EL32" i="54096"/>
  <c r="ES32" i="54096"/>
  <c r="CW32" i="54096"/>
  <c r="HI32" i="54096"/>
  <c r="DR32" i="54096"/>
  <c r="AI32" i="54096"/>
  <c r="CX32" i="54096"/>
  <c r="BK32" i="54096"/>
  <c r="EP32" i="54096"/>
  <c r="BB32" i="54096"/>
  <c r="GG32" i="54096"/>
  <c r="FF32" i="54096"/>
  <c r="BR32" i="54096"/>
  <c r="FQ32" i="54096"/>
  <c r="DH32" i="54096"/>
  <c r="DP32" i="54096"/>
  <c r="CA32" i="54096"/>
  <c r="DK32" i="54096"/>
  <c r="EF32" i="54096"/>
  <c r="EM32" i="54096"/>
  <c r="X32" i="54096"/>
  <c r="AA32" i="54096"/>
  <c r="CQ32" i="54096"/>
  <c r="CY32" i="54096"/>
  <c r="DB32" i="54096"/>
  <c r="DD32" i="54096"/>
  <c r="EB32" i="54096"/>
  <c r="DT32" i="54096"/>
  <c r="EV32" i="54096"/>
  <c r="EJ32" i="54096"/>
  <c r="EU32" i="54096"/>
  <c r="ER32" i="54096"/>
  <c r="FS32" i="54096"/>
  <c r="HZ32" i="54096"/>
  <c r="IO32" i="54096"/>
  <c r="JE32" i="54096"/>
  <c r="JU32" i="54096"/>
  <c r="KK32" i="54096"/>
  <c r="LA32" i="54096"/>
  <c r="LQ32" i="54096"/>
  <c r="MG32" i="54096"/>
  <c r="MW32" i="54096"/>
  <c r="NM32" i="54096"/>
  <c r="OC32" i="54096"/>
  <c r="OS32" i="54096"/>
  <c r="PI32" i="54096"/>
  <c r="PY32" i="54096"/>
  <c r="QO32" i="54096"/>
  <c r="RE32" i="54096"/>
  <c r="RU32" i="54096"/>
  <c r="SK32" i="54096"/>
  <c r="TA32" i="54096"/>
  <c r="TQ32" i="54096"/>
  <c r="UG32" i="54096"/>
  <c r="UW32" i="54096"/>
  <c r="VM32" i="54096"/>
  <c r="WC32" i="54096"/>
  <c r="WS32" i="54096"/>
  <c r="XI32" i="54096"/>
  <c r="XY32" i="54096"/>
  <c r="YO32" i="54096"/>
  <c r="IL32" i="54096"/>
  <c r="JB32" i="54096"/>
  <c r="JR32" i="54096"/>
  <c r="KH32" i="54096"/>
  <c r="KX32" i="54096"/>
  <c r="LN32" i="54096"/>
  <c r="MD32" i="54096"/>
  <c r="MT32" i="54096"/>
  <c r="NJ32" i="54096"/>
  <c r="NZ32" i="54096"/>
  <c r="OP32" i="54096"/>
  <c r="PF32" i="54096"/>
  <c r="PV32" i="54096"/>
  <c r="QL32" i="54096"/>
  <c r="RB32" i="54096"/>
  <c r="RR32" i="54096"/>
  <c r="SH32" i="54096"/>
  <c r="SX32" i="54096"/>
  <c r="TN32" i="54096"/>
  <c r="IM32" i="54096"/>
  <c r="JC32" i="54096"/>
  <c r="JS32" i="54096"/>
  <c r="KI32" i="54096"/>
  <c r="KY32" i="54096"/>
  <c r="LO32" i="54096"/>
  <c r="ME32" i="54096"/>
  <c r="MU32" i="54096"/>
  <c r="NK32" i="54096"/>
  <c r="OA32" i="54096"/>
  <c r="OQ32" i="54096"/>
  <c r="PG32" i="54096"/>
  <c r="PW32" i="54096"/>
  <c r="QM32" i="54096"/>
  <c r="RC32" i="54096"/>
  <c r="RS32" i="54096"/>
  <c r="SI32" i="54096"/>
  <c r="SY32" i="54096"/>
  <c r="TO32" i="54096"/>
  <c r="UE32" i="54096"/>
  <c r="UU32" i="54096"/>
  <c r="VK32" i="54096"/>
  <c r="WA32" i="54096"/>
  <c r="WQ32" i="54096"/>
  <c r="XG32" i="54096"/>
  <c r="XW32" i="54096"/>
  <c r="YM32" i="54096"/>
  <c r="JP32" i="54096"/>
  <c r="MB32" i="54096"/>
  <c r="ON32" i="54096"/>
  <c r="QZ32" i="54096"/>
  <c r="TL32" i="54096"/>
  <c r="UT32" i="54096"/>
  <c r="VZ32" i="54096"/>
  <c r="XF32" i="54096"/>
  <c r="YL32" i="54096"/>
  <c r="ZF32" i="54096"/>
  <c r="ZV32" i="54096"/>
  <c r="OB32" i="54096"/>
  <c r="SJ32" i="54096"/>
  <c r="VD32" i="54096"/>
  <c r="XH32" i="54096"/>
  <c r="ZC32" i="54096"/>
  <c r="IV32" i="54096"/>
  <c r="PP32" i="54096"/>
  <c r="VH32" i="54096"/>
  <c r="YW32" i="54096"/>
  <c r="JD32" i="54096"/>
  <c r="MF32" i="54096"/>
  <c r="RD32" i="54096"/>
  <c r="VL32" i="54096"/>
  <c r="YF32" i="54096"/>
  <c r="JL32" i="54096"/>
  <c r="QV32" i="54096"/>
  <c r="VX32" i="54096"/>
  <c r="ZE32" i="54096"/>
  <c r="JH32" i="54096"/>
  <c r="LT32" i="54096"/>
  <c r="OF32" i="54096"/>
  <c r="QR32" i="54096"/>
  <c r="TD32" i="54096"/>
  <c r="UP32" i="54096"/>
  <c r="VV32" i="54096"/>
  <c r="XB32" i="54096"/>
  <c r="YH32" i="54096"/>
  <c r="ZD32" i="54096"/>
  <c r="ZT32" i="54096"/>
  <c r="MN32" i="54096"/>
  <c r="TH32" i="54096"/>
  <c r="XD32" i="54096"/>
  <c r="ZU32" i="54096"/>
  <c r="GQ32" i="54096"/>
  <c r="HG32" i="54096"/>
  <c r="CH32" i="54096"/>
  <c r="GC32" i="54096"/>
  <c r="BM32" i="54096"/>
  <c r="FZ32" i="54096"/>
  <c r="GO32" i="54096"/>
  <c r="HH32" i="54096"/>
  <c r="CS32" i="54096"/>
  <c r="GL32" i="54096"/>
  <c r="BU32" i="54096"/>
  <c r="AW32" i="54096"/>
  <c r="HA32" i="54096"/>
  <c r="Y32" i="54096"/>
  <c r="FR32" i="54096"/>
  <c r="HS32" i="54096"/>
  <c r="AC32" i="54096"/>
  <c r="DV32" i="54096"/>
  <c r="DI32" i="54096"/>
  <c r="HF32" i="54096"/>
  <c r="HU32" i="54096"/>
  <c r="AX32" i="54096"/>
  <c r="DM32" i="54096"/>
  <c r="FI32" i="54096"/>
  <c r="AS32" i="54096"/>
  <c r="FJ32" i="54096"/>
  <c r="AB32" i="54096"/>
  <c r="HV32" i="54096"/>
  <c r="DN32" i="54096"/>
  <c r="HX32" i="54096"/>
  <c r="GV32" i="54096"/>
  <c r="ED32" i="54096"/>
  <c r="AP32" i="54096"/>
  <c r="DU32" i="54096"/>
  <c r="BF32" i="54096"/>
  <c r="FN32" i="54096"/>
  <c r="EK32" i="54096"/>
  <c r="CN32" i="54096"/>
  <c r="AU32" i="54096"/>
  <c r="CJ32" i="54096"/>
  <c r="DE32" i="54096"/>
  <c r="FC32" i="54096"/>
  <c r="AN32" i="54096"/>
  <c r="S32" i="54096"/>
  <c r="FP32" i="54096"/>
  <c r="Q32" i="54096"/>
  <c r="O32" i="54096"/>
  <c r="Z32" i="54096"/>
  <c r="P32" i="54096"/>
  <c r="BL32" i="54096"/>
  <c r="FH32" i="54096"/>
  <c r="IC32" i="54096"/>
  <c r="IS32" i="54096"/>
  <c r="JI32" i="54096"/>
  <c r="JY32" i="54096"/>
  <c r="KO32" i="54096"/>
  <c r="LE32" i="54096"/>
  <c r="LU32" i="54096"/>
  <c r="MK32" i="54096"/>
  <c r="NA32" i="54096"/>
  <c r="NQ32" i="54096"/>
  <c r="OG32" i="54096"/>
  <c r="OW32" i="54096"/>
  <c r="PM32" i="54096"/>
  <c r="QC32" i="54096"/>
  <c r="QS32" i="54096"/>
  <c r="RI32" i="54096"/>
  <c r="RY32" i="54096"/>
  <c r="SO32" i="54096"/>
  <c r="TE32" i="54096"/>
  <c r="TU32" i="54096"/>
  <c r="UK32" i="54096"/>
  <c r="VA32" i="54096"/>
  <c r="VQ32" i="54096"/>
  <c r="WG32" i="54096"/>
  <c r="WW32" i="54096"/>
  <c r="XM32" i="54096"/>
  <c r="YC32" i="54096"/>
  <c r="YS32" i="54096"/>
  <c r="IP32" i="54096"/>
  <c r="JF32" i="54096"/>
  <c r="JV32" i="54096"/>
  <c r="KL32" i="54096"/>
  <c r="LB32" i="54096"/>
  <c r="LR32" i="54096"/>
  <c r="MH32" i="54096"/>
  <c r="MX32" i="54096"/>
  <c r="NN32" i="54096"/>
  <c r="OD32" i="54096"/>
  <c r="OT32" i="54096"/>
  <c r="PJ32" i="54096"/>
  <c r="PZ32" i="54096"/>
  <c r="QP32" i="54096"/>
  <c r="RF32" i="54096"/>
  <c r="RV32" i="54096"/>
  <c r="SL32" i="54096"/>
  <c r="TB32" i="54096"/>
  <c r="IA32" i="54096"/>
  <c r="IQ32" i="54096"/>
  <c r="JG32" i="54096"/>
  <c r="JW32" i="54096"/>
  <c r="KM32" i="54096"/>
  <c r="LC32" i="54096"/>
  <c r="LS32" i="54096"/>
  <c r="MI32" i="54096"/>
  <c r="MY32" i="54096"/>
  <c r="NO32" i="54096"/>
  <c r="OE32" i="54096"/>
  <c r="OU32" i="54096"/>
  <c r="PK32" i="54096"/>
  <c r="QA32" i="54096"/>
  <c r="QQ32" i="54096"/>
  <c r="RG32" i="54096"/>
  <c r="RW32" i="54096"/>
  <c r="SM32" i="54096"/>
  <c r="TC32" i="54096"/>
  <c r="TS32" i="54096"/>
  <c r="UI32" i="54096"/>
  <c r="UY32" i="54096"/>
  <c r="VO32" i="54096"/>
  <c r="WE32" i="54096"/>
  <c r="WU32" i="54096"/>
  <c r="XK32" i="54096"/>
  <c r="YA32" i="54096"/>
  <c r="YQ32" i="54096"/>
  <c r="KF32" i="54096"/>
  <c r="MR32" i="54096"/>
  <c r="PD32" i="54096"/>
  <c r="RP32" i="54096"/>
  <c r="TV32" i="54096"/>
  <c r="VB32" i="54096"/>
  <c r="WH32" i="54096"/>
  <c r="XN32" i="54096"/>
  <c r="YT32" i="54096"/>
  <c r="ZJ32" i="54096"/>
  <c r="ZZ32" i="54096"/>
  <c r="PH32" i="54096"/>
  <c r="TP32" i="54096"/>
  <c r="VT32" i="54096"/>
  <c r="XX32" i="54096"/>
  <c r="ZK32" i="54096"/>
  <c r="KR32" i="54096"/>
  <c r="SB32" i="54096"/>
  <c r="WF32" i="54096"/>
  <c r="ZI32" i="54096"/>
  <c r="JT32" i="54096"/>
  <c r="NL32" i="54096"/>
  <c r="SZ32" i="54096"/>
  <c r="WJ32" i="54096"/>
  <c r="YY32" i="54096"/>
  <c r="LH32" i="54096"/>
  <c r="SR32" i="54096"/>
  <c r="WV32" i="54096"/>
  <c r="ZQ32" i="54096"/>
  <c r="JX32" i="54096"/>
  <c r="MJ32" i="54096"/>
  <c r="OV32" i="54096"/>
  <c r="RH32" i="54096"/>
  <c r="TR32" i="54096"/>
  <c r="UX32" i="54096"/>
  <c r="WD32" i="54096"/>
  <c r="XJ32" i="54096"/>
  <c r="YP32" i="54096"/>
  <c r="ZH32" i="54096"/>
  <c r="ZX32" i="54096"/>
  <c r="OJ32" i="54096"/>
  <c r="UJ32" i="54096"/>
  <c r="YB32" i="54096"/>
  <c r="HR32" i="54096"/>
  <c r="HY32" i="54096"/>
  <c r="GK32" i="54096"/>
  <c r="HJ32" i="54096"/>
  <c r="HE32" i="54096"/>
  <c r="U32" i="54096"/>
  <c r="CC32" i="54096"/>
  <c r="AK32" i="54096"/>
  <c r="BE32" i="54096"/>
  <c r="GE32" i="54096"/>
  <c r="GY32" i="54096"/>
  <c r="AD32" i="54096"/>
  <c r="GH32" i="54096"/>
  <c r="HB32" i="54096"/>
  <c r="CK32" i="54096"/>
  <c r="GP32" i="54096"/>
  <c r="HC32" i="54096"/>
  <c r="CO32" i="54096"/>
  <c r="AE32" i="54096"/>
  <c r="FU32" i="54096"/>
  <c r="FV32" i="54096"/>
  <c r="ET32" i="54096"/>
  <c r="DQ32" i="54096"/>
  <c r="DJ32" i="54096"/>
  <c r="BN32" i="54096"/>
  <c r="EG32" i="54096"/>
  <c r="GM32" i="54096"/>
  <c r="FY32" i="54096"/>
  <c r="BY32" i="54096"/>
  <c r="W32" i="54096"/>
  <c r="AH32" i="54096"/>
  <c r="DA32" i="54096"/>
  <c r="AM32" i="54096"/>
  <c r="DG32" i="54096"/>
  <c r="BD32" i="54096"/>
  <c r="BW32" i="54096"/>
  <c r="DW32" i="54096"/>
  <c r="FK32" i="54096"/>
  <c r="DL32" i="54096"/>
  <c r="EA32" i="54096"/>
  <c r="FL32" i="54096"/>
  <c r="AQ32" i="54096"/>
  <c r="CE32" i="54096"/>
  <c r="CZ32" i="54096"/>
  <c r="DC32" i="54096"/>
  <c r="CI32" i="54096"/>
  <c r="EI32" i="54096"/>
  <c r="DO32" i="54096"/>
  <c r="FO32" i="54096"/>
  <c r="AV32" i="54096"/>
  <c r="DX32" i="54096"/>
  <c r="FX32" i="54096"/>
  <c r="IG32" i="54096"/>
  <c r="IW32" i="54096"/>
  <c r="JM32" i="54096"/>
  <c r="KC32" i="54096"/>
  <c r="KS32" i="54096"/>
  <c r="LI32" i="54096"/>
  <c r="LY32" i="54096"/>
  <c r="MO32" i="54096"/>
  <c r="NE32" i="54096"/>
  <c r="NU32" i="54096"/>
  <c r="OK32" i="54096"/>
  <c r="PA32" i="54096"/>
  <c r="PQ32" i="54096"/>
  <c r="QG32" i="54096"/>
  <c r="QW32" i="54096"/>
  <c r="RM32" i="54096"/>
  <c r="SC32" i="54096"/>
  <c r="SS32" i="54096"/>
  <c r="TI32" i="54096"/>
  <c r="TY32" i="54096"/>
  <c r="UO32" i="54096"/>
  <c r="VE32" i="54096"/>
  <c r="VU32" i="54096"/>
  <c r="WK32" i="54096"/>
  <c r="XA32" i="54096"/>
  <c r="XQ32" i="54096"/>
  <c r="YG32" i="54096"/>
  <c r="ID32" i="54096"/>
  <c r="IT32" i="54096"/>
  <c r="JJ32" i="54096"/>
  <c r="JZ32" i="54096"/>
  <c r="KP32" i="54096"/>
  <c r="LF32" i="54096"/>
  <c r="LV32" i="54096"/>
  <c r="ML32" i="54096"/>
  <c r="NB32" i="54096"/>
  <c r="NR32" i="54096"/>
  <c r="OH32" i="54096"/>
  <c r="OX32" i="54096"/>
  <c r="PN32" i="54096"/>
  <c r="QD32" i="54096"/>
  <c r="QT32" i="54096"/>
  <c r="RJ32" i="54096"/>
  <c r="RZ32" i="54096"/>
  <c r="SP32" i="54096"/>
  <c r="TF32" i="54096"/>
  <c r="IE32" i="54096"/>
  <c r="IU32" i="54096"/>
  <c r="JK32" i="54096"/>
  <c r="KA32" i="54096"/>
  <c r="KQ32" i="54096"/>
  <c r="LG32" i="54096"/>
  <c r="LW32" i="54096"/>
  <c r="MM32" i="54096"/>
  <c r="NC32" i="54096"/>
  <c r="NS32" i="54096"/>
  <c r="OI32" i="54096"/>
  <c r="OY32" i="54096"/>
  <c r="PO32" i="54096"/>
  <c r="QE32" i="54096"/>
  <c r="QU32" i="54096"/>
  <c r="RK32" i="54096"/>
  <c r="SA32" i="54096"/>
  <c r="SQ32" i="54096"/>
  <c r="TG32" i="54096"/>
  <c r="TW32" i="54096"/>
  <c r="UM32" i="54096"/>
  <c r="VC32" i="54096"/>
  <c r="VS32" i="54096"/>
  <c r="WI32" i="54096"/>
  <c r="WY32" i="54096"/>
  <c r="XO32" i="54096"/>
  <c r="YE32" i="54096"/>
  <c r="IJ32" i="54096"/>
  <c r="KV32" i="54096"/>
  <c r="NH32" i="54096"/>
  <c r="PT32" i="54096"/>
  <c r="SF32" i="54096"/>
  <c r="UD32" i="54096"/>
  <c r="VJ32" i="54096"/>
  <c r="WP32" i="54096"/>
  <c r="XV32" i="54096"/>
  <c r="YX32" i="54096"/>
  <c r="ZN32" i="54096"/>
  <c r="LP32" i="54096"/>
  <c r="QN32" i="54096"/>
  <c r="UF32" i="54096"/>
  <c r="WB32" i="54096"/>
  <c r="YN32" i="54096"/>
  <c r="ZS32" i="54096"/>
  <c r="LX32" i="54096"/>
  <c r="TT32" i="54096"/>
  <c r="XL32" i="54096"/>
  <c r="ZY32" i="54096"/>
  <c r="KJ32" i="54096"/>
  <c r="OR32" i="54096"/>
  <c r="TX32" i="54096"/>
  <c r="WZ32" i="54096"/>
  <c r="ZG32" i="54096"/>
  <c r="ND32" i="54096"/>
  <c r="UB32" i="54096"/>
  <c r="XT32" i="54096"/>
  <c r="IB32" i="54096"/>
  <c r="KN32" i="54096"/>
  <c r="MZ32" i="54096"/>
  <c r="PL32" i="54096"/>
  <c r="RX32" i="54096"/>
  <c r="TZ32" i="54096"/>
  <c r="VF32" i="54096"/>
  <c r="WL32" i="54096"/>
  <c r="XR32" i="54096"/>
  <c r="YV32" i="54096"/>
  <c r="ZL32" i="54096"/>
  <c r="IF32" i="54096"/>
  <c r="QF32" i="54096"/>
  <c r="VP32" i="54096"/>
  <c r="ZA32" i="54096"/>
  <c r="T32" i="54096"/>
  <c r="GX32" i="54096"/>
  <c r="HK32" i="54096"/>
  <c r="HW32" i="54096"/>
  <c r="GA32" i="54096"/>
  <c r="AO32" i="54096"/>
  <c r="HN32" i="54096"/>
  <c r="GI32" i="54096"/>
  <c r="BI32" i="54096"/>
  <c r="HL32" i="54096"/>
  <c r="GJ32" i="54096"/>
  <c r="HD32" i="54096"/>
  <c r="GU32" i="54096"/>
  <c r="HO32" i="54096"/>
  <c r="AT32" i="54096"/>
  <c r="DY32" i="54096"/>
  <c r="EO32" i="54096"/>
  <c r="FE32" i="54096"/>
  <c r="EC32" i="54096"/>
  <c r="BZ32" i="54096"/>
  <c r="BQ32" i="54096"/>
  <c r="FG32" i="54096"/>
  <c r="BC32" i="54096"/>
  <c r="V32" i="54096"/>
  <c r="DZ32" i="54096"/>
  <c r="AL32" i="54096"/>
  <c r="BG32" i="54096"/>
  <c r="CD32" i="54096"/>
  <c r="EW32" i="54096"/>
  <c r="CG32" i="54096"/>
  <c r="CT32" i="54096"/>
  <c r="FM32" i="54096"/>
  <c r="FA32" i="54096"/>
  <c r="EE32" i="54096"/>
  <c r="CU32" i="54096"/>
  <c r="BV32" i="54096"/>
  <c r="CL32" i="54096"/>
  <c r="BT32" i="54096"/>
  <c r="BS32" i="54096"/>
  <c r="AY32" i="54096"/>
  <c r="EZ32" i="54096"/>
  <c r="BA32" i="54096"/>
  <c r="EQ32" i="54096"/>
  <c r="BO32" i="54096"/>
  <c r="AR32" i="54096"/>
  <c r="FT32" i="54096"/>
  <c r="BH32" i="54096"/>
  <c r="CF32" i="54096"/>
  <c r="BX32" i="54096"/>
  <c r="CV32" i="54096"/>
  <c r="R32" i="54096"/>
  <c r="N32" i="54096"/>
  <c r="CM32" i="54096"/>
  <c r="CR32" i="54096"/>
  <c r="AZ32" i="54096"/>
  <c r="CB32" i="54096"/>
  <c r="DS32" i="54096"/>
  <c r="FD32" i="54096"/>
  <c r="BP32" i="54096"/>
  <c r="EN32" i="54096"/>
  <c r="EY32" i="54096"/>
  <c r="FW32" i="54096"/>
  <c r="EX32" i="54096"/>
  <c r="AF32" i="54096"/>
  <c r="AJ32" i="54096"/>
  <c r="D58" i="54081"/>
  <c r="T58" i="54081" s="1"/>
  <c r="D158" i="54092"/>
  <c r="F158" i="54092" s="1"/>
  <c r="D25" i="54048"/>
  <c r="E287" i="54092"/>
  <c r="E288" i="54092" s="1"/>
  <c r="E162" i="54092"/>
  <c r="E163" i="54092" s="1"/>
  <c r="N29" i="54081"/>
  <c r="W29" i="54081" s="1"/>
  <c r="L71" i="54068"/>
  <c r="I57" i="54064"/>
  <c r="M33" i="54096" l="1"/>
  <c r="J47" i="54064" s="1"/>
  <c r="E52" i="54092" s="1"/>
  <c r="D542" i="54092"/>
  <c r="F542" i="54092" s="1"/>
  <c r="D62" i="54092"/>
  <c r="F62" i="54092" s="1"/>
  <c r="L71" i="54054"/>
  <c r="Q23" i="54070"/>
  <c r="N18" i="54094"/>
  <c r="I18" i="54094"/>
  <c r="C11" i="54078"/>
  <c r="C11" i="54077"/>
  <c r="Q27" i="54070"/>
  <c r="Q25" i="54070"/>
  <c r="Q19" i="54070"/>
  <c r="Q18" i="54070"/>
  <c r="Q21" i="54070"/>
  <c r="Q26" i="54070"/>
  <c r="Q24" i="54070"/>
  <c r="D162" i="54092"/>
  <c r="D163" i="54092" s="1"/>
  <c r="D287" i="54092"/>
  <c r="D288" i="54092" s="1"/>
  <c r="F29" i="54081"/>
  <c r="V29" i="54081" s="1"/>
  <c r="X29" i="54081" s="1"/>
  <c r="P105" i="54081"/>
  <c r="N7" i="54090"/>
  <c r="K44" i="54081"/>
  <c r="C13" i="54076"/>
  <c r="Q22" i="54070"/>
  <c r="Q17" i="54070"/>
  <c r="Q18" i="16"/>
  <c r="F25" i="54071"/>
  <c r="G25" i="54071" s="1"/>
  <c r="G23" i="54071"/>
  <c r="L61" i="54068" l="1"/>
  <c r="G34" i="54070" s="1"/>
  <c r="O23" i="54070" s="1"/>
  <c r="N37" i="54081"/>
  <c r="W37" i="54081" s="1"/>
  <c r="E540" i="54092"/>
  <c r="E501" i="54092"/>
  <c r="I36" i="54094"/>
  <c r="F15" i="54071"/>
  <c r="G15" i="54071" s="1"/>
  <c r="F18" i="54096"/>
  <c r="G18" i="54096" s="1"/>
  <c r="G27" i="54096" s="1"/>
  <c r="L119" i="54081"/>
  <c r="L107" i="54081"/>
  <c r="L117" i="54081"/>
  <c r="L113" i="54081"/>
  <c r="L109" i="54081"/>
  <c r="L110" i="54081"/>
  <c r="L116" i="54081"/>
  <c r="L112" i="54081"/>
  <c r="L108" i="54081"/>
  <c r="L115" i="54081"/>
  <c r="L111" i="54081"/>
  <c r="L114" i="54081"/>
  <c r="C11" i="54049"/>
  <c r="C11" i="54048"/>
  <c r="F19" i="54071"/>
  <c r="G19" i="54071" s="1"/>
  <c r="E500" i="54092"/>
  <c r="E516" i="54092"/>
  <c r="E465" i="54092"/>
  <c r="E481" i="54092"/>
  <c r="E433" i="54092"/>
  <c r="E449" i="54092"/>
  <c r="F17" i="54071"/>
  <c r="G17" i="54071" s="1"/>
  <c r="Q19" i="16"/>
  <c r="Q25" i="16"/>
  <c r="F21" i="54071"/>
  <c r="G21" i="54071" s="1"/>
  <c r="F22" i="54071"/>
  <c r="G22" i="54071" s="1"/>
  <c r="F16" i="54071"/>
  <c r="G16" i="54071" s="1"/>
  <c r="F24" i="54071"/>
  <c r="G24" i="54071" s="1"/>
  <c r="Q27" i="16"/>
  <c r="Q21" i="16"/>
  <c r="Q26" i="16"/>
  <c r="H105" i="54081"/>
  <c r="C13" i="12"/>
  <c r="C44" i="54081"/>
  <c r="F20" i="54071"/>
  <c r="G20" i="54071" s="1"/>
  <c r="F18" i="54071"/>
  <c r="G18" i="54071" s="1"/>
  <c r="Q22" i="16"/>
  <c r="Q17" i="16"/>
  <c r="F24" i="13300"/>
  <c r="G24" i="13300" s="1"/>
  <c r="O21" i="54070" l="1"/>
  <c r="O25" i="54070"/>
  <c r="O26" i="54070"/>
  <c r="H34" i="54070"/>
  <c r="P26" i="54070"/>
  <c r="P19" i="54070"/>
  <c r="P27" i="54070"/>
  <c r="P20" i="54070"/>
  <c r="P21" i="54070"/>
  <c r="H9" i="54096"/>
  <c r="Q20" i="54070"/>
  <c r="P17" i="54070"/>
  <c r="P18" i="54070"/>
  <c r="P25" i="54070"/>
  <c r="P22" i="54070"/>
  <c r="H9" i="54071"/>
  <c r="P24" i="54070"/>
  <c r="P23" i="54070"/>
  <c r="D501" i="54092"/>
  <c r="F501" i="54092" s="1"/>
  <c r="D119" i="54081"/>
  <c r="T119" i="54081" s="1"/>
  <c r="D117" i="54081"/>
  <c r="T117" i="54081" s="1"/>
  <c r="D113" i="54081"/>
  <c r="T113" i="54081" s="1"/>
  <c r="D109" i="54081"/>
  <c r="T109" i="54081" s="1"/>
  <c r="D116" i="54081"/>
  <c r="T116" i="54081" s="1"/>
  <c r="D112" i="54081"/>
  <c r="T112" i="54081" s="1"/>
  <c r="D108" i="54081"/>
  <c r="T108" i="54081" s="1"/>
  <c r="D115" i="54081"/>
  <c r="T115" i="54081" s="1"/>
  <c r="D111" i="54081"/>
  <c r="T111" i="54081" s="1"/>
  <c r="D114" i="54081"/>
  <c r="T114" i="54081" s="1"/>
  <c r="D110" i="54081"/>
  <c r="T110" i="54081" s="1"/>
  <c r="D107" i="54081"/>
  <c r="T107" i="54081" s="1"/>
  <c r="D500" i="54092"/>
  <c r="D516" i="54092"/>
  <c r="D465" i="54092"/>
  <c r="D481" i="54092"/>
  <c r="D433" i="54092"/>
  <c r="D449" i="54092"/>
  <c r="F25" i="13300"/>
  <c r="G25" i="13300" s="1"/>
  <c r="F22" i="13300"/>
  <c r="G22" i="13300" s="1"/>
  <c r="F23" i="13300"/>
  <c r="G23" i="13300" s="1"/>
  <c r="F21" i="13300"/>
  <c r="G21" i="13300" s="1"/>
  <c r="F16" i="13300"/>
  <c r="G16" i="13300" s="1"/>
  <c r="F19" i="13300"/>
  <c r="G19" i="13300" s="1"/>
  <c r="I36" i="54093"/>
  <c r="F17" i="13300"/>
  <c r="G17" i="13300" s="1"/>
  <c r="G27" i="54071"/>
  <c r="F15" i="13300"/>
  <c r="G15" i="13300" s="1"/>
  <c r="F20" i="13300"/>
  <c r="G20" i="13300" s="1"/>
  <c r="H21" i="54096" l="1"/>
  <c r="I21" i="54096" s="1"/>
  <c r="J21" i="54096" s="1"/>
  <c r="K21" i="54096" s="1"/>
  <c r="H21" i="54071"/>
  <c r="I21" i="54071" s="1"/>
  <c r="J21" i="54071" s="1"/>
  <c r="H23" i="54096"/>
  <c r="I23" i="54096" s="1"/>
  <c r="J23" i="54096" s="1"/>
  <c r="K23" i="54096" s="1"/>
  <c r="H23" i="54071"/>
  <c r="I23" i="54071" s="1"/>
  <c r="J23" i="54071" s="1"/>
  <c r="K23" i="54071" s="1"/>
  <c r="H17" i="54096"/>
  <c r="I17" i="54096" s="1"/>
  <c r="J17" i="54096" s="1"/>
  <c r="K17" i="54096" s="1"/>
  <c r="H17" i="54071"/>
  <c r="I17" i="54071" s="1"/>
  <c r="J17" i="54071" s="1"/>
  <c r="K17" i="54071" s="1"/>
  <c r="O19" i="54070"/>
  <c r="H22" i="54096"/>
  <c r="I22" i="54096" s="1"/>
  <c r="J22" i="54096" s="1"/>
  <c r="K22" i="54096" s="1"/>
  <c r="H22" i="54071"/>
  <c r="I22" i="54071" s="1"/>
  <c r="J22" i="54071" s="1"/>
  <c r="K22" i="54071" s="1"/>
  <c r="O24" i="54070"/>
  <c r="H16" i="54096"/>
  <c r="I16" i="54096" s="1"/>
  <c r="J16" i="54096" s="1"/>
  <c r="K16" i="54096" s="1"/>
  <c r="H16" i="54071"/>
  <c r="I16" i="54071" s="1"/>
  <c r="J16" i="54071" s="1"/>
  <c r="H19" i="54096"/>
  <c r="I19" i="54096" s="1"/>
  <c r="J19" i="54096" s="1"/>
  <c r="K19" i="54096" s="1"/>
  <c r="H19" i="54071"/>
  <c r="I19" i="54071" s="1"/>
  <c r="J19" i="54071" s="1"/>
  <c r="H24" i="54071"/>
  <c r="I24" i="54071" s="1"/>
  <c r="J24" i="54071" s="1"/>
  <c r="K24" i="54071" s="1"/>
  <c r="H24" i="54096"/>
  <c r="I24" i="54096" s="1"/>
  <c r="J24" i="54096" s="1"/>
  <c r="K24" i="54096" s="1"/>
  <c r="O17" i="54070"/>
  <c r="H15" i="54096"/>
  <c r="I15" i="54096" s="1"/>
  <c r="H15" i="54071"/>
  <c r="I15" i="54071" s="1"/>
  <c r="J15" i="54071" s="1"/>
  <c r="H18" i="54096"/>
  <c r="I18" i="54096" s="1"/>
  <c r="J18" i="54096" s="1"/>
  <c r="K18" i="54096" s="1"/>
  <c r="H18" i="54071"/>
  <c r="I18" i="54071" s="1"/>
  <c r="J18" i="54071" s="1"/>
  <c r="K18" i="54071" s="1"/>
  <c r="O20" i="54070"/>
  <c r="O22" i="54070"/>
  <c r="H20" i="54096"/>
  <c r="I20" i="54096" s="1"/>
  <c r="J20" i="54096" s="1"/>
  <c r="K20" i="54096" s="1"/>
  <c r="H20" i="54071"/>
  <c r="I20" i="54071" s="1"/>
  <c r="J20" i="54071" s="1"/>
  <c r="K20" i="54071" s="1"/>
  <c r="H25" i="54096"/>
  <c r="I25" i="54096" s="1"/>
  <c r="J25" i="54096" s="1"/>
  <c r="K25" i="54096" s="1"/>
  <c r="H25" i="54071"/>
  <c r="I25" i="54071" s="1"/>
  <c r="J25" i="54071" s="1"/>
  <c r="K25" i="54071" s="1"/>
  <c r="O27" i="54070"/>
  <c r="O18" i="54070"/>
  <c r="I27" i="54071" l="1"/>
  <c r="J27" i="54071"/>
  <c r="N15" i="54094" s="1"/>
  <c r="I27" i="54096"/>
  <c r="J15" i="54096"/>
  <c r="D18" i="54072"/>
  <c r="B20" i="54076"/>
  <c r="D22" i="54072"/>
  <c r="B24" i="54076"/>
  <c r="D21" i="54072"/>
  <c r="B23" i="54076"/>
  <c r="D16" i="54072"/>
  <c r="B18" i="54076"/>
  <c r="D20" i="54072"/>
  <c r="B22" i="54076"/>
  <c r="D15" i="54072"/>
  <c r="B17" i="54076"/>
  <c r="L22" i="54071" l="1"/>
  <c r="L17" i="54071"/>
  <c r="L19" i="54071"/>
  <c r="K19" i="54071" s="1"/>
  <c r="D17" i="54072" s="1"/>
  <c r="E17" i="54072" s="1"/>
  <c r="C19" i="54074" s="1"/>
  <c r="L25" i="54071"/>
  <c r="B25" i="54076" s="1"/>
  <c r="E127" i="54092" s="1"/>
  <c r="L18" i="54071"/>
  <c r="L21" i="54071"/>
  <c r="K21" i="54071" s="1"/>
  <c r="B21" i="54076" s="1"/>
  <c r="E123" i="54092" s="1"/>
  <c r="L15" i="54071"/>
  <c r="K15" i="54071" s="1"/>
  <c r="B15" i="54076" s="1"/>
  <c r="L24" i="54071"/>
  <c r="L20" i="54071"/>
  <c r="L23" i="54071"/>
  <c r="L16" i="54071"/>
  <c r="K16" i="54071" s="1"/>
  <c r="D14" i="54072" s="1"/>
  <c r="E14" i="54072" s="1"/>
  <c r="C16" i="54074" s="1"/>
  <c r="I15" i="54094"/>
  <c r="J15" i="54094" s="1"/>
  <c r="J27" i="54096"/>
  <c r="K15" i="54096"/>
  <c r="K27" i="54096" s="1"/>
  <c r="J49" i="54081"/>
  <c r="O11" i="54093"/>
  <c r="O15" i="54094"/>
  <c r="O17" i="54094"/>
  <c r="C20" i="54077"/>
  <c r="F20" i="54077" s="1"/>
  <c r="G21" i="54060" s="1"/>
  <c r="C21" i="54077"/>
  <c r="F21" i="54077" s="1"/>
  <c r="G22" i="54060" s="1"/>
  <c r="C18" i="54077"/>
  <c r="F18" i="54077" s="1"/>
  <c r="G19" i="54060" s="1"/>
  <c r="C15" i="54077"/>
  <c r="F15" i="54077" s="1"/>
  <c r="G16" i="54060" s="1"/>
  <c r="C15" i="54078"/>
  <c r="E16" i="54072"/>
  <c r="C18" i="54074" s="1"/>
  <c r="C16" i="54078"/>
  <c r="E22" i="54072"/>
  <c r="C24" i="54074" s="1"/>
  <c r="C22" i="54078"/>
  <c r="C17" i="54078"/>
  <c r="E20" i="54072"/>
  <c r="C22" i="54074" s="1"/>
  <c r="C20" i="54078"/>
  <c r="E21" i="54072"/>
  <c r="C23" i="54074" s="1"/>
  <c r="C21" i="54078"/>
  <c r="E18" i="54072"/>
  <c r="C20" i="54074" s="1"/>
  <c r="C18" i="54078"/>
  <c r="C16" i="54077"/>
  <c r="F16" i="54077" s="1"/>
  <c r="G17" i="54060" s="1"/>
  <c r="C22" i="54077"/>
  <c r="F22" i="54077" s="1"/>
  <c r="G23" i="54060" s="1"/>
  <c r="C14" i="54078"/>
  <c r="D23" i="54072"/>
  <c r="J53" i="54081"/>
  <c r="E124" i="54092"/>
  <c r="J51" i="54081"/>
  <c r="E122" i="54092"/>
  <c r="J48" i="54081"/>
  <c r="E119" i="54092"/>
  <c r="E120" i="54092"/>
  <c r="J55" i="54081"/>
  <c r="E126" i="54092"/>
  <c r="J54" i="54081"/>
  <c r="E125" i="54092"/>
  <c r="E15" i="54072"/>
  <c r="C17" i="54074" s="1"/>
  <c r="J52" i="54081" l="1"/>
  <c r="D19" i="54072"/>
  <c r="E19" i="54072" s="1"/>
  <c r="C21" i="54074" s="1"/>
  <c r="B19" i="54076"/>
  <c r="J50" i="54081" s="1"/>
  <c r="B16" i="54076"/>
  <c r="E118" i="54092" s="1"/>
  <c r="D13" i="54072"/>
  <c r="E13" i="54072" s="1"/>
  <c r="C15" i="54074" s="1"/>
  <c r="J56" i="54081"/>
  <c r="I17" i="54094"/>
  <c r="J17" i="54094" s="1"/>
  <c r="J10" i="54094" s="1"/>
  <c r="I33" i="54094"/>
  <c r="I35" i="54094" s="1"/>
  <c r="K27" i="54071"/>
  <c r="L22" i="54096"/>
  <c r="L21" i="54096"/>
  <c r="L16" i="54096"/>
  <c r="L18" i="54096"/>
  <c r="L17" i="54096"/>
  <c r="L23" i="54096"/>
  <c r="L19" i="54096"/>
  <c r="L24" i="54096"/>
  <c r="L15" i="54096"/>
  <c r="L25" i="54096"/>
  <c r="L20" i="54096"/>
  <c r="E509" i="54092"/>
  <c r="E511" i="54092"/>
  <c r="M109" i="54081"/>
  <c r="E503" i="54092"/>
  <c r="M112" i="54081"/>
  <c r="E507" i="54092"/>
  <c r="M108" i="54081"/>
  <c r="E510" i="54092"/>
  <c r="E506" i="54092"/>
  <c r="E505" i="54092"/>
  <c r="E504" i="54092"/>
  <c r="E246" i="54092"/>
  <c r="E117" i="54092"/>
  <c r="E27" i="54074"/>
  <c r="L29" i="54090"/>
  <c r="J46" i="54081"/>
  <c r="O13" i="54093"/>
  <c r="O10" i="54094"/>
  <c r="D22" i="54074"/>
  <c r="M114" i="54081"/>
  <c r="E252" i="54092"/>
  <c r="M116" i="54081"/>
  <c r="D23" i="54074"/>
  <c r="M115" i="54081"/>
  <c r="E247" i="54092"/>
  <c r="M111" i="54081"/>
  <c r="D18" i="54074"/>
  <c r="M110" i="54081"/>
  <c r="E248" i="54092"/>
  <c r="D20" i="54074"/>
  <c r="D24" i="54074"/>
  <c r="E250" i="54092"/>
  <c r="D19" i="54074"/>
  <c r="E251" i="54092"/>
  <c r="C19" i="54078"/>
  <c r="C19" i="54077"/>
  <c r="F19" i="54077" s="1"/>
  <c r="G20" i="54060" s="1"/>
  <c r="C23" i="54078"/>
  <c r="C13" i="54078"/>
  <c r="C23" i="54077"/>
  <c r="F23" i="54077" s="1"/>
  <c r="G24" i="54060" s="1"/>
  <c r="C13" i="54077"/>
  <c r="F13" i="54077" s="1"/>
  <c r="G14" i="54060" s="1"/>
  <c r="D540" i="54092"/>
  <c r="F540" i="54092" s="1"/>
  <c r="E23" i="54072"/>
  <c r="C25" i="54074" s="1"/>
  <c r="E245" i="54092"/>
  <c r="D16" i="54074"/>
  <c r="E244" i="54092"/>
  <c r="D17" i="54074"/>
  <c r="J47" i="54081" l="1"/>
  <c r="C17" i="54077"/>
  <c r="F17" i="54077" s="1"/>
  <c r="G18" i="54060" s="1"/>
  <c r="C14" i="54077"/>
  <c r="F14" i="54077" s="1"/>
  <c r="G15" i="54060" s="1"/>
  <c r="E121" i="54092"/>
  <c r="B27" i="54076"/>
  <c r="J58" i="54081" s="1"/>
  <c r="J33" i="54094"/>
  <c r="D25" i="54072"/>
  <c r="E25" i="54072" s="1"/>
  <c r="C27" i="54074" s="1"/>
  <c r="E254" i="54092" s="1"/>
  <c r="E512" i="54092"/>
  <c r="N109" i="54081"/>
  <c r="E508" i="54092"/>
  <c r="N110" i="54081"/>
  <c r="N115" i="54081"/>
  <c r="N114" i="54081"/>
  <c r="N111" i="54081"/>
  <c r="N108" i="54081"/>
  <c r="M119" i="54081"/>
  <c r="I20" i="54094"/>
  <c r="N20" i="54094"/>
  <c r="N21" i="54094" s="1"/>
  <c r="E260" i="54092"/>
  <c r="E264" i="54092"/>
  <c r="E265" i="54092"/>
  <c r="E243" i="54092"/>
  <c r="M107" i="54081"/>
  <c r="E262" i="54092"/>
  <c r="N112" i="54081"/>
  <c r="D21" i="54074"/>
  <c r="M113" i="54081"/>
  <c r="D25" i="54074"/>
  <c r="M117" i="54081"/>
  <c r="E266" i="54092"/>
  <c r="N116" i="54081"/>
  <c r="E261" i="54092"/>
  <c r="D15" i="54074"/>
  <c r="C25" i="54078"/>
  <c r="E502" i="54092"/>
  <c r="E253" i="54092"/>
  <c r="E249" i="54092"/>
  <c r="J35" i="54094"/>
  <c r="J28" i="54094" s="1"/>
  <c r="E258" i="54092"/>
  <c r="E259" i="54092"/>
  <c r="C25" i="54077" l="1"/>
  <c r="E541" i="54092" s="1"/>
  <c r="E128" i="54092"/>
  <c r="N117" i="54081"/>
  <c r="E513" i="54092"/>
  <c r="E532" i="54092" s="1"/>
  <c r="N113" i="54081"/>
  <c r="J20" i="54094"/>
  <c r="O119" i="54081"/>
  <c r="E267" i="54092"/>
  <c r="E263" i="54092"/>
  <c r="E257" i="54092"/>
  <c r="N107" i="54081"/>
  <c r="D27" i="54074"/>
  <c r="L20" i="54090"/>
  <c r="L21" i="54090"/>
  <c r="L23" i="54090"/>
  <c r="L26" i="54090"/>
  <c r="F25" i="54077" l="1"/>
  <c r="G26" i="54060" s="1"/>
  <c r="E438" i="54092"/>
  <c r="E441" i="54092"/>
  <c r="E439" i="54092"/>
  <c r="E444" i="54092"/>
  <c r="O20" i="54094"/>
  <c r="N119" i="54081"/>
  <c r="E268" i="54092"/>
  <c r="D438" i="54092"/>
  <c r="F438" i="54092" l="1"/>
  <c r="O19" i="54094"/>
  <c r="O21" i="54094"/>
  <c r="L23" i="54089" l="1"/>
  <c r="L26" i="54089"/>
  <c r="L21" i="54089"/>
  <c r="D439" i="54092" l="1"/>
  <c r="F439" i="54092" s="1"/>
  <c r="D444" i="54092"/>
  <c r="F444" i="54092" s="1"/>
  <c r="D441" i="54092"/>
  <c r="F441" i="54092" s="1"/>
  <c r="E544" i="54092"/>
  <c r="O19" i="54093" l="1"/>
  <c r="O17" i="54093" l="1"/>
  <c r="J34" i="13300"/>
  <c r="J34" i="54095"/>
  <c r="BI29" i="54095" l="1"/>
  <c r="BI30" i="54095" s="1"/>
  <c r="HZ29" i="54095"/>
  <c r="HZ30" i="54095" s="1"/>
  <c r="EN29" i="54095"/>
  <c r="EN30" i="54095" s="1"/>
  <c r="GQ29" i="54095"/>
  <c r="GQ30" i="54095" s="1"/>
  <c r="AD29" i="54095"/>
  <c r="AD30" i="54095" s="1"/>
  <c r="EM29" i="54095"/>
  <c r="EM30" i="54095" s="1"/>
  <c r="DG29" i="54095"/>
  <c r="DG30" i="54095" s="1"/>
  <c r="FV29" i="54095"/>
  <c r="FV30" i="54095" s="1"/>
  <c r="AZ29" i="54095"/>
  <c r="AZ30" i="54095" s="1"/>
  <c r="FC29" i="54095"/>
  <c r="FC30" i="54095" s="1"/>
  <c r="BE29" i="54095"/>
  <c r="BE30" i="54095" s="1"/>
  <c r="AV29" i="54095"/>
  <c r="AV30" i="54095" s="1"/>
  <c r="CU29" i="54095"/>
  <c r="CU30" i="54095" s="1"/>
  <c r="EF29" i="54095"/>
  <c r="EF30" i="54095" s="1"/>
  <c r="CX29" i="54095"/>
  <c r="CX30" i="54095" s="1"/>
  <c r="HP29" i="54095"/>
  <c r="HP30" i="54095" s="1"/>
  <c r="HH29" i="54095"/>
  <c r="HH30" i="54095" s="1"/>
  <c r="L49" i="54095"/>
  <c r="R29" i="54095"/>
  <c r="T29" i="54095"/>
  <c r="AJ29" i="54095"/>
  <c r="AJ30" i="54095" s="1"/>
  <c r="BN29" i="54095"/>
  <c r="BN30" i="54095" s="1"/>
  <c r="DQ29" i="54095"/>
  <c r="DQ30" i="54095" s="1"/>
  <c r="BC29" i="54095"/>
  <c r="BC30" i="54095" s="1"/>
  <c r="FB29" i="54095"/>
  <c r="FB30" i="54095" s="1"/>
  <c r="X29" i="54095"/>
  <c r="X30" i="54095" s="1"/>
  <c r="EW29" i="54095"/>
  <c r="EW30" i="54095" s="1"/>
  <c r="DO29" i="54095"/>
  <c r="DO30" i="54095" s="1"/>
  <c r="FS29" i="54095"/>
  <c r="FS30" i="54095" s="1"/>
  <c r="BA29" i="54095"/>
  <c r="BA30" i="54095" s="1"/>
  <c r="EH29" i="54095"/>
  <c r="EH30" i="54095" s="1"/>
  <c r="FW29" i="54095"/>
  <c r="FW30" i="54095" s="1"/>
  <c r="HO29" i="54095"/>
  <c r="HO30" i="54095" s="1"/>
  <c r="Y29" i="54095"/>
  <c r="Y30" i="54095" s="1"/>
  <c r="GO29" i="54095"/>
  <c r="GO30" i="54095" s="1"/>
  <c r="CP29" i="54095"/>
  <c r="CP30" i="54095" s="1"/>
  <c r="FJ29" i="54095"/>
  <c r="FJ30" i="54095" s="1"/>
  <c r="CT29" i="54095"/>
  <c r="CT30" i="54095" s="1"/>
  <c r="AA29" i="54095"/>
  <c r="AA30" i="54095" s="1"/>
  <c r="FK29" i="54095"/>
  <c r="FK30" i="54095" s="1"/>
  <c r="EC29" i="54095"/>
  <c r="EC30" i="54095" s="1"/>
  <c r="BZ29" i="54095"/>
  <c r="BZ30" i="54095" s="1"/>
  <c r="EI29" i="54095"/>
  <c r="EI30" i="54095" s="1"/>
  <c r="DC29" i="54095"/>
  <c r="DC30" i="54095" s="1"/>
  <c r="GZ29" i="54095"/>
  <c r="GZ30" i="54095" s="1"/>
  <c r="GK29" i="54095"/>
  <c r="GK30" i="54095" s="1"/>
  <c r="HT29" i="54095"/>
  <c r="HT30" i="54095" s="1"/>
  <c r="DN29" i="54095"/>
  <c r="DN30" i="54095" s="1"/>
  <c r="DD29" i="54095"/>
  <c r="DD30" i="54095" s="1"/>
  <c r="CA29" i="54095"/>
  <c r="CA30" i="54095" s="1"/>
  <c r="ER29" i="54095"/>
  <c r="ER30" i="54095" s="1"/>
  <c r="FL29" i="54095"/>
  <c r="FL30" i="54095" s="1"/>
  <c r="FQ29" i="54095"/>
  <c r="FQ30" i="54095" s="1"/>
  <c r="Q29" i="54095"/>
  <c r="Q30" i="54095" s="1"/>
  <c r="FN29" i="54095"/>
  <c r="FN30" i="54095" s="1"/>
  <c r="DK29" i="54095"/>
  <c r="DK30" i="54095" s="1"/>
  <c r="FI29" i="54095"/>
  <c r="FI30" i="54095" s="1"/>
  <c r="BX29" i="54095"/>
  <c r="BX30" i="54095" s="1"/>
  <c r="BW29" i="54095"/>
  <c r="BW30" i="54095" s="1"/>
  <c r="BY29" i="54095"/>
  <c r="BY30" i="54095" s="1"/>
  <c r="HR29" i="54095"/>
  <c r="HR30" i="54095" s="1"/>
  <c r="FO29" i="54095"/>
  <c r="FO30" i="54095" s="1"/>
  <c r="U29" i="54095"/>
  <c r="EZ29" i="54095"/>
  <c r="EZ30" i="54095" s="1"/>
  <c r="BD29" i="54095"/>
  <c r="BD30" i="54095" s="1"/>
  <c r="HV29" i="54095"/>
  <c r="HV30" i="54095" s="1"/>
  <c r="HE29" i="54095"/>
  <c r="HE30" i="54095" s="1"/>
  <c r="FH29" i="54095"/>
  <c r="FH30" i="54095" s="1"/>
  <c r="EJ29" i="54095"/>
  <c r="EJ30" i="54095" s="1"/>
  <c r="FG29" i="54095"/>
  <c r="FG30" i="54095" s="1"/>
  <c r="W29" i="54095"/>
  <c r="W30" i="54095" s="1"/>
  <c r="GL29" i="54095"/>
  <c r="GL30" i="54095" s="1"/>
  <c r="GP29" i="54095"/>
  <c r="GP30" i="54095" s="1"/>
  <c r="GR29" i="54095"/>
  <c r="GR30" i="54095" s="1"/>
  <c r="FD29" i="54095"/>
  <c r="FD30" i="54095" s="1"/>
  <c r="EE29" i="54095"/>
  <c r="EE30" i="54095" s="1"/>
  <c r="BH29" i="54095"/>
  <c r="BH30" i="54095" s="1"/>
  <c r="CW29" i="54095"/>
  <c r="CW30" i="54095" s="1"/>
  <c r="DJ29" i="54095"/>
  <c r="DJ30" i="54095" s="1"/>
  <c r="HX29" i="54095"/>
  <c r="HX30" i="54095" s="1"/>
  <c r="DA29" i="54095"/>
  <c r="DA30" i="54095" s="1"/>
  <c r="DU29" i="54095"/>
  <c r="DU30" i="54095" s="1"/>
  <c r="GS29" i="54095"/>
  <c r="GS30" i="54095" s="1"/>
  <c r="ED29" i="54095"/>
  <c r="ED30" i="54095" s="1"/>
  <c r="HL29" i="54095"/>
  <c r="HL30" i="54095" s="1"/>
  <c r="GN29" i="54095"/>
  <c r="GN30" i="54095" s="1"/>
  <c r="DF29" i="54095"/>
  <c r="DF30" i="54095" s="1"/>
  <c r="DW29" i="54095"/>
  <c r="DW30" i="54095" s="1"/>
  <c r="GE29" i="54095"/>
  <c r="GE30" i="54095" s="1"/>
  <c r="DH29" i="54095"/>
  <c r="DH30" i="54095" s="1"/>
  <c r="BL29" i="54095"/>
  <c r="BL30" i="54095" s="1"/>
  <c r="EY29" i="54095"/>
  <c r="EY30" i="54095" s="1"/>
  <c r="CC29" i="54095"/>
  <c r="CC30" i="54095" s="1"/>
  <c r="GB29" i="54095"/>
  <c r="GB30" i="54095" s="1"/>
  <c r="EV29" i="54095"/>
  <c r="EV30" i="54095" s="1"/>
  <c r="FX29" i="54095"/>
  <c r="FX30" i="54095" s="1"/>
  <c r="AW29" i="54095"/>
  <c r="AW30" i="54095" s="1"/>
  <c r="CG29" i="54095"/>
  <c r="CG30" i="54095" s="1"/>
  <c r="CY29" i="54095"/>
  <c r="CY30" i="54095" s="1"/>
  <c r="CR29" i="54095"/>
  <c r="CR30" i="54095" s="1"/>
  <c r="HU29" i="54095"/>
  <c r="HU30" i="54095" s="1"/>
  <c r="DX29" i="54095"/>
  <c r="DX30" i="54095" s="1"/>
  <c r="GX29" i="54095"/>
  <c r="GX30" i="54095" s="1"/>
  <c r="DT29" i="54095"/>
  <c r="DT30" i="54095" s="1"/>
  <c r="CZ29" i="54095"/>
  <c r="CZ30" i="54095" s="1"/>
  <c r="AY29" i="54095"/>
  <c r="AY30" i="54095" s="1"/>
  <c r="CI29" i="54095"/>
  <c r="CI30" i="54095" s="1"/>
  <c r="EB29" i="54095"/>
  <c r="EB30" i="54095" s="1"/>
  <c r="HJ29" i="54095"/>
  <c r="HJ30" i="54095" s="1"/>
  <c r="CD29" i="54095"/>
  <c r="CD30" i="54095" s="1"/>
  <c r="ES29" i="54095"/>
  <c r="ES30" i="54095" s="1"/>
  <c r="AG29" i="54095"/>
  <c r="AG30" i="54095" s="1"/>
  <c r="BG29" i="54095"/>
  <c r="BG30" i="54095" s="1"/>
  <c r="HC29" i="54095"/>
  <c r="HC30" i="54095" s="1"/>
  <c r="BJ29" i="54095"/>
  <c r="BJ30" i="54095" s="1"/>
  <c r="EL29" i="54095"/>
  <c r="EL30" i="54095" s="1"/>
  <c r="HA29" i="54095"/>
  <c r="HA30" i="54095" s="1"/>
  <c r="CE29" i="54095"/>
  <c r="CE30" i="54095" s="1"/>
  <c r="DV29" i="54095"/>
  <c r="DV30" i="54095" s="1"/>
  <c r="FY29" i="54095"/>
  <c r="FY30" i="54095" s="1"/>
  <c r="FM29" i="54095"/>
  <c r="FM30" i="54095" s="1"/>
  <c r="HI29" i="54095"/>
  <c r="HI30" i="54095" s="1"/>
  <c r="GM29" i="54095"/>
  <c r="GM30" i="54095" s="1"/>
  <c r="GF29" i="54095"/>
  <c r="GF30" i="54095" s="1"/>
  <c r="CS29" i="54095"/>
  <c r="CS30" i="54095" s="1"/>
  <c r="DP29" i="54095"/>
  <c r="DP30" i="54095" s="1"/>
  <c r="GH29" i="54095"/>
  <c r="GH30" i="54095" s="1"/>
  <c r="BM29" i="54095"/>
  <c r="BM30" i="54095" s="1"/>
  <c r="CQ29" i="54095"/>
  <c r="CQ30" i="54095" s="1"/>
  <c r="BR29" i="54095"/>
  <c r="BR30" i="54095" s="1"/>
  <c r="GV29" i="54095"/>
  <c r="GV30" i="54095" s="1"/>
  <c r="BO29" i="54095"/>
  <c r="BO30" i="54095" s="1"/>
  <c r="GW29" i="54095"/>
  <c r="GW30" i="54095" s="1"/>
  <c r="FF29" i="54095"/>
  <c r="FF30" i="54095" s="1"/>
  <c r="BT29" i="54095"/>
  <c r="BT30" i="54095" s="1"/>
  <c r="EA29" i="54095"/>
  <c r="EA30" i="54095" s="1"/>
  <c r="FA29" i="54095"/>
  <c r="FA30" i="54095" s="1"/>
  <c r="HF29" i="54095"/>
  <c r="HF30" i="54095" s="1"/>
  <c r="AE29" i="54095"/>
  <c r="AE30" i="54095" s="1"/>
  <c r="HB29" i="54095"/>
  <c r="HB30" i="54095" s="1"/>
  <c r="EX29" i="54095"/>
  <c r="EX30" i="54095" s="1"/>
  <c r="DZ29" i="54095"/>
  <c r="DZ30" i="54095" s="1"/>
  <c r="CO29" i="54095"/>
  <c r="CO30" i="54095" s="1"/>
  <c r="Z29" i="54095"/>
  <c r="Z30" i="54095" s="1"/>
  <c r="AI29" i="54095"/>
  <c r="AI30" i="54095" s="1"/>
  <c r="CJ29" i="54095"/>
  <c r="CJ30" i="54095" s="1"/>
  <c r="FU29" i="54095"/>
  <c r="FU30" i="54095" s="1"/>
  <c r="AL29" i="54095"/>
  <c r="AL30" i="54095" s="1"/>
  <c r="CV29" i="54095"/>
  <c r="CV30" i="54095" s="1"/>
  <c r="GI29" i="54095"/>
  <c r="GI30" i="54095" s="1"/>
  <c r="BU29" i="54095"/>
  <c r="BU30" i="54095" s="1"/>
  <c r="GD29" i="54095"/>
  <c r="GD30" i="54095" s="1"/>
  <c r="AB29" i="54095"/>
  <c r="AB30" i="54095" s="1"/>
  <c r="CM29" i="54095"/>
  <c r="CM30" i="54095" s="1"/>
  <c r="CN29" i="54095"/>
  <c r="CN30" i="54095" s="1"/>
  <c r="HS29" i="54095"/>
  <c r="HS30" i="54095" s="1"/>
  <c r="BQ29" i="54095"/>
  <c r="BQ30" i="54095" s="1"/>
  <c r="EG29" i="54095"/>
  <c r="EG30" i="54095" s="1"/>
  <c r="P29" i="54095"/>
  <c r="P30" i="54095" s="1"/>
  <c r="AO29" i="54095"/>
  <c r="AO30" i="54095" s="1"/>
  <c r="AS29" i="54095"/>
  <c r="AS30" i="54095" s="1"/>
  <c r="AX29" i="54095"/>
  <c r="AX30" i="54095" s="1"/>
  <c r="AQ29" i="54095"/>
  <c r="AQ30" i="54095" s="1"/>
  <c r="ET29" i="54095"/>
  <c r="ET30" i="54095" s="1"/>
  <c r="FT29" i="54095"/>
  <c r="FT30" i="54095" s="1"/>
  <c r="CB29" i="54095"/>
  <c r="CB30" i="54095" s="1"/>
  <c r="HD29" i="54095"/>
  <c r="HD30" i="54095" s="1"/>
  <c r="CF29" i="54095"/>
  <c r="CF30" i="54095" s="1"/>
  <c r="EK29" i="54095"/>
  <c r="EK30" i="54095" s="1"/>
  <c r="HK29" i="54095"/>
  <c r="HK30" i="54095" s="1"/>
  <c r="AT29" i="54095"/>
  <c r="AT30" i="54095" s="1"/>
  <c r="BB29" i="54095"/>
  <c r="BB30" i="54095" s="1"/>
  <c r="FR29" i="54095"/>
  <c r="FR30" i="54095" s="1"/>
  <c r="HG29" i="54095"/>
  <c r="HG30" i="54095" s="1"/>
  <c r="GA29" i="54095"/>
  <c r="GA30" i="54095" s="1"/>
  <c r="BF29" i="54095"/>
  <c r="BF30" i="54095" s="1"/>
  <c r="DI29" i="54095"/>
  <c r="DI30" i="54095" s="1"/>
  <c r="CK29" i="54095"/>
  <c r="CK30" i="54095" s="1"/>
  <c r="CL29" i="54095"/>
  <c r="CL30" i="54095" s="1"/>
  <c r="DM29" i="54095"/>
  <c r="DM30" i="54095" s="1"/>
  <c r="DE29" i="54095"/>
  <c r="DE30" i="54095" s="1"/>
  <c r="HW29" i="54095"/>
  <c r="HW30" i="54095" s="1"/>
  <c r="CH29" i="54095"/>
  <c r="CH30" i="54095" s="1"/>
  <c r="FE29" i="54095"/>
  <c r="FE30" i="54095" s="1"/>
  <c r="DS29" i="54095"/>
  <c r="DS30" i="54095" s="1"/>
  <c r="AP29" i="54095"/>
  <c r="AP30" i="54095" s="1"/>
  <c r="HM29" i="54095"/>
  <c r="HM30" i="54095" s="1"/>
  <c r="HQ29" i="54095"/>
  <c r="HQ30" i="54095" s="1"/>
  <c r="GT29" i="54095"/>
  <c r="GT30" i="54095" s="1"/>
  <c r="BV29" i="54095"/>
  <c r="BV30" i="54095" s="1"/>
  <c r="BK29" i="54095"/>
  <c r="BK30" i="54095" s="1"/>
  <c r="AU29" i="54095"/>
  <c r="AU30" i="54095" s="1"/>
  <c r="AK29" i="54095"/>
  <c r="AK30" i="54095" s="1"/>
  <c r="FP29" i="54095"/>
  <c r="FP30" i="54095" s="1"/>
  <c r="DY29" i="54095"/>
  <c r="DY30" i="54095" s="1"/>
  <c r="GC29" i="54095"/>
  <c r="GC30" i="54095" s="1"/>
  <c r="DR29" i="54095"/>
  <c r="DR30" i="54095" s="1"/>
  <c r="BP29" i="54095"/>
  <c r="BP30" i="54095" s="1"/>
  <c r="V29" i="54095"/>
  <c r="V30" i="54095" s="1"/>
  <c r="DL29" i="54095"/>
  <c r="DL30" i="54095" s="1"/>
  <c r="HN29" i="54095"/>
  <c r="HN30" i="54095" s="1"/>
  <c r="AN29" i="54095"/>
  <c r="AN30" i="54095" s="1"/>
  <c r="AR29" i="54095"/>
  <c r="AR30" i="54095" s="1"/>
  <c r="S29" i="54095"/>
  <c r="DB29" i="54095"/>
  <c r="DB30" i="54095" s="1"/>
  <c r="GU29" i="54095"/>
  <c r="GU30" i="54095" s="1"/>
  <c r="HY29" i="54095"/>
  <c r="HY30" i="54095" s="1"/>
  <c r="EU29" i="54095"/>
  <c r="EU30" i="54095" s="1"/>
  <c r="FZ29" i="54095"/>
  <c r="FZ30" i="54095" s="1"/>
  <c r="EQ29" i="54095"/>
  <c r="EQ30" i="54095" s="1"/>
  <c r="AC29" i="54095"/>
  <c r="AC30" i="54095" s="1"/>
  <c r="EO29" i="54095"/>
  <c r="EO30" i="54095" s="1"/>
  <c r="BS29" i="54095"/>
  <c r="BS30" i="54095" s="1"/>
  <c r="AF29" i="54095"/>
  <c r="AF30" i="54095" s="1"/>
  <c r="IA29" i="54095"/>
  <c r="IA30" i="54095" s="1"/>
  <c r="GJ29" i="54095"/>
  <c r="GJ30" i="54095" s="1"/>
  <c r="AH29" i="54095"/>
  <c r="AH30" i="54095" s="1"/>
  <c r="EP29" i="54095"/>
  <c r="EP30" i="54095" s="1"/>
  <c r="GG29" i="54095"/>
  <c r="GG30" i="54095" s="1"/>
  <c r="AM29" i="54095"/>
  <c r="AM30" i="54095" s="1"/>
  <c r="GY29" i="54095"/>
  <c r="GY30" i="54095" s="1"/>
  <c r="S30" i="54095" l="1"/>
  <c r="T30" i="54095"/>
  <c r="U30" i="54095"/>
  <c r="R30" i="54095"/>
  <c r="O32" i="54095" l="1"/>
  <c r="FD32" i="54095" s="1"/>
  <c r="P32" i="54095" l="1"/>
  <c r="EB32" i="54095"/>
  <c r="VB32" i="54095"/>
  <c r="PK32" i="54095"/>
  <c r="KL32" i="54095"/>
  <c r="YH32" i="54095"/>
  <c r="WE32" i="54095"/>
  <c r="MX32" i="54095"/>
  <c r="XC32" i="54095"/>
  <c r="KF32" i="54095"/>
  <c r="NV32" i="54095"/>
  <c r="UE32" i="54095"/>
  <c r="PQ32" i="54095"/>
  <c r="JV32" i="54095"/>
  <c r="UX32" i="54095"/>
  <c r="KA32" i="54095"/>
  <c r="SF32" i="54095"/>
  <c r="XJ32" i="54095"/>
  <c r="MM32" i="54095"/>
  <c r="OI32" i="54095"/>
  <c r="NN32" i="54095"/>
  <c r="LF32" i="54095"/>
  <c r="PD32" i="54095"/>
  <c r="RB32" i="54095"/>
  <c r="VT32" i="54095"/>
  <c r="YS32" i="54095"/>
  <c r="LB32" i="54095"/>
  <c r="PZ32" i="54095"/>
  <c r="ZV32" i="54095"/>
  <c r="OL32" i="54095"/>
  <c r="QQ32" i="54095"/>
  <c r="UB32" i="54095"/>
  <c r="QE32" i="54095"/>
  <c r="UL32" i="54095"/>
  <c r="JH32" i="54095"/>
  <c r="NF32" i="54095"/>
  <c r="PX32" i="54095"/>
  <c r="JD32" i="54095"/>
  <c r="IP32" i="54095"/>
  <c r="JF32" i="54095"/>
  <c r="MH32" i="54095"/>
  <c r="SL32" i="54095"/>
  <c r="SE32" i="54095"/>
  <c r="RR32" i="54095"/>
  <c r="XK32" i="54095"/>
  <c r="YZ32" i="54095"/>
  <c r="KP32" i="54095"/>
  <c r="XR32" i="54095"/>
  <c r="YB32" i="54095"/>
  <c r="OE32" i="54095"/>
  <c r="TT32" i="54095"/>
  <c r="RI32" i="54095"/>
  <c r="LR32" i="54095"/>
  <c r="OD32" i="54095"/>
  <c r="QP32" i="54095"/>
  <c r="TB32" i="54095"/>
  <c r="VN32" i="54095"/>
  <c r="XZ32" i="54095"/>
  <c r="OM32" i="54095"/>
  <c r="TK32" i="54095"/>
  <c r="IT32" i="54095"/>
  <c r="LZ32" i="54095"/>
  <c r="PF32" i="54095"/>
  <c r="SP32" i="54095"/>
  <c r="VV32" i="54095"/>
  <c r="ZB32" i="54095"/>
  <c r="SM32" i="54095"/>
  <c r="YQ32" i="54095"/>
  <c r="LL32" i="54095"/>
  <c r="QJ32" i="54095"/>
  <c r="VH32" i="54095"/>
  <c r="IE32" i="54095"/>
  <c r="KQ32" i="54095"/>
  <c r="NG32" i="54095"/>
  <c r="ID32" i="54095"/>
  <c r="LJ32" i="54095"/>
  <c r="OP32" i="54095"/>
  <c r="RZ32" i="54095"/>
  <c r="VF32" i="54095"/>
  <c r="YL32" i="54095"/>
  <c r="RG32" i="54095"/>
  <c r="XS32" i="54095"/>
  <c r="KN32" i="54095"/>
  <c r="II32" i="54095"/>
  <c r="WQ32" i="54095"/>
  <c r="YF32" i="54095"/>
  <c r="OX32" i="54095"/>
  <c r="RO32" i="54095"/>
  <c r="UR32" i="54095"/>
  <c r="QU32" i="54095"/>
  <c r="SJ32" i="54095"/>
  <c r="PW32" i="54095"/>
  <c r="ZM32" i="54095"/>
  <c r="ZA32" i="54095"/>
  <c r="JY32" i="54095"/>
  <c r="BT32" i="54095"/>
  <c r="OT32" i="54095"/>
  <c r="RF32" i="54095"/>
  <c r="TR32" i="54095"/>
  <c r="WD32" i="54095"/>
  <c r="YP32" i="54095"/>
  <c r="PS32" i="54095"/>
  <c r="UQ32" i="54095"/>
  <c r="JN32" i="54095"/>
  <c r="MT32" i="54095"/>
  <c r="QD32" i="54095"/>
  <c r="TJ32" i="54095"/>
  <c r="WP32" i="54095"/>
  <c r="ZZ32" i="54095"/>
  <c r="UA32" i="54095"/>
  <c r="ZW32" i="54095"/>
  <c r="MR32" i="54095"/>
  <c r="RP32" i="54095"/>
  <c r="WN32" i="54095"/>
  <c r="IU32" i="54095"/>
  <c r="LG32" i="54095"/>
  <c r="NW32" i="54095"/>
  <c r="IX32" i="54095"/>
  <c r="MD32" i="54095"/>
  <c r="PN32" i="54095"/>
  <c r="ST32" i="54095"/>
  <c r="VZ32" i="54095"/>
  <c r="ZJ32" i="54095"/>
  <c r="SU32" i="54095"/>
  <c r="YY32" i="54095"/>
  <c r="OF32" i="54095"/>
  <c r="MA32" i="54095"/>
  <c r="LX32" i="54095"/>
  <c r="SO32" i="54095"/>
  <c r="TV32" i="54095"/>
  <c r="IJ32" i="54095"/>
  <c r="JC32" i="54095"/>
  <c r="YE32" i="54095"/>
  <c r="OH32" i="54095"/>
  <c r="IC32" i="54095"/>
  <c r="YI32" i="54095"/>
  <c r="OS32" i="54095"/>
  <c r="QW32" i="54095"/>
  <c r="FS32" i="54095"/>
  <c r="PJ32" i="54095"/>
  <c r="RV32" i="54095"/>
  <c r="UH32" i="54095"/>
  <c r="WT32" i="54095"/>
  <c r="ZF32" i="54095"/>
  <c r="QY32" i="54095"/>
  <c r="VW32" i="54095"/>
  <c r="KH32" i="54095"/>
  <c r="NR32" i="54095"/>
  <c r="QX32" i="54095"/>
  <c r="UD32" i="54095"/>
  <c r="XN32" i="54095"/>
  <c r="PC32" i="54095"/>
  <c r="VO32" i="54095"/>
  <c r="IZ32" i="54095"/>
  <c r="NX32" i="54095"/>
  <c r="SV32" i="54095"/>
  <c r="XT32" i="54095"/>
  <c r="JK32" i="54095"/>
  <c r="LW32" i="54095"/>
  <c r="OY32" i="54095"/>
  <c r="JR32" i="54095"/>
  <c r="NB32" i="54095"/>
  <c r="QH32" i="54095"/>
  <c r="TN32" i="54095"/>
  <c r="WX32" i="54095"/>
  <c r="NC32" i="54095"/>
  <c r="UI32" i="54095"/>
  <c r="IB32" i="54095"/>
  <c r="QR32" i="54095"/>
  <c r="NK32" i="54095"/>
  <c r="OJ32" i="54095"/>
  <c r="IH32" i="54095"/>
  <c r="VJ32" i="54095"/>
  <c r="KV32" i="54095"/>
  <c r="KI32" i="54095"/>
  <c r="IN32" i="54095"/>
  <c r="UT32" i="54095"/>
  <c r="VQ32" i="54095"/>
  <c r="TO32" i="54095"/>
  <c r="PV32" i="54095"/>
  <c r="KG32" i="54095"/>
  <c r="BB32" i="54095"/>
  <c r="LT32" i="54095"/>
  <c r="TD32" i="54095"/>
  <c r="JO32" i="54095"/>
  <c r="PG32" i="54095"/>
  <c r="ZC32" i="54095"/>
  <c r="QV32" i="54095"/>
  <c r="IS32" i="54095"/>
  <c r="JZ32" i="54095"/>
  <c r="QL32" i="54095"/>
  <c r="XB32" i="54095"/>
  <c r="UY32" i="54095"/>
  <c r="NH32" i="54095"/>
  <c r="XD32" i="54095"/>
  <c r="LO32" i="54095"/>
  <c r="TG32" i="54095"/>
  <c r="KZ32" i="54095"/>
  <c r="UV32" i="54095"/>
  <c r="QI32" i="54095"/>
  <c r="AAA32" i="54095"/>
  <c r="SW32" i="54095"/>
  <c r="AO32" i="54095"/>
  <c r="LH32" i="54095"/>
  <c r="IW32" i="54095"/>
  <c r="WF32" i="54095"/>
  <c r="WW32" i="54095"/>
  <c r="LA32" i="54095"/>
  <c r="BQ32" i="54095"/>
  <c r="AP32" i="54095"/>
  <c r="MZ32" i="54095"/>
  <c r="VP32" i="54095"/>
  <c r="KU32" i="54095"/>
  <c r="RS32" i="54095"/>
  <c r="JL32" i="54095"/>
  <c r="TH32" i="54095"/>
  <c r="NQ32" i="54095"/>
  <c r="LN32" i="54095"/>
  <c r="SD32" i="54095"/>
  <c r="YT32" i="54095"/>
  <c r="YA32" i="54095"/>
  <c r="PT32" i="54095"/>
  <c r="ZP32" i="54095"/>
  <c r="MU32" i="54095"/>
  <c r="VS32" i="54095"/>
  <c r="NL32" i="54095"/>
  <c r="XH32" i="54095"/>
  <c r="JX32" i="54095"/>
  <c r="RT32" i="54095"/>
  <c r="VM32" i="54095"/>
  <c r="SH32" i="54095"/>
  <c r="VD32" i="54095"/>
  <c r="NY32" i="54095"/>
  <c r="RK32" i="54095"/>
  <c r="VI32" i="54095"/>
  <c r="LS32" i="54095"/>
  <c r="CF32" i="54095"/>
  <c r="FI32" i="54095"/>
  <c r="IO32" i="54095"/>
  <c r="ZX32" i="54095"/>
  <c r="MK32" i="54095"/>
  <c r="SS32" i="54095"/>
  <c r="TS32" i="54095"/>
  <c r="SZ32" i="54095"/>
  <c r="XY32" i="54095"/>
  <c r="GM32" i="54095"/>
  <c r="UK32" i="54095"/>
  <c r="HV32" i="54095"/>
  <c r="EN32" i="54095"/>
  <c r="PL32" i="54095"/>
  <c r="UJ32" i="54095"/>
  <c r="ZH32" i="54095"/>
  <c r="KE32" i="54095"/>
  <c r="MQ32" i="54095"/>
  <c r="QM32" i="54095"/>
  <c r="VK32" i="54095"/>
  <c r="IF32" i="54095"/>
  <c r="ND32" i="54095"/>
  <c r="SB32" i="54095"/>
  <c r="WZ32" i="54095"/>
  <c r="LE32" i="54095"/>
  <c r="VA32" i="54095"/>
  <c r="KT32" i="54095"/>
  <c r="NZ32" i="54095"/>
  <c r="RJ32" i="54095"/>
  <c r="UP32" i="54095"/>
  <c r="XV32" i="54095"/>
  <c r="QA32" i="54095"/>
  <c r="WM32" i="54095"/>
  <c r="JP32" i="54095"/>
  <c r="ON32" i="54095"/>
  <c r="TL32" i="54095"/>
  <c r="YJ32" i="54095"/>
  <c r="JS32" i="54095"/>
  <c r="ME32" i="54095"/>
  <c r="PO32" i="54095"/>
  <c r="UM32" i="54095"/>
  <c r="ZK32" i="54095"/>
  <c r="MF32" i="54095"/>
  <c r="RD32" i="54095"/>
  <c r="WB32" i="54095"/>
  <c r="RN32" i="54095"/>
  <c r="WU32" i="54095"/>
  <c r="YR32" i="54095"/>
  <c r="SQ32" i="54095"/>
  <c r="KJ32" i="54095"/>
  <c r="UF32" i="54095"/>
  <c r="LU32" i="54095"/>
  <c r="YC32" i="54095"/>
  <c r="XU32" i="54095"/>
  <c r="IG32" i="54095"/>
  <c r="SC32" i="54095"/>
  <c r="MS32" i="54095"/>
  <c r="NM32" i="54095"/>
  <c r="IL32" i="54095"/>
  <c r="VR32" i="54095"/>
  <c r="LD32" i="54095"/>
  <c r="KM32" i="54095"/>
  <c r="WA32" i="54095"/>
  <c r="NT32" i="54095"/>
  <c r="XP32" i="54095"/>
  <c r="PM32" i="54095"/>
  <c r="JQ32" i="54095"/>
  <c r="MW32" i="54095"/>
  <c r="LI32" i="54095"/>
  <c r="VE32" i="54095"/>
  <c r="SG32" i="54095"/>
  <c r="TQ32" i="54095"/>
  <c r="TF32" i="54095"/>
  <c r="ZO32" i="54095"/>
  <c r="IQ32" i="54095"/>
  <c r="TW32" i="54095"/>
  <c r="LP32" i="54095"/>
  <c r="VL32" i="54095"/>
  <c r="NA32" i="54095"/>
  <c r="ZI32" i="54095"/>
  <c r="JE32" i="54095"/>
  <c r="JM32" i="54095"/>
  <c r="TI32" i="54095"/>
  <c r="PE32" i="54095"/>
  <c r="PY32" i="54095"/>
  <c r="KD32" i="54095"/>
  <c r="XG32" i="54095"/>
  <c r="PI32" i="54095"/>
  <c r="FG32" i="54095"/>
  <c r="YW32" i="54095"/>
  <c r="BP32" i="54095"/>
  <c r="EC32" i="54095"/>
  <c r="CU32" i="54095"/>
  <c r="GW32" i="54095"/>
  <c r="DX32" i="54095"/>
  <c r="HL32" i="54095"/>
  <c r="AD32" i="54095"/>
  <c r="BX32" i="54095"/>
  <c r="JW32" i="54095"/>
  <c r="VC32" i="54095"/>
  <c r="MV32" i="54095"/>
  <c r="WR32" i="54095"/>
  <c r="OW32" i="54095"/>
  <c r="IK32" i="54095"/>
  <c r="LQ32" i="54095"/>
  <c r="KS32" i="54095"/>
  <c r="UO32" i="54095"/>
  <c r="RA32" i="54095"/>
  <c r="SK32" i="54095"/>
  <c r="LV32" i="54095"/>
  <c r="YX32" i="54095"/>
  <c r="QB32" i="54095"/>
  <c r="MY32" i="54095"/>
  <c r="YM32" i="54095"/>
  <c r="QF32" i="54095"/>
  <c r="ZD32" i="54095"/>
  <c r="TE32" i="54095"/>
  <c r="OO32" i="54095"/>
  <c r="RU32" i="54095"/>
  <c r="NU32" i="54095"/>
  <c r="XQ32" i="54095"/>
  <c r="XE32" i="54095"/>
  <c r="JJ32" i="54095"/>
  <c r="WL32" i="54095"/>
  <c r="MJ32" i="54095"/>
  <c r="LC32" i="54095"/>
  <c r="WI32" i="54095"/>
  <c r="OB32" i="54095"/>
  <c r="XX32" i="54095"/>
  <c r="QS32" i="54095"/>
  <c r="KW32" i="54095"/>
  <c r="OC32" i="54095"/>
  <c r="LY32" i="54095"/>
  <c r="VU32" i="54095"/>
  <c r="TM32" i="54095"/>
  <c r="UW32" i="54095"/>
  <c r="XF32" i="54095"/>
  <c r="OZ32" i="54095"/>
  <c r="WC32" i="54095"/>
  <c r="EU32" i="54095"/>
  <c r="Q32" i="54095"/>
  <c r="XL32" i="54095"/>
  <c r="CN32" i="54095"/>
  <c r="TZ32" i="54095"/>
  <c r="CB32" i="54095"/>
  <c r="EH32" i="54095"/>
  <c r="CZ32" i="54095"/>
  <c r="DN32" i="54095"/>
  <c r="AE32" i="54095"/>
  <c r="RX32" i="54095"/>
  <c r="WV32" i="54095"/>
  <c r="IY32" i="54095"/>
  <c r="LK32" i="54095"/>
  <c r="OA32" i="54095"/>
  <c r="SY32" i="54095"/>
  <c r="XW32" i="54095"/>
  <c r="KR32" i="54095"/>
  <c r="PP32" i="54095"/>
  <c r="UN32" i="54095"/>
  <c r="ZL32" i="54095"/>
  <c r="QC32" i="54095"/>
  <c r="JB32" i="54095"/>
  <c r="ML32" i="54095"/>
  <c r="PR32" i="54095"/>
  <c r="SX32" i="54095"/>
  <c r="WH32" i="54095"/>
  <c r="ZN32" i="54095"/>
  <c r="TC32" i="54095"/>
  <c r="ZG32" i="54095"/>
  <c r="MB32" i="54095"/>
  <c r="QZ32" i="54095"/>
  <c r="VX32" i="54095"/>
  <c r="IM32" i="54095"/>
  <c r="KY32" i="54095"/>
  <c r="NO32" i="54095"/>
  <c r="SA32" i="54095"/>
  <c r="WY32" i="54095"/>
  <c r="JT32" i="54095"/>
  <c r="OR32" i="54095"/>
  <c r="TP32" i="54095"/>
  <c r="KX32" i="54095"/>
  <c r="YD32" i="54095"/>
  <c r="OV32" i="54095"/>
  <c r="MI32" i="54095"/>
  <c r="XO32" i="54095"/>
  <c r="PH32" i="54095"/>
  <c r="YV32" i="54095"/>
  <c r="RY32" i="54095"/>
  <c r="NI32" i="54095"/>
  <c r="QO32" i="54095"/>
  <c r="NE32" i="54095"/>
  <c r="XA32" i="54095"/>
  <c r="VY32" i="54095"/>
  <c r="XI32" i="54095"/>
  <c r="PB32" i="54095"/>
  <c r="RW32" i="54095"/>
  <c r="UZ32" i="54095"/>
  <c r="RC32" i="54095"/>
  <c r="IV32" i="54095"/>
  <c r="SR32" i="54095"/>
  <c r="JI32" i="54095"/>
  <c r="WG32" i="54095"/>
  <c r="UC32" i="54095"/>
  <c r="WS32" i="54095"/>
  <c r="QG32" i="54095"/>
  <c r="JA32" i="54095"/>
  <c r="JU32" i="54095"/>
  <c r="MP32" i="54095"/>
  <c r="ZR32" i="54095"/>
  <c r="RH32" i="54095"/>
  <c r="NS32" i="54095"/>
  <c r="YU32" i="54095"/>
  <c r="QN32" i="54095"/>
  <c r="ZT32" i="54095"/>
  <c r="TU32" i="54095"/>
  <c r="QK32" i="54095"/>
  <c r="TA32" i="54095"/>
  <c r="OK32" i="54095"/>
  <c r="YG32" i="54095"/>
  <c r="YK32" i="54095"/>
  <c r="ZU32" i="54095"/>
  <c r="NP32" i="54095"/>
  <c r="YN32" i="54095"/>
  <c r="BS32" i="54095"/>
  <c r="OQ32" i="54095"/>
  <c r="EQ32" i="54095"/>
  <c r="RM32" i="54095"/>
  <c r="FF32" i="54095"/>
  <c r="AR32" i="54095"/>
  <c r="DJ32" i="54095"/>
  <c r="ZY32" i="54095"/>
  <c r="EM32" i="54095"/>
  <c r="FM32" i="54095"/>
  <c r="DQ32" i="54095"/>
  <c r="MO32" i="54095"/>
  <c r="BF32" i="54095"/>
  <c r="BW32" i="54095"/>
  <c r="GX32" i="54095"/>
  <c r="FR32" i="54095"/>
  <c r="NJ32" i="54095"/>
  <c r="ZS32" i="54095"/>
  <c r="RQ32" i="54095"/>
  <c r="ZQ32" i="54095"/>
  <c r="AN32" i="54095"/>
  <c r="HT32" i="54095"/>
  <c r="DH32" i="54095"/>
  <c r="AT32" i="54095"/>
  <c r="KB32" i="54095"/>
  <c r="MG32" i="54095"/>
  <c r="CJ32" i="54095"/>
  <c r="AZ32" i="54095"/>
  <c r="GI32" i="54095"/>
  <c r="CA32" i="54095"/>
  <c r="R32" i="54095"/>
  <c r="AU32" i="54095"/>
  <c r="JG32" i="54095"/>
  <c r="HC32" i="54095"/>
  <c r="CE32" i="54095"/>
  <c r="V32" i="54095"/>
  <c r="GE32" i="54095"/>
  <c r="EK32" i="54095"/>
  <c r="AH32" i="54095"/>
  <c r="BY32" i="54095"/>
  <c r="AK32" i="54095"/>
  <c r="HX32" i="54095"/>
  <c r="X32" i="54095"/>
  <c r="AA32" i="54095"/>
  <c r="GG32" i="54095"/>
  <c r="CW32" i="54095"/>
  <c r="GN32" i="54095"/>
  <c r="AL32" i="54095"/>
  <c r="FH32" i="54095"/>
  <c r="FT32" i="54095"/>
  <c r="U32" i="54095"/>
  <c r="AW32" i="54095"/>
  <c r="DW32" i="54095"/>
  <c r="GP32" i="54095"/>
  <c r="WK32" i="54095"/>
  <c r="FW32" i="54095"/>
  <c r="CX32" i="54095"/>
  <c r="CK32" i="54095"/>
  <c r="GC32" i="54095"/>
  <c r="OU32" i="54095"/>
  <c r="RL32" i="54095"/>
  <c r="UG32" i="54095"/>
  <c r="YO32" i="54095"/>
  <c r="DM32" i="54095"/>
  <c r="CL32" i="54095"/>
  <c r="CI32" i="54095"/>
  <c r="GZ32" i="54095"/>
  <c r="KO32" i="54095"/>
  <c r="FX32" i="54095"/>
  <c r="FN32" i="54095"/>
  <c r="EO32" i="54095"/>
  <c r="DC32" i="54095"/>
  <c r="CT32" i="54095"/>
  <c r="CC32" i="54095"/>
  <c r="DK32" i="54095"/>
  <c r="KK32" i="54095"/>
  <c r="GK32" i="54095"/>
  <c r="BE32" i="54095"/>
  <c r="BD32" i="54095"/>
  <c r="TX32" i="54095"/>
  <c r="CV32" i="54095"/>
  <c r="DP32" i="54095"/>
  <c r="GU32" i="54095"/>
  <c r="EE32" i="54095"/>
  <c r="IR32" i="54095"/>
  <c r="BJ32" i="54095"/>
  <c r="GR32" i="54095"/>
  <c r="DT32" i="54095"/>
  <c r="ET32" i="54095"/>
  <c r="FL32" i="54095"/>
  <c r="DE32" i="54095"/>
  <c r="GB32" i="54095"/>
  <c r="EZ32" i="54095"/>
  <c r="HQ32" i="54095"/>
  <c r="HF32" i="54095"/>
  <c r="HK32" i="54095"/>
  <c r="GD32" i="54095"/>
  <c r="MC32" i="54095"/>
  <c r="US32" i="54095"/>
  <c r="GL32" i="54095"/>
  <c r="DR32" i="54095"/>
  <c r="HW32" i="54095"/>
  <c r="EP32" i="54095"/>
  <c r="SN32" i="54095"/>
  <c r="AAB32" i="54095"/>
  <c r="PA32" i="54095"/>
  <c r="FO32" i="54095"/>
  <c r="CY32" i="54095"/>
  <c r="HG32" i="54095"/>
  <c r="GO32" i="54095"/>
  <c r="QT32" i="54095"/>
  <c r="WO32" i="54095"/>
  <c r="FU32" i="54095"/>
  <c r="HP32" i="54095"/>
  <c r="HA32" i="54095"/>
  <c r="GJ32" i="54095"/>
  <c r="DI32" i="54095"/>
  <c r="GF32" i="54095"/>
  <c r="AS32" i="54095"/>
  <c r="TY32" i="54095"/>
  <c r="CO32" i="54095"/>
  <c r="DA32" i="54095"/>
  <c r="HH32" i="54095"/>
  <c r="ZE32" i="54095"/>
  <c r="BO32" i="54095"/>
  <c r="FQ32" i="54095"/>
  <c r="AV32" i="54095"/>
  <c r="W32" i="54095"/>
  <c r="WJ32" i="54095"/>
  <c r="BM32" i="54095"/>
  <c r="FA32" i="54095"/>
  <c r="HZ32" i="54095"/>
  <c r="HU32" i="54095"/>
  <c r="SI32" i="54095"/>
  <c r="BC32" i="54095"/>
  <c r="DD32" i="54095"/>
  <c r="DS32" i="54095"/>
  <c r="HJ32" i="54095"/>
  <c r="AB32" i="54095"/>
  <c r="FV32" i="54095"/>
  <c r="T32" i="54095"/>
  <c r="CS32" i="54095"/>
  <c r="MN32" i="54095"/>
  <c r="RE32" i="54095"/>
  <c r="EY32" i="54095"/>
  <c r="EW32" i="54095"/>
  <c r="EV32" i="54095"/>
  <c r="CM32" i="54095"/>
  <c r="FP32" i="54095"/>
  <c r="AM32" i="54095"/>
  <c r="CR32" i="54095"/>
  <c r="HD32" i="54095"/>
  <c r="HM32" i="54095"/>
  <c r="Z32" i="54095"/>
  <c r="Y32" i="54095"/>
  <c r="EG32" i="54095"/>
  <c r="S32" i="54095"/>
  <c r="HS32" i="54095"/>
  <c r="HE32" i="54095"/>
  <c r="CD32" i="54095"/>
  <c r="BN32" i="54095"/>
  <c r="KC32" i="54095"/>
  <c r="GS32" i="54095"/>
  <c r="CQ32" i="54095"/>
  <c r="ER32" i="54095"/>
  <c r="AJ32" i="54095"/>
  <c r="IA32" i="54095"/>
  <c r="EL32" i="54095"/>
  <c r="HN32" i="54095"/>
  <c r="BI32" i="54095"/>
  <c r="XM32" i="54095"/>
  <c r="FY32" i="54095"/>
  <c r="DO32" i="54095"/>
  <c r="FK32" i="54095"/>
  <c r="BV32" i="54095"/>
  <c r="HO32" i="54095"/>
  <c r="DL32" i="54095"/>
  <c r="PU32" i="54095"/>
  <c r="AX32" i="54095"/>
  <c r="DF32" i="54095"/>
  <c r="HR32" i="54095"/>
  <c r="GQ32" i="54095"/>
  <c r="EF32" i="54095"/>
  <c r="AG32" i="54095"/>
  <c r="GV32" i="54095"/>
  <c r="OG32" i="54095"/>
  <c r="BL32" i="54095"/>
  <c r="EA32" i="54095"/>
  <c r="AI32" i="54095"/>
  <c r="EI32" i="54095"/>
  <c r="BK32" i="54095"/>
  <c r="BU32" i="54095"/>
  <c r="EJ32" i="54095"/>
  <c r="VG32" i="54095"/>
  <c r="GY32" i="54095"/>
  <c r="FB32" i="54095"/>
  <c r="CG32" i="54095"/>
  <c r="DG32" i="54095"/>
  <c r="FZ32" i="54095"/>
  <c r="CH32" i="54095"/>
  <c r="BZ32" i="54095"/>
  <c r="DV32" i="54095"/>
  <c r="FE32" i="54095"/>
  <c r="AF32" i="54095"/>
  <c r="FJ32" i="54095"/>
  <c r="GT32" i="54095"/>
  <c r="DZ32" i="54095"/>
  <c r="DU32" i="54095"/>
  <c r="FC32" i="54095"/>
  <c r="DB32" i="54095"/>
  <c r="HB32" i="54095"/>
  <c r="BR32" i="54095"/>
  <c r="UU32" i="54095"/>
  <c r="EX32" i="54095"/>
  <c r="LM32" i="54095"/>
  <c r="AC32" i="54095"/>
  <c r="AY32" i="54095"/>
  <c r="BH32" i="54095"/>
  <c r="BG32" i="54095"/>
  <c r="GA32" i="54095"/>
  <c r="GH32" i="54095"/>
  <c r="HY32" i="54095"/>
  <c r="DY32" i="54095"/>
  <c r="AQ32" i="54095"/>
  <c r="ES32" i="54095"/>
  <c r="ED32" i="54095"/>
  <c r="CP32" i="54095"/>
  <c r="HI32" i="54095"/>
  <c r="BA32" i="54095"/>
  <c r="O33" i="54095" l="1"/>
  <c r="L50" i="54095" s="1"/>
  <c r="I47" i="54064" l="1"/>
  <c r="D52" i="54092" l="1"/>
  <c r="F52" i="54092" s="1"/>
  <c r="L61" i="54054"/>
  <c r="F37" i="54081"/>
  <c r="V37" i="54081" s="1"/>
  <c r="X37" i="54081" s="1"/>
  <c r="G34" i="16" l="1"/>
  <c r="H34" i="16" s="1"/>
  <c r="I43" i="16" s="1"/>
  <c r="J44" i="16" s="1"/>
  <c r="J47" i="16" s="1"/>
  <c r="F18" i="13300" l="1"/>
  <c r="G18" i="13300" s="1"/>
  <c r="G27" i="13300" s="1"/>
  <c r="J45" i="16"/>
  <c r="J48" i="16" s="1"/>
  <c r="F18" i="54095"/>
  <c r="G18" i="54095" s="1"/>
  <c r="G27" i="54095" s="1"/>
  <c r="K34" i="16"/>
  <c r="P25" i="16"/>
  <c r="O25" i="16" s="1"/>
  <c r="H9" i="13300"/>
  <c r="P19" i="16"/>
  <c r="O19" i="16" s="1"/>
  <c r="O26" i="16"/>
  <c r="O23" i="16"/>
  <c r="P26" i="16"/>
  <c r="H24" i="13300" s="1"/>
  <c r="I24" i="13300" s="1"/>
  <c r="J24" i="13300" s="1"/>
  <c r="P24" i="16"/>
  <c r="O24" i="16" s="1"/>
  <c r="H9" i="54095"/>
  <c r="P20" i="16"/>
  <c r="O20" i="16" s="1"/>
  <c r="P27" i="16"/>
  <c r="P21" i="16"/>
  <c r="O21" i="16" s="1"/>
  <c r="Q20" i="16"/>
  <c r="P22" i="16"/>
  <c r="O22" i="16" s="1"/>
  <c r="P18" i="16"/>
  <c r="P23" i="16"/>
  <c r="H21" i="13300" s="1"/>
  <c r="I21" i="13300" s="1"/>
  <c r="J21" i="13300" s="1"/>
  <c r="P17" i="16"/>
  <c r="O17" i="16" s="1"/>
  <c r="H16" i="54095" l="1"/>
  <c r="I16" i="54095" s="1"/>
  <c r="J16" i="54095" s="1"/>
  <c r="K16" i="54095" s="1"/>
  <c r="H25" i="13300"/>
  <c r="I25" i="13300" s="1"/>
  <c r="J25" i="13300" s="1"/>
  <c r="K25" i="13300" s="1"/>
  <c r="B25" i="12" s="1"/>
  <c r="H17" i="13300"/>
  <c r="I17" i="13300" s="1"/>
  <c r="J17" i="13300" s="1"/>
  <c r="K17" i="13300" s="1"/>
  <c r="B17" i="12" s="1"/>
  <c r="H19" i="54095"/>
  <c r="I19" i="54095" s="1"/>
  <c r="J19" i="54095" s="1"/>
  <c r="K19" i="54095" s="1"/>
  <c r="H20" i="13300"/>
  <c r="I20" i="13300" s="1"/>
  <c r="J20" i="13300" s="1"/>
  <c r="K20" i="13300" s="1"/>
  <c r="D18" i="54046" s="1"/>
  <c r="E18" i="54046" s="1"/>
  <c r="C20" i="50" s="1"/>
  <c r="H23" i="13300"/>
  <c r="I23" i="13300" s="1"/>
  <c r="J23" i="13300" s="1"/>
  <c r="K23" i="13300" s="1"/>
  <c r="B23" i="12" s="1"/>
  <c r="H17" i="54095"/>
  <c r="I17" i="54095" s="1"/>
  <c r="J17" i="54095" s="1"/>
  <c r="K17" i="54095" s="1"/>
  <c r="H22" i="54095"/>
  <c r="I22" i="54095" s="1"/>
  <c r="J22" i="54095" s="1"/>
  <c r="K22" i="54095" s="1"/>
  <c r="H23" i="54095"/>
  <c r="I23" i="54095" s="1"/>
  <c r="J23" i="54095" s="1"/>
  <c r="K23" i="54095" s="1"/>
  <c r="O27" i="16"/>
  <c r="O18" i="16"/>
  <c r="H22" i="13300"/>
  <c r="I22" i="13300" s="1"/>
  <c r="J22" i="13300" s="1"/>
  <c r="K22" i="13300" s="1"/>
  <c r="B22" i="12" s="1"/>
  <c r="H19" i="13300"/>
  <c r="I19" i="13300" s="1"/>
  <c r="J19" i="13300" s="1"/>
  <c r="K19" i="13300" s="1"/>
  <c r="D17" i="54046" s="1"/>
  <c r="E17" i="54046" s="1"/>
  <c r="C19" i="50" s="1"/>
  <c r="H21" i="54095"/>
  <c r="I21" i="54095" s="1"/>
  <c r="J21" i="54095" s="1"/>
  <c r="K21" i="54095" s="1"/>
  <c r="H25" i="54095"/>
  <c r="I25" i="54095" s="1"/>
  <c r="J25" i="54095" s="1"/>
  <c r="K25" i="54095" s="1"/>
  <c r="H24" i="54095"/>
  <c r="I24" i="54095" s="1"/>
  <c r="J24" i="54095" s="1"/>
  <c r="K24" i="54095" s="1"/>
  <c r="H18" i="13300"/>
  <c r="I18" i="13300" s="1"/>
  <c r="J18" i="13300" s="1"/>
  <c r="K18" i="13300" s="1"/>
  <c r="D16" i="54046" s="1"/>
  <c r="E16" i="54046" s="1"/>
  <c r="C18" i="50" s="1"/>
  <c r="H18" i="54095"/>
  <c r="I18" i="54095" s="1"/>
  <c r="J18" i="54095" s="1"/>
  <c r="K18" i="54095" s="1"/>
  <c r="H20" i="54095"/>
  <c r="I20" i="54095" s="1"/>
  <c r="J20" i="54095" s="1"/>
  <c r="K20" i="54095" s="1"/>
  <c r="H16" i="13300"/>
  <c r="I16" i="13300" s="1"/>
  <c r="J16" i="13300" s="1"/>
  <c r="H15" i="13300"/>
  <c r="I15" i="13300" s="1"/>
  <c r="J15" i="13300" s="1"/>
  <c r="K15" i="13300" s="1"/>
  <c r="D13" i="54046" s="1"/>
  <c r="C13" i="54049" s="1"/>
  <c r="H15" i="54095"/>
  <c r="I15" i="54095" s="1"/>
  <c r="J15" i="54095" s="1"/>
  <c r="K21" i="13300"/>
  <c r="B21" i="12" s="1"/>
  <c r="K24" i="13300"/>
  <c r="B24" i="12" s="1"/>
  <c r="B48" i="54081" l="1"/>
  <c r="R48" i="54081" s="1"/>
  <c r="D126" i="54092"/>
  <c r="F126" i="54092" s="1"/>
  <c r="D123" i="54092"/>
  <c r="F123" i="54092" s="1"/>
  <c r="B56" i="54081"/>
  <c r="R56" i="54081" s="1"/>
  <c r="D502" i="54092"/>
  <c r="F502" i="54092" s="1"/>
  <c r="E111" i="54081"/>
  <c r="U111" i="54081" s="1"/>
  <c r="E112" i="54081"/>
  <c r="U112" i="54081" s="1"/>
  <c r="J27" i="13300"/>
  <c r="N15" i="54093" s="1"/>
  <c r="K16" i="13300"/>
  <c r="D14" i="54046" s="1"/>
  <c r="E14" i="54046" s="1"/>
  <c r="C16" i="50" s="1"/>
  <c r="B15" i="12"/>
  <c r="E13" i="54046"/>
  <c r="C15" i="50" s="1"/>
  <c r="I27" i="54095"/>
  <c r="I27" i="13300"/>
  <c r="K15" i="54095"/>
  <c r="K27" i="54095" s="1"/>
  <c r="J27" i="54095"/>
  <c r="L24" i="54095" s="1"/>
  <c r="C17" i="54049"/>
  <c r="C18" i="54049"/>
  <c r="C16" i="54049"/>
  <c r="B52" i="54081"/>
  <c r="R52" i="54081" s="1"/>
  <c r="D127" i="54092"/>
  <c r="F127" i="54092" s="1"/>
  <c r="D23" i="54046"/>
  <c r="B55" i="54081"/>
  <c r="R55" i="54081" s="1"/>
  <c r="D119" i="54092"/>
  <c r="F119" i="54092" s="1"/>
  <c r="D125" i="54092"/>
  <c r="F125" i="54092" s="1"/>
  <c r="B53" i="54081"/>
  <c r="R53" i="54081" s="1"/>
  <c r="D19" i="54046"/>
  <c r="C19" i="54049" s="1"/>
  <c r="D15" i="54046"/>
  <c r="C15" i="54048" s="1"/>
  <c r="F15" i="54048" s="1"/>
  <c r="C16" i="54060" s="1"/>
  <c r="L16" i="54060" s="1"/>
  <c r="B54" i="54081"/>
  <c r="R54" i="54081" s="1"/>
  <c r="B19" i="12"/>
  <c r="B20" i="12"/>
  <c r="D22" i="54046"/>
  <c r="C22" i="54048" s="1"/>
  <c r="F22" i="54048" s="1"/>
  <c r="C23" i="54060" s="1"/>
  <c r="L23" i="54060" s="1"/>
  <c r="D124" i="54092"/>
  <c r="F124" i="54092" s="1"/>
  <c r="B18" i="12"/>
  <c r="D21" i="54046"/>
  <c r="C21" i="54048" s="1"/>
  <c r="F21" i="54048" s="1"/>
  <c r="C22" i="54060" s="1"/>
  <c r="L22" i="54060" s="1"/>
  <c r="D20" i="54046"/>
  <c r="C20" i="54049" s="1"/>
  <c r="D247" i="54092"/>
  <c r="F247" i="54092" s="1"/>
  <c r="D19" i="50"/>
  <c r="D248" i="54092"/>
  <c r="F248" i="54092" s="1"/>
  <c r="D20" i="50"/>
  <c r="E15" i="54074"/>
  <c r="I24" i="54074"/>
  <c r="I23" i="54074"/>
  <c r="I21" i="54074"/>
  <c r="I19" i="54074"/>
  <c r="E24" i="54074"/>
  <c r="I15" i="54074"/>
  <c r="I17" i="54074"/>
  <c r="I22" i="54074"/>
  <c r="I25" i="54074"/>
  <c r="E18" i="54074"/>
  <c r="E16" i="54074"/>
  <c r="E25" i="54074"/>
  <c r="E20" i="54074"/>
  <c r="E23" i="54074"/>
  <c r="E32" i="54074"/>
  <c r="I16" i="54074"/>
  <c r="E282" i="54092"/>
  <c r="E30" i="54074"/>
  <c r="E35" i="54074" s="1"/>
  <c r="E19" i="54074"/>
  <c r="E21" i="54074"/>
  <c r="E22" i="54074"/>
  <c r="I18" i="54074"/>
  <c r="I20" i="54074"/>
  <c r="I38" i="54094"/>
  <c r="J38" i="54094" s="1"/>
  <c r="E17" i="54074"/>
  <c r="E446" i="54092"/>
  <c r="L19" i="54090"/>
  <c r="L27" i="54090"/>
  <c r="L17" i="54090"/>
  <c r="V29" i="54090"/>
  <c r="L18" i="54090"/>
  <c r="AA29" i="54090"/>
  <c r="L24" i="54090"/>
  <c r="L22" i="54090"/>
  <c r="L25" i="54090"/>
  <c r="P29" i="54090"/>
  <c r="E110" i="54081"/>
  <c r="U110" i="54081" s="1"/>
  <c r="D246" i="54092"/>
  <c r="F246" i="54092" s="1"/>
  <c r="D18" i="50"/>
  <c r="O15" i="54093" l="1"/>
  <c r="O10" i="54093" s="1"/>
  <c r="I15" i="54093"/>
  <c r="I33" i="54093" s="1"/>
  <c r="J33" i="54093" s="1"/>
  <c r="E435" i="54092"/>
  <c r="B50" i="54081"/>
  <c r="R50" i="54081" s="1"/>
  <c r="E445" i="54092"/>
  <c r="O107" i="54081"/>
  <c r="D506" i="54092"/>
  <c r="F506" i="54092" s="1"/>
  <c r="E442" i="54092"/>
  <c r="B49" i="54081"/>
  <c r="R49" i="54081" s="1"/>
  <c r="D507" i="54092"/>
  <c r="F507" i="54092" s="1"/>
  <c r="E443" i="54092"/>
  <c r="E436" i="54092"/>
  <c r="E437" i="54092"/>
  <c r="D262" i="54092"/>
  <c r="F262" i="54092" s="1"/>
  <c r="D509" i="54092"/>
  <c r="F509" i="54092" s="1"/>
  <c r="E107" i="54081"/>
  <c r="U107" i="54081" s="1"/>
  <c r="F111" i="54081"/>
  <c r="V111" i="54081" s="1"/>
  <c r="E108" i="54081"/>
  <c r="U108" i="54081" s="1"/>
  <c r="AA27" i="54090"/>
  <c r="E440" i="54092"/>
  <c r="D122" i="54092"/>
  <c r="F122" i="54092" s="1"/>
  <c r="D508" i="54092"/>
  <c r="F508" i="54092" s="1"/>
  <c r="D505" i="54092"/>
  <c r="F505" i="54092" s="1"/>
  <c r="C13" i="54048"/>
  <c r="F13" i="54048" s="1"/>
  <c r="C14" i="54060" s="1"/>
  <c r="L14" i="54060" s="1"/>
  <c r="L23" i="13300"/>
  <c r="L15" i="13300"/>
  <c r="C14" i="54049"/>
  <c r="L20" i="13300"/>
  <c r="L24" i="13300"/>
  <c r="J36" i="13300"/>
  <c r="L18" i="13300"/>
  <c r="L17" i="13300"/>
  <c r="L25" i="13300"/>
  <c r="L16" i="13300"/>
  <c r="L22" i="13300"/>
  <c r="L19" i="13300"/>
  <c r="D244" i="54092"/>
  <c r="F244" i="54092" s="1"/>
  <c r="K27" i="13300"/>
  <c r="B16" i="12"/>
  <c r="D16" i="50"/>
  <c r="F108" i="54081" s="1"/>
  <c r="V108" i="54081" s="1"/>
  <c r="L21" i="13300"/>
  <c r="B46" i="54081"/>
  <c r="R46" i="54081" s="1"/>
  <c r="D117" i="54092"/>
  <c r="F117" i="54092" s="1"/>
  <c r="D243" i="54092"/>
  <c r="F243" i="54092" s="1"/>
  <c r="D15" i="50"/>
  <c r="L17" i="54095"/>
  <c r="L44" i="54095" s="1"/>
  <c r="L25" i="54095"/>
  <c r="L48" i="54095" s="1"/>
  <c r="L19" i="54095"/>
  <c r="L16" i="54095"/>
  <c r="L43" i="54095" s="1"/>
  <c r="L18" i="54095"/>
  <c r="L45" i="54095" s="1"/>
  <c r="L23" i="54095"/>
  <c r="L21" i="54095"/>
  <c r="J36" i="54095"/>
  <c r="L15" i="54095"/>
  <c r="L22" i="54095"/>
  <c r="L47" i="54095" s="1"/>
  <c r="L20" i="54095"/>
  <c r="L46" i="54095" s="1"/>
  <c r="D121" i="54092"/>
  <c r="F121" i="54092" s="1"/>
  <c r="E15" i="54046"/>
  <c r="C17" i="50" s="1"/>
  <c r="C15" i="54049"/>
  <c r="E23" i="54046"/>
  <c r="C25" i="50" s="1"/>
  <c r="C23" i="54049"/>
  <c r="C23" i="54048"/>
  <c r="F23" i="54048" s="1"/>
  <c r="C24" i="54060" s="1"/>
  <c r="L24" i="54060" s="1"/>
  <c r="C19" i="54048"/>
  <c r="F19" i="54048" s="1"/>
  <c r="C20" i="54060" s="1"/>
  <c r="L20" i="54060" s="1"/>
  <c r="C20" i="54048"/>
  <c r="F20" i="54048" s="1"/>
  <c r="C21" i="54060" s="1"/>
  <c r="L21" i="54060" s="1"/>
  <c r="E21" i="54046"/>
  <c r="C23" i="50" s="1"/>
  <c r="C21" i="54049"/>
  <c r="E22" i="54046"/>
  <c r="C24" i="50" s="1"/>
  <c r="C22" i="54049"/>
  <c r="E19" i="54046"/>
  <c r="C21" i="50" s="1"/>
  <c r="B51" i="54081"/>
  <c r="R51" i="54081" s="1"/>
  <c r="C18" i="54048"/>
  <c r="F18" i="54048" s="1"/>
  <c r="C19" i="54060" s="1"/>
  <c r="L19" i="54060" s="1"/>
  <c r="E20" i="54046"/>
  <c r="C22" i="50" s="1"/>
  <c r="C17" i="54048"/>
  <c r="F17" i="54048" s="1"/>
  <c r="C18" i="54060" s="1"/>
  <c r="L18" i="54060" s="1"/>
  <c r="C16" i="54048"/>
  <c r="F16" i="54048" s="1"/>
  <c r="C17" i="54060" s="1"/>
  <c r="L17" i="54060" s="1"/>
  <c r="D25" i="54046"/>
  <c r="D120" i="54092"/>
  <c r="F120" i="54092" s="1"/>
  <c r="E279" i="54092"/>
  <c r="O115" i="54081"/>
  <c r="E274" i="54092"/>
  <c r="O110" i="54081"/>
  <c r="E275" i="54092"/>
  <c r="O111" i="54081"/>
  <c r="E272" i="54092"/>
  <c r="O108" i="54081"/>
  <c r="E273" i="54092"/>
  <c r="O109" i="54081"/>
  <c r="E278" i="54092"/>
  <c r="O114" i="54081"/>
  <c r="E276" i="54092"/>
  <c r="O112" i="54081"/>
  <c r="E280" i="54092"/>
  <c r="O116" i="54081"/>
  <c r="E277" i="54092"/>
  <c r="O113" i="54081"/>
  <c r="E281" i="54092"/>
  <c r="O117" i="54081"/>
  <c r="D261" i="54092"/>
  <c r="F261" i="54092" s="1"/>
  <c r="F112" i="54081"/>
  <c r="V112" i="54081" s="1"/>
  <c r="V25" i="54090"/>
  <c r="E478" i="54092"/>
  <c r="V19" i="54090"/>
  <c r="V20" i="54090"/>
  <c r="V26" i="54090"/>
  <c r="V23" i="54090"/>
  <c r="V24" i="54090"/>
  <c r="V27" i="54090"/>
  <c r="V18" i="54090"/>
  <c r="V17" i="54090"/>
  <c r="V21" i="54090"/>
  <c r="V22" i="54090"/>
  <c r="I27" i="54074"/>
  <c r="P30" i="54090"/>
  <c r="E462" i="54092"/>
  <c r="AA20" i="54090"/>
  <c r="AA18" i="54090"/>
  <c r="AA24" i="54090"/>
  <c r="AA21" i="54090"/>
  <c r="E494" i="54092"/>
  <c r="AA17" i="54090"/>
  <c r="AA22" i="54090"/>
  <c r="AA26" i="54090"/>
  <c r="AA19" i="54090"/>
  <c r="AA25" i="54090"/>
  <c r="AA23" i="54090"/>
  <c r="E34" i="54074"/>
  <c r="E271" i="54092"/>
  <c r="F110" i="54081"/>
  <c r="V110" i="54081" s="1"/>
  <c r="D260" i="54092"/>
  <c r="F260" i="54092" s="1"/>
  <c r="E473" i="54092" l="1"/>
  <c r="E116" i="54081"/>
  <c r="U116" i="54081" s="1"/>
  <c r="D504" i="54092"/>
  <c r="F504" i="54092" s="1"/>
  <c r="B47" i="54081"/>
  <c r="R47" i="54081" s="1"/>
  <c r="E468" i="54092"/>
  <c r="E476" i="54092"/>
  <c r="E475" i="54092"/>
  <c r="D510" i="54092"/>
  <c r="F510" i="54092" s="1"/>
  <c r="E109" i="54081"/>
  <c r="U109" i="54081" s="1"/>
  <c r="D503" i="54092"/>
  <c r="F503" i="54092" s="1"/>
  <c r="E472" i="54092"/>
  <c r="E477" i="54092"/>
  <c r="E470" i="54092"/>
  <c r="E113" i="54081"/>
  <c r="U113" i="54081" s="1"/>
  <c r="E115" i="54081"/>
  <c r="U115" i="54081" s="1"/>
  <c r="D512" i="54092"/>
  <c r="F512" i="54092" s="1"/>
  <c r="F107" i="54081"/>
  <c r="V107" i="54081" s="1"/>
  <c r="E471" i="54092"/>
  <c r="E474" i="54092"/>
  <c r="E469" i="54092"/>
  <c r="D22" i="50"/>
  <c r="F114" i="54081" s="1"/>
  <c r="V114" i="54081" s="1"/>
  <c r="D511" i="54092"/>
  <c r="F511" i="54092" s="1"/>
  <c r="E117" i="54081"/>
  <c r="U117" i="54081" s="1"/>
  <c r="D258" i="54092"/>
  <c r="F258" i="54092" s="1"/>
  <c r="M15" i="54095"/>
  <c r="M27" i="54095" s="1"/>
  <c r="L42" i="54095"/>
  <c r="I35" i="54093"/>
  <c r="J35" i="54093" s="1"/>
  <c r="J28" i="54093" s="1"/>
  <c r="J15" i="54093"/>
  <c r="B27" i="12"/>
  <c r="I17" i="54093"/>
  <c r="J17" i="54093" s="1"/>
  <c r="D257" i="54092"/>
  <c r="F257" i="54092" s="1"/>
  <c r="C14" i="54048"/>
  <c r="F14" i="54048" s="1"/>
  <c r="C15" i="54060" s="1"/>
  <c r="L15" i="54060" s="1"/>
  <c r="L26" i="54060" s="1"/>
  <c r="D118" i="54092"/>
  <c r="F118" i="54092" s="1"/>
  <c r="D17" i="50"/>
  <c r="D245" i="54092"/>
  <c r="F245" i="54092" s="1"/>
  <c r="D252" i="54092"/>
  <c r="F252" i="54092" s="1"/>
  <c r="D25" i="50"/>
  <c r="D23" i="50"/>
  <c r="D253" i="54092"/>
  <c r="F253" i="54092" s="1"/>
  <c r="D24" i="50"/>
  <c r="D251" i="54092"/>
  <c r="F251" i="54092" s="1"/>
  <c r="E25" i="54046"/>
  <c r="C27" i="50" s="1"/>
  <c r="C25" i="54049"/>
  <c r="D249" i="54092"/>
  <c r="F249" i="54092" s="1"/>
  <c r="D21" i="50"/>
  <c r="E114" i="54081"/>
  <c r="U114" i="54081" s="1"/>
  <c r="D250" i="54092"/>
  <c r="F250" i="54092" s="1"/>
  <c r="E489" i="54092"/>
  <c r="N23" i="54090"/>
  <c r="N26" i="54090"/>
  <c r="E492" i="54092"/>
  <c r="N21" i="54090"/>
  <c r="E487" i="54092"/>
  <c r="N25" i="54090"/>
  <c r="E491" i="54092"/>
  <c r="N22" i="54090"/>
  <c r="E488" i="54092"/>
  <c r="N24" i="54090"/>
  <c r="E490" i="54092"/>
  <c r="P17" i="54090"/>
  <c r="P23" i="54090"/>
  <c r="P20" i="54090"/>
  <c r="P25" i="54090"/>
  <c r="P27" i="54090"/>
  <c r="P19" i="54090"/>
  <c r="P22" i="54090"/>
  <c r="P24" i="54090"/>
  <c r="P26" i="54090"/>
  <c r="P18" i="54090"/>
  <c r="P21" i="54090"/>
  <c r="E493" i="54092"/>
  <c r="N27" i="54090"/>
  <c r="N17" i="54090"/>
  <c r="E483" i="54092"/>
  <c r="E484" i="54092"/>
  <c r="N18" i="54090"/>
  <c r="E467" i="54092"/>
  <c r="V31" i="54090"/>
  <c r="V32" i="54090" s="1"/>
  <c r="E485" i="54092"/>
  <c r="N19" i="54090"/>
  <c r="E486" i="54092"/>
  <c r="N20" i="54090"/>
  <c r="E27" i="50" l="1"/>
  <c r="N20" i="54093" s="1"/>
  <c r="E455" i="54092"/>
  <c r="E453" i="54092"/>
  <c r="E460" i="54092"/>
  <c r="E461" i="54092"/>
  <c r="E451" i="54092"/>
  <c r="E456" i="54092"/>
  <c r="E454" i="54092"/>
  <c r="E452" i="54092"/>
  <c r="E457" i="54092"/>
  <c r="E458" i="54092"/>
  <c r="E459" i="54092"/>
  <c r="D513" i="54092"/>
  <c r="D532" i="54092" s="1"/>
  <c r="F532" i="54092" s="1"/>
  <c r="B58" i="54081"/>
  <c r="R58" i="54081" s="1"/>
  <c r="D264" i="54092"/>
  <c r="F264" i="54092" s="1"/>
  <c r="L29" i="54089"/>
  <c r="N15" i="54095"/>
  <c r="N19" i="54095"/>
  <c r="N18" i="54095"/>
  <c r="N25" i="54095"/>
  <c r="N21" i="54095"/>
  <c r="N22" i="54095"/>
  <c r="N20" i="54095"/>
  <c r="N23" i="54095"/>
  <c r="N24" i="54095"/>
  <c r="J10" i="54093"/>
  <c r="D128" i="54092"/>
  <c r="F128" i="54092" s="1"/>
  <c r="C25" i="54048"/>
  <c r="D266" i="54092"/>
  <c r="F266" i="54092" s="1"/>
  <c r="F116" i="54081"/>
  <c r="V116" i="54081" s="1"/>
  <c r="D265" i="54092"/>
  <c r="F265" i="54092" s="1"/>
  <c r="F115" i="54081"/>
  <c r="V115" i="54081" s="1"/>
  <c r="D259" i="54092"/>
  <c r="F259" i="54092" s="1"/>
  <c r="F109" i="54081"/>
  <c r="V109" i="54081" s="1"/>
  <c r="D267" i="54092"/>
  <c r="F267" i="54092" s="1"/>
  <c r="F117" i="54081"/>
  <c r="V117" i="54081" s="1"/>
  <c r="D263" i="54092"/>
  <c r="F263" i="54092" s="1"/>
  <c r="F113" i="54081"/>
  <c r="V113" i="54081" s="1"/>
  <c r="D254" i="54092"/>
  <c r="F254" i="54092" s="1"/>
  <c r="E119" i="54081"/>
  <c r="U119" i="54081" s="1"/>
  <c r="D27" i="50"/>
  <c r="P107" i="54081"/>
  <c r="E289" i="54092"/>
  <c r="C15" i="54076"/>
  <c r="N29" i="54090"/>
  <c r="C22" i="54076"/>
  <c r="E296" i="54092"/>
  <c r="P114" i="54081"/>
  <c r="E297" i="54092"/>
  <c r="C23" i="54076"/>
  <c r="P115" i="54081"/>
  <c r="E291" i="54092"/>
  <c r="C17" i="54076"/>
  <c r="P109" i="54081"/>
  <c r="P108" i="54081"/>
  <c r="E290" i="54092"/>
  <c r="C16" i="54076"/>
  <c r="C25" i="54076"/>
  <c r="P117" i="54081"/>
  <c r="E299" i="54092"/>
  <c r="E298" i="54092"/>
  <c r="P116" i="54081"/>
  <c r="C24" i="54076"/>
  <c r="C20" i="54076"/>
  <c r="E294" i="54092"/>
  <c r="P112" i="54081"/>
  <c r="P113" i="54081"/>
  <c r="C21" i="54076"/>
  <c r="E295" i="54092"/>
  <c r="P110" i="54081"/>
  <c r="E292" i="54092"/>
  <c r="C18" i="54076"/>
  <c r="C19" i="54076"/>
  <c r="P111" i="54081"/>
  <c r="E293" i="54092"/>
  <c r="N21" i="54093" l="1"/>
  <c r="D282" i="54092"/>
  <c r="F282" i="54092" s="1"/>
  <c r="I38" i="54093"/>
  <c r="J38" i="54093" s="1"/>
  <c r="G119" i="54081"/>
  <c r="W119" i="54081" s="1"/>
  <c r="F513" i="54092"/>
  <c r="I20" i="54093"/>
  <c r="J20" i="54093" s="1"/>
  <c r="K51" i="54081"/>
  <c r="N51" i="54081" s="1"/>
  <c r="D446" i="54092"/>
  <c r="F446" i="54092" s="1"/>
  <c r="K53" i="54081"/>
  <c r="N53" i="54081" s="1"/>
  <c r="D541" i="54092"/>
  <c r="F541" i="54092" s="1"/>
  <c r="K56" i="54081"/>
  <c r="N56" i="54081" s="1"/>
  <c r="K47" i="54081"/>
  <c r="N47" i="54081" s="1"/>
  <c r="K48" i="54081"/>
  <c r="N48" i="54081" s="1"/>
  <c r="L18" i="54089"/>
  <c r="P29" i="54089"/>
  <c r="V29" i="54089"/>
  <c r="V26" i="54089" s="1"/>
  <c r="L25" i="54089"/>
  <c r="L17" i="54089"/>
  <c r="L24" i="54089"/>
  <c r="AA29" i="54089"/>
  <c r="L19" i="54089"/>
  <c r="L22" i="54089"/>
  <c r="L27" i="54089"/>
  <c r="M28" i="54095"/>
  <c r="N17" i="54095"/>
  <c r="N16" i="54095"/>
  <c r="F25" i="54048"/>
  <c r="C26" i="54060" s="1"/>
  <c r="I24" i="50"/>
  <c r="F119" i="54081"/>
  <c r="V119" i="54081" s="1"/>
  <c r="E25" i="50"/>
  <c r="E23" i="50"/>
  <c r="I16" i="50"/>
  <c r="I22" i="50"/>
  <c r="I17" i="50"/>
  <c r="E22" i="50"/>
  <c r="D268" i="54092"/>
  <c r="F268" i="54092" s="1"/>
  <c r="E21" i="50"/>
  <c r="I15" i="50"/>
  <c r="E24" i="50"/>
  <c r="I19" i="50"/>
  <c r="E18" i="50"/>
  <c r="I25" i="50"/>
  <c r="E16" i="50"/>
  <c r="E20" i="50"/>
  <c r="I21" i="50"/>
  <c r="E15" i="50"/>
  <c r="E19" i="50"/>
  <c r="I20" i="50"/>
  <c r="E30" i="50"/>
  <c r="E35" i="50" s="1"/>
  <c r="E17" i="50"/>
  <c r="I23" i="50"/>
  <c r="I18" i="50"/>
  <c r="E32" i="50"/>
  <c r="I19" i="54094"/>
  <c r="I21" i="54094" s="1"/>
  <c r="F18" i="54076"/>
  <c r="E167" i="54092"/>
  <c r="K49" i="54081"/>
  <c r="N49" i="54081" s="1"/>
  <c r="D16" i="54078"/>
  <c r="F25" i="54076"/>
  <c r="D23" i="54078"/>
  <c r="E174" i="54092"/>
  <c r="D14" i="54078"/>
  <c r="E165" i="54092"/>
  <c r="F16" i="54076"/>
  <c r="F23" i="54076"/>
  <c r="K54" i="54081"/>
  <c r="N54" i="54081" s="1"/>
  <c r="L69" i="54081" s="1"/>
  <c r="K69" i="54081" s="1"/>
  <c r="D21" i="54078"/>
  <c r="E172" i="54092"/>
  <c r="F22" i="54076"/>
  <c r="E171" i="54092"/>
  <c r="D20" i="54078"/>
  <c r="P119" i="54081"/>
  <c r="E300" i="54092"/>
  <c r="I37" i="54094"/>
  <c r="D17" i="54078"/>
  <c r="E168" i="54092"/>
  <c r="F19" i="54076"/>
  <c r="K50" i="54081"/>
  <c r="N50" i="54081" s="1"/>
  <c r="D22" i="54078"/>
  <c r="F24" i="54076"/>
  <c r="E173" i="54092"/>
  <c r="K55" i="54081"/>
  <c r="N55" i="54081" s="1"/>
  <c r="D15" i="54078"/>
  <c r="E166" i="54092"/>
  <c r="F17" i="54076"/>
  <c r="K46" i="54081"/>
  <c r="N46" i="54081" s="1"/>
  <c r="D13" i="54078"/>
  <c r="F15" i="54076"/>
  <c r="E164" i="54092"/>
  <c r="C27" i="54076"/>
  <c r="K52" i="54081"/>
  <c r="N52" i="54081" s="1"/>
  <c r="E170" i="54092"/>
  <c r="F21" i="54076"/>
  <c r="D19" i="54078"/>
  <c r="F20" i="54076"/>
  <c r="E169" i="54092"/>
  <c r="D18" i="54078"/>
  <c r="O21" i="54093" l="1"/>
  <c r="O20" i="54093"/>
  <c r="V19" i="54089"/>
  <c r="D469" i="54092" s="1"/>
  <c r="F469" i="54092" s="1"/>
  <c r="K19" i="54076"/>
  <c r="L19" i="54076" s="1"/>
  <c r="M19" i="54076" s="1"/>
  <c r="K22" i="54076"/>
  <c r="L22" i="54076" s="1"/>
  <c r="M22" i="54076" s="1"/>
  <c r="D436" i="54092"/>
  <c r="F436" i="54092" s="1"/>
  <c r="K16" i="54076"/>
  <c r="L16" i="54076" s="1"/>
  <c r="M16" i="54076" s="1"/>
  <c r="AA17" i="54089"/>
  <c r="D483" i="54092" s="1"/>
  <c r="F483" i="54092" s="1"/>
  <c r="D544" i="54092"/>
  <c r="F544" i="54092" s="1"/>
  <c r="K21" i="54076"/>
  <c r="L21" i="54076" s="1"/>
  <c r="M21" i="54076" s="1"/>
  <c r="K17" i="54076"/>
  <c r="L17" i="54076" s="1"/>
  <c r="M17" i="54076" s="1"/>
  <c r="D440" i="54092"/>
  <c r="F440" i="54092" s="1"/>
  <c r="D435" i="54092"/>
  <c r="F435" i="54092" s="1"/>
  <c r="D462" i="54092"/>
  <c r="F462" i="54092" s="1"/>
  <c r="K15" i="54076"/>
  <c r="L15" i="54076" s="1"/>
  <c r="M15" i="54076" s="1"/>
  <c r="K24" i="54076"/>
  <c r="L24" i="54076" s="1"/>
  <c r="M24" i="54076" s="1"/>
  <c r="K23" i="54076"/>
  <c r="L23" i="54076" s="1"/>
  <c r="M23" i="54076" s="1"/>
  <c r="D437" i="54092"/>
  <c r="F437" i="54092" s="1"/>
  <c r="D443" i="54092"/>
  <c r="F443" i="54092" s="1"/>
  <c r="K20" i="54076"/>
  <c r="L20" i="54076" s="1"/>
  <c r="M20" i="54076" s="1"/>
  <c r="K58" i="54081"/>
  <c r="K25" i="54076"/>
  <c r="L25" i="54076" s="1"/>
  <c r="M25" i="54076" s="1"/>
  <c r="K18" i="54076"/>
  <c r="L18" i="54076" s="1"/>
  <c r="M18" i="54076" s="1"/>
  <c r="D476" i="54092"/>
  <c r="F476" i="54092" s="1"/>
  <c r="D445" i="54092"/>
  <c r="F445" i="54092" s="1"/>
  <c r="D442" i="54092"/>
  <c r="F442" i="54092" s="1"/>
  <c r="V23" i="54089"/>
  <c r="D478" i="54092"/>
  <c r="F478" i="54092" s="1"/>
  <c r="V25" i="54089"/>
  <c r="V20" i="54089"/>
  <c r="V22" i="54089"/>
  <c r="V24" i="54089"/>
  <c r="V18" i="54089"/>
  <c r="P30" i="54089"/>
  <c r="P19" i="54089" s="1"/>
  <c r="AA19" i="54089"/>
  <c r="V27" i="54089"/>
  <c r="V17" i="54089"/>
  <c r="V21" i="54089"/>
  <c r="AA18" i="54089"/>
  <c r="AA23" i="54089"/>
  <c r="D494" i="54092"/>
  <c r="F494" i="54092" s="1"/>
  <c r="AA20" i="54089"/>
  <c r="N20" i="54089" s="1"/>
  <c r="AA21" i="54089"/>
  <c r="N21" i="54089" s="1"/>
  <c r="AA27" i="54089"/>
  <c r="AA22" i="54089"/>
  <c r="N22" i="54089" s="1"/>
  <c r="AA26" i="54089"/>
  <c r="N26" i="54089" s="1"/>
  <c r="AA24" i="54089"/>
  <c r="AA25" i="54089"/>
  <c r="N25" i="54089" s="1"/>
  <c r="N27" i="54095"/>
  <c r="D273" i="54092"/>
  <c r="F273" i="54092" s="1"/>
  <c r="G109" i="54081"/>
  <c r="W109" i="54081" s="1"/>
  <c r="D271" i="54092"/>
  <c r="F271" i="54092" s="1"/>
  <c r="G107" i="54081"/>
  <c r="W107" i="54081" s="1"/>
  <c r="D281" i="54092"/>
  <c r="F281" i="54092" s="1"/>
  <c r="G117" i="54081"/>
  <c r="W117" i="54081" s="1"/>
  <c r="D274" i="54092"/>
  <c r="F274" i="54092" s="1"/>
  <c r="G110" i="54081"/>
  <c r="W110" i="54081" s="1"/>
  <c r="D277" i="54092"/>
  <c r="F277" i="54092" s="1"/>
  <c r="G113" i="54081"/>
  <c r="W113" i="54081" s="1"/>
  <c r="D276" i="54092"/>
  <c r="F276" i="54092" s="1"/>
  <c r="G112" i="54081"/>
  <c r="W112" i="54081" s="1"/>
  <c r="D275" i="54092"/>
  <c r="F275" i="54092" s="1"/>
  <c r="G111" i="54081"/>
  <c r="W111" i="54081" s="1"/>
  <c r="D272" i="54092"/>
  <c r="F272" i="54092" s="1"/>
  <c r="G108" i="54081"/>
  <c r="W108" i="54081" s="1"/>
  <c r="D280" i="54092"/>
  <c r="F280" i="54092" s="1"/>
  <c r="G116" i="54081"/>
  <c r="W116" i="54081" s="1"/>
  <c r="D278" i="54092"/>
  <c r="F278" i="54092" s="1"/>
  <c r="G114" i="54081"/>
  <c r="W114" i="54081" s="1"/>
  <c r="D279" i="54092"/>
  <c r="F279" i="54092" s="1"/>
  <c r="G115" i="54081"/>
  <c r="W115" i="54081" s="1"/>
  <c r="I27" i="50"/>
  <c r="E34" i="50"/>
  <c r="E175" i="54092"/>
  <c r="B19" i="54077"/>
  <c r="F20" i="54060"/>
  <c r="B19" i="54078"/>
  <c r="B20" i="54079"/>
  <c r="H21" i="54076"/>
  <c r="E108" i="54092"/>
  <c r="E187" i="54092" s="1"/>
  <c r="D25" i="54078"/>
  <c r="P46" i="54081"/>
  <c r="L61" i="54081"/>
  <c r="K61" i="54081" s="1"/>
  <c r="L63" i="54081"/>
  <c r="K63" i="54081" s="1"/>
  <c r="P48" i="54081"/>
  <c r="F23" i="54060"/>
  <c r="B22" i="54077"/>
  <c r="B23" i="54079"/>
  <c r="H24" i="54076"/>
  <c r="B22" i="54078"/>
  <c r="E111" i="54092"/>
  <c r="E190" i="54092" s="1"/>
  <c r="B17" i="54077"/>
  <c r="H19" i="54076"/>
  <c r="B18" i="54079"/>
  <c r="F18" i="54060"/>
  <c r="E106" i="54092"/>
  <c r="E185" i="54092" s="1"/>
  <c r="B17" i="54078"/>
  <c r="J21" i="54094"/>
  <c r="J19" i="54094"/>
  <c r="E525" i="54092"/>
  <c r="E20" i="54078"/>
  <c r="H21" i="54060" s="1"/>
  <c r="B14" i="54078"/>
  <c r="B14" i="54077"/>
  <c r="H16" i="54076"/>
  <c r="B15" i="54079"/>
  <c r="F15" i="54060"/>
  <c r="E103" i="54092"/>
  <c r="E182" i="54092" s="1"/>
  <c r="E521" i="54092"/>
  <c r="E16" i="54078"/>
  <c r="H17" i="54060" s="1"/>
  <c r="E520" i="54092"/>
  <c r="E15" i="54078"/>
  <c r="H16" i="54060" s="1"/>
  <c r="E527" i="54092"/>
  <c r="E22" i="54078"/>
  <c r="H23" i="54060" s="1"/>
  <c r="I39" i="54094"/>
  <c r="J39" i="54094" s="1"/>
  <c r="J37" i="54094"/>
  <c r="E526" i="54092"/>
  <c r="E21" i="54078"/>
  <c r="H22" i="54060" s="1"/>
  <c r="E23" i="54078"/>
  <c r="H24" i="54060" s="1"/>
  <c r="E528" i="54092"/>
  <c r="L64" i="54081"/>
  <c r="K64" i="54081" s="1"/>
  <c r="P49" i="54081"/>
  <c r="L66" i="54081"/>
  <c r="K66" i="54081" s="1"/>
  <c r="P51" i="54081"/>
  <c r="H20" i="54076"/>
  <c r="B18" i="54078"/>
  <c r="E107" i="54092"/>
  <c r="E186" i="54092" s="1"/>
  <c r="F19" i="54060"/>
  <c r="B18" i="54077"/>
  <c r="B19" i="54079"/>
  <c r="P52" i="54081"/>
  <c r="L67" i="54081"/>
  <c r="K67" i="54081" s="1"/>
  <c r="B13" i="54077"/>
  <c r="E102" i="54092"/>
  <c r="E181" i="54092" s="1"/>
  <c r="H15" i="54076"/>
  <c r="F14" i="54060"/>
  <c r="B13" i="54078"/>
  <c r="B14" i="54079"/>
  <c r="F27" i="54076"/>
  <c r="N58" i="54081" s="1"/>
  <c r="H17" i="54076"/>
  <c r="B15" i="54077"/>
  <c r="B15" i="54078"/>
  <c r="F16" i="54060"/>
  <c r="E104" i="54092"/>
  <c r="E183" i="54092" s="1"/>
  <c r="B16" i="54079"/>
  <c r="P55" i="54081"/>
  <c r="L70" i="54081"/>
  <c r="K70" i="54081" s="1"/>
  <c r="E522" i="54092"/>
  <c r="E17" i="54078"/>
  <c r="H18" i="54060" s="1"/>
  <c r="L68" i="54081"/>
  <c r="K68" i="54081" s="1"/>
  <c r="P53" i="54081"/>
  <c r="P54" i="54081"/>
  <c r="E14" i="54078"/>
  <c r="H15" i="54060" s="1"/>
  <c r="E519" i="54092"/>
  <c r="H25" i="54076"/>
  <c r="B23" i="54077"/>
  <c r="B23" i="54078"/>
  <c r="B24" i="54079"/>
  <c r="F24" i="54060"/>
  <c r="E112" i="54092"/>
  <c r="E191" i="54092" s="1"/>
  <c r="E18" i="54078"/>
  <c r="H19" i="54060" s="1"/>
  <c r="E523" i="54092"/>
  <c r="E19" i="54078"/>
  <c r="H20" i="54060" s="1"/>
  <c r="E524" i="54092"/>
  <c r="E13" i="54078"/>
  <c r="H14" i="54060" s="1"/>
  <c r="E518" i="54092"/>
  <c r="P50" i="54081"/>
  <c r="L65" i="54081"/>
  <c r="K65" i="54081" s="1"/>
  <c r="B21" i="54079"/>
  <c r="H22" i="54076"/>
  <c r="B20" i="54077"/>
  <c r="B20" i="54078"/>
  <c r="E109" i="54092"/>
  <c r="E188" i="54092" s="1"/>
  <c r="F21" i="54060"/>
  <c r="H23" i="54076"/>
  <c r="F22" i="54060"/>
  <c r="B22" i="54079"/>
  <c r="B21" i="54078"/>
  <c r="E110" i="54092"/>
  <c r="E189" i="54092" s="1"/>
  <c r="B21" i="54077"/>
  <c r="L62" i="54081"/>
  <c r="K62" i="54081" s="1"/>
  <c r="P47" i="54081"/>
  <c r="P56" i="54081"/>
  <c r="L71" i="54081"/>
  <c r="K71" i="54081" s="1"/>
  <c r="F17" i="54060"/>
  <c r="E105" i="54092"/>
  <c r="E184" i="54092" s="1"/>
  <c r="B16" i="54077"/>
  <c r="H18" i="54076"/>
  <c r="B16" i="54078"/>
  <c r="B17" i="54079"/>
  <c r="P20" i="54089" l="1"/>
  <c r="D454" i="54092" s="1"/>
  <c r="F454" i="54092" s="1"/>
  <c r="P22" i="54089"/>
  <c r="D456" i="54092" s="1"/>
  <c r="F456" i="54092" s="1"/>
  <c r="P21" i="54089"/>
  <c r="D455" i="54092" s="1"/>
  <c r="F455" i="54092" s="1"/>
  <c r="D453" i="54092"/>
  <c r="F453" i="54092" s="1"/>
  <c r="D473" i="54092"/>
  <c r="F473" i="54092" s="1"/>
  <c r="D298" i="54092"/>
  <c r="F298" i="54092" s="1"/>
  <c r="H115" i="54081"/>
  <c r="X115" i="54081" s="1"/>
  <c r="P24" i="54089"/>
  <c r="D491" i="54092"/>
  <c r="F491" i="54092" s="1"/>
  <c r="D467" i="54092"/>
  <c r="F467" i="54092" s="1"/>
  <c r="D468" i="54092"/>
  <c r="F468" i="54092" s="1"/>
  <c r="D475" i="54092"/>
  <c r="F475" i="54092" s="1"/>
  <c r="H111" i="54081"/>
  <c r="X111" i="54081" s="1"/>
  <c r="C20" i="12"/>
  <c r="D18" i="54049" s="1"/>
  <c r="O75" i="54081"/>
  <c r="H110" i="54081"/>
  <c r="X110" i="54081" s="1"/>
  <c r="D488" i="54092"/>
  <c r="F488" i="54092" s="1"/>
  <c r="D486" i="54092"/>
  <c r="F486" i="54092" s="1"/>
  <c r="D471" i="54092"/>
  <c r="F471" i="54092" s="1"/>
  <c r="D470" i="54092"/>
  <c r="F470" i="54092" s="1"/>
  <c r="P17" i="54089"/>
  <c r="P25" i="54089"/>
  <c r="N24" i="54089"/>
  <c r="N27" i="54089"/>
  <c r="C25" i="12" s="1"/>
  <c r="D23" i="54049" s="1"/>
  <c r="E23" i="54049" s="1"/>
  <c r="D24" i="54060" s="1"/>
  <c r="M24" i="54060" s="1"/>
  <c r="N23" i="54089"/>
  <c r="D477" i="54092"/>
  <c r="F477" i="54092" s="1"/>
  <c r="D474" i="54092"/>
  <c r="F474" i="54092" s="1"/>
  <c r="D492" i="54092"/>
  <c r="F492" i="54092" s="1"/>
  <c r="D487" i="54092"/>
  <c r="F487" i="54092" s="1"/>
  <c r="N18" i="54089"/>
  <c r="N19" i="54089"/>
  <c r="D472" i="54092"/>
  <c r="F472" i="54092" s="1"/>
  <c r="N17" i="54089"/>
  <c r="C15" i="12" s="1"/>
  <c r="F15" i="12" s="1"/>
  <c r="P27" i="54089"/>
  <c r="P18" i="54089"/>
  <c r="D484" i="54092"/>
  <c r="F484" i="54092" s="1"/>
  <c r="P23" i="54089"/>
  <c r="P26" i="54089"/>
  <c r="D485" i="54092"/>
  <c r="F485" i="54092" s="1"/>
  <c r="V31" i="54089"/>
  <c r="V32" i="54089" s="1"/>
  <c r="D493" i="54092"/>
  <c r="F493" i="54092" s="1"/>
  <c r="D490" i="54092"/>
  <c r="F490" i="54092" s="1"/>
  <c r="D489" i="54092"/>
  <c r="F489" i="54092" s="1"/>
  <c r="D297" i="54092"/>
  <c r="F297" i="54092" s="1"/>
  <c r="C23" i="12"/>
  <c r="H112" i="54081"/>
  <c r="X112" i="54081" s="1"/>
  <c r="D294" i="54092"/>
  <c r="F294" i="54092" s="1"/>
  <c r="C18" i="12"/>
  <c r="D292" i="54092"/>
  <c r="F292" i="54092" s="1"/>
  <c r="C24" i="12"/>
  <c r="H116" i="54081"/>
  <c r="X116" i="54081" s="1"/>
  <c r="D293" i="54092"/>
  <c r="F293" i="54092" s="1"/>
  <c r="C19" i="12"/>
  <c r="K27" i="54076"/>
  <c r="E529" i="54092"/>
  <c r="E533" i="54092" s="1"/>
  <c r="E534" i="54092" s="1"/>
  <c r="E25" i="54078"/>
  <c r="H26" i="54060" s="1"/>
  <c r="C44" i="54076"/>
  <c r="K76" i="54081" s="1"/>
  <c r="B25" i="54078"/>
  <c r="D44" i="54076"/>
  <c r="E113" i="54092"/>
  <c r="E176" i="54092" s="1"/>
  <c r="B44" i="54076"/>
  <c r="J76" i="54081" s="1"/>
  <c r="B26" i="54079"/>
  <c r="B25" i="54077"/>
  <c r="E44" i="54076"/>
  <c r="M76" i="54081" s="1"/>
  <c r="C43" i="54070"/>
  <c r="C44" i="54070" s="1"/>
  <c r="F44" i="54076"/>
  <c r="N76" i="54081" s="1"/>
  <c r="F48" i="54076"/>
  <c r="F49" i="54076" s="1"/>
  <c r="C35" i="54079" s="1"/>
  <c r="D35" i="54079" s="1"/>
  <c r="D41" i="54079" s="1"/>
  <c r="C26" i="54079" s="1"/>
  <c r="F26" i="54060"/>
  <c r="L74" i="54081"/>
  <c r="D13" i="54049" l="1"/>
  <c r="D518" i="54092" s="1"/>
  <c r="F518" i="54092" s="1"/>
  <c r="D164" i="54092"/>
  <c r="F164" i="54092" s="1"/>
  <c r="C46" i="54081"/>
  <c r="S46" i="54081" s="1"/>
  <c r="C56" i="54081"/>
  <c r="S56" i="54081" s="1"/>
  <c r="F25" i="12"/>
  <c r="K25" i="12" s="1"/>
  <c r="L25" i="12" s="1"/>
  <c r="M25" i="12" s="1"/>
  <c r="D174" i="54092"/>
  <c r="F174" i="54092" s="1"/>
  <c r="D291" i="54092"/>
  <c r="F291" i="54092" s="1"/>
  <c r="C17" i="12"/>
  <c r="D295" i="54092"/>
  <c r="F295" i="54092" s="1"/>
  <c r="C21" i="12"/>
  <c r="H114" i="54081"/>
  <c r="X114" i="54081" s="1"/>
  <c r="C22" i="12"/>
  <c r="H108" i="54081"/>
  <c r="X108" i="54081" s="1"/>
  <c r="C16" i="12"/>
  <c r="C51" i="54081"/>
  <c r="F51" i="54081" s="1"/>
  <c r="V51" i="54081" s="1"/>
  <c r="F20" i="12"/>
  <c r="K20" i="12" s="1"/>
  <c r="L20" i="12" s="1"/>
  <c r="M20" i="12" s="1"/>
  <c r="D457" i="54092"/>
  <c r="F457" i="54092" s="1"/>
  <c r="D296" i="54092"/>
  <c r="F296" i="54092" s="1"/>
  <c r="D461" i="54092"/>
  <c r="F461" i="54092" s="1"/>
  <c r="D459" i="54092"/>
  <c r="F459" i="54092" s="1"/>
  <c r="D458" i="54092"/>
  <c r="F458" i="54092" s="1"/>
  <c r="E18" i="54049"/>
  <c r="D19" i="54060" s="1"/>
  <c r="M19" i="54060" s="1"/>
  <c r="D172" i="54092"/>
  <c r="F172" i="54092" s="1"/>
  <c r="C55" i="54081"/>
  <c r="S55" i="54081" s="1"/>
  <c r="D16" i="54049"/>
  <c r="E16" i="54049" s="1"/>
  <c r="D17" i="54060" s="1"/>
  <c r="M17" i="54060" s="1"/>
  <c r="D290" i="54092"/>
  <c r="F290" i="54092" s="1"/>
  <c r="D299" i="54092"/>
  <c r="F299" i="54092" s="1"/>
  <c r="H117" i="54081"/>
  <c r="X117" i="54081" s="1"/>
  <c r="D451" i="54092"/>
  <c r="F451" i="54092" s="1"/>
  <c r="D169" i="54092"/>
  <c r="F169" i="54092" s="1"/>
  <c r="D452" i="54092"/>
  <c r="F452" i="54092" s="1"/>
  <c r="H109" i="54081"/>
  <c r="X109" i="54081" s="1"/>
  <c r="H113" i="54081"/>
  <c r="X113" i="54081" s="1"/>
  <c r="C50" i="54081"/>
  <c r="F50" i="54081" s="1"/>
  <c r="V50" i="54081" s="1"/>
  <c r="N29" i="54089"/>
  <c r="D460" i="54092"/>
  <c r="F460" i="54092" s="1"/>
  <c r="D289" i="54092"/>
  <c r="F289" i="54092" s="1"/>
  <c r="H107" i="54081"/>
  <c r="X107" i="54081" s="1"/>
  <c r="D528" i="54092"/>
  <c r="F528" i="54092" s="1"/>
  <c r="D21" i="54049"/>
  <c r="C54" i="54081"/>
  <c r="F54" i="54081" s="1"/>
  <c r="V54" i="54081" s="1"/>
  <c r="F23" i="12"/>
  <c r="D22" i="54049"/>
  <c r="F18" i="12"/>
  <c r="D167" i="54092"/>
  <c r="F167" i="54092" s="1"/>
  <c r="D168" i="54092"/>
  <c r="F168" i="54092" s="1"/>
  <c r="C49" i="54081"/>
  <c r="F49" i="54081" s="1"/>
  <c r="V49" i="54081" s="1"/>
  <c r="F19" i="12"/>
  <c r="D17" i="54049"/>
  <c r="D173" i="54092"/>
  <c r="F173" i="54092" s="1"/>
  <c r="F24" i="12"/>
  <c r="D523" i="54092"/>
  <c r="F523" i="54092" s="1"/>
  <c r="B23" i="54048"/>
  <c r="D102" i="54092"/>
  <c r="H15" i="12"/>
  <c r="K15" i="12"/>
  <c r="L15" i="12" s="1"/>
  <c r="M15" i="12" s="1"/>
  <c r="B13" i="54048"/>
  <c r="B14" i="54060"/>
  <c r="N13" i="12"/>
  <c r="B13" i="54049"/>
  <c r="B14" i="54044"/>
  <c r="F15" i="54079"/>
  <c r="C16" i="54079"/>
  <c r="D16" i="54079" s="1"/>
  <c r="F16" i="54079"/>
  <c r="C23" i="54079"/>
  <c r="D23" i="54079" s="1"/>
  <c r="F18" i="54079"/>
  <c r="C18" i="54079"/>
  <c r="D18" i="54079" s="1"/>
  <c r="C14" i="54079"/>
  <c r="D14" i="54079" s="1"/>
  <c r="F21" i="54079"/>
  <c r="C19" i="54079"/>
  <c r="D19" i="54079" s="1"/>
  <c r="F22" i="54079"/>
  <c r="F24" i="54079"/>
  <c r="F23" i="54079"/>
  <c r="C21" i="54079"/>
  <c r="D21" i="54079" s="1"/>
  <c r="C15" i="54079"/>
  <c r="D15" i="54079" s="1"/>
  <c r="C24" i="54079"/>
  <c r="D24" i="54079" s="1"/>
  <c r="C22" i="54079"/>
  <c r="D22" i="54079" s="1"/>
  <c r="F19" i="54079"/>
  <c r="F17" i="54079"/>
  <c r="C17" i="54079"/>
  <c r="D17" i="54079" s="1"/>
  <c r="F14" i="54079"/>
  <c r="C27" i="54079"/>
  <c r="E144" i="54092"/>
  <c r="E129" i="54092"/>
  <c r="E159" i="54092"/>
  <c r="E192" i="54092"/>
  <c r="C20" i="54079"/>
  <c r="D20" i="54079" s="1"/>
  <c r="F20" i="54079"/>
  <c r="B24" i="54044" l="1"/>
  <c r="E13" i="54049"/>
  <c r="D14" i="54060" s="1"/>
  <c r="M14" i="54060" s="1"/>
  <c r="B23" i="54049"/>
  <c r="H25" i="12"/>
  <c r="D112" i="54092"/>
  <c r="F112" i="54092" s="1"/>
  <c r="N23" i="12"/>
  <c r="B24" i="54060"/>
  <c r="K24" i="54060" s="1"/>
  <c r="I37" i="54093"/>
  <c r="J37" i="54093" s="1"/>
  <c r="I19" i="54093"/>
  <c r="F46" i="54081"/>
  <c r="V46" i="54081" s="1"/>
  <c r="F56" i="54081"/>
  <c r="V56" i="54081" s="1"/>
  <c r="C27" i="12"/>
  <c r="C58" i="54081" s="1"/>
  <c r="S58" i="54081" s="1"/>
  <c r="F21" i="12"/>
  <c r="D19" i="54049"/>
  <c r="D170" i="54092"/>
  <c r="F170" i="54092" s="1"/>
  <c r="C52" i="54081"/>
  <c r="F22" i="12"/>
  <c r="C53" i="54081"/>
  <c r="D171" i="54092"/>
  <c r="F171" i="54092" s="1"/>
  <c r="D20" i="54049"/>
  <c r="F17" i="12"/>
  <c r="C48" i="54081"/>
  <c r="D166" i="54092"/>
  <c r="F166" i="54092" s="1"/>
  <c r="D15" i="54049"/>
  <c r="C47" i="54081"/>
  <c r="D14" i="54049"/>
  <c r="F16" i="12"/>
  <c r="D165" i="54092"/>
  <c r="F165" i="54092" s="1"/>
  <c r="D66" i="54081"/>
  <c r="C66" i="54081" s="1"/>
  <c r="S51" i="54081"/>
  <c r="H51" i="54081"/>
  <c r="X51" i="54081" s="1"/>
  <c r="B19" i="54060"/>
  <c r="K19" i="54060" s="1"/>
  <c r="H20" i="12"/>
  <c r="B19" i="54044"/>
  <c r="N18" i="12"/>
  <c r="B18" i="54049"/>
  <c r="B18" i="54048"/>
  <c r="D107" i="54092"/>
  <c r="D186" i="54092" s="1"/>
  <c r="F186" i="54092" s="1"/>
  <c r="D65" i="54081"/>
  <c r="C65" i="54081" s="1"/>
  <c r="S50" i="54081"/>
  <c r="F55" i="54081"/>
  <c r="V55" i="54081" s="1"/>
  <c r="H50" i="54081"/>
  <c r="X50" i="54081" s="1"/>
  <c r="D300" i="54092"/>
  <c r="F300" i="54092" s="1"/>
  <c r="H119" i="54081"/>
  <c r="X119" i="54081" s="1"/>
  <c r="E21" i="54049"/>
  <c r="D22" i="54060" s="1"/>
  <c r="M22" i="54060" s="1"/>
  <c r="D521" i="54092"/>
  <c r="F521" i="54092" s="1"/>
  <c r="K19" i="12"/>
  <c r="L19" i="12" s="1"/>
  <c r="M19" i="12" s="1"/>
  <c r="E22" i="54049"/>
  <c r="D23" i="54060" s="1"/>
  <c r="M23" i="54060" s="1"/>
  <c r="B23" i="54044"/>
  <c r="D522" i="54092"/>
  <c r="F522" i="54092" s="1"/>
  <c r="K18" i="12"/>
  <c r="L18" i="12" s="1"/>
  <c r="M18" i="12" s="1"/>
  <c r="B21" i="54048"/>
  <c r="H54" i="54081"/>
  <c r="X54" i="54081" s="1"/>
  <c r="D111" i="54092"/>
  <c r="D190" i="54092" s="1"/>
  <c r="F190" i="54092" s="1"/>
  <c r="S54" i="54081"/>
  <c r="D526" i="54092"/>
  <c r="F526" i="54092" s="1"/>
  <c r="D69" i="54081"/>
  <c r="N21" i="12"/>
  <c r="K23" i="12"/>
  <c r="L23" i="12" s="1"/>
  <c r="M23" i="12" s="1"/>
  <c r="D110" i="54092"/>
  <c r="D189" i="54092" s="1"/>
  <c r="F189" i="54092" s="1"/>
  <c r="B22" i="54060"/>
  <c r="K22" i="54060" s="1"/>
  <c r="B22" i="54044"/>
  <c r="B16" i="54049"/>
  <c r="B21" i="54049"/>
  <c r="H23" i="12"/>
  <c r="B17" i="54044"/>
  <c r="B16" i="54048"/>
  <c r="D105" i="54092"/>
  <c r="F105" i="54092" s="1"/>
  <c r="S49" i="54081"/>
  <c r="N16" i="12"/>
  <c r="B17" i="54060"/>
  <c r="K17" i="54060" s="1"/>
  <c r="H18" i="12"/>
  <c r="D527" i="54092"/>
  <c r="F527" i="54092" s="1"/>
  <c r="D64" i="54081"/>
  <c r="T64" i="54081" s="1"/>
  <c r="E17" i="54049"/>
  <c r="D18" i="54060" s="1"/>
  <c r="M18" i="54060" s="1"/>
  <c r="H49" i="54081"/>
  <c r="X49" i="54081" s="1"/>
  <c r="D106" i="54092"/>
  <c r="D185" i="54092" s="1"/>
  <c r="F185" i="54092" s="1"/>
  <c r="B18" i="54060"/>
  <c r="J18" i="54060" s="1"/>
  <c r="H19" i="12"/>
  <c r="K24" i="12"/>
  <c r="L24" i="12" s="1"/>
  <c r="M24" i="12" s="1"/>
  <c r="B17" i="54049"/>
  <c r="B17" i="54048"/>
  <c r="N17" i="12"/>
  <c r="B18" i="54044"/>
  <c r="B22" i="54048"/>
  <c r="B23" i="54060"/>
  <c r="J23" i="54060" s="1"/>
  <c r="B22" i="54049"/>
  <c r="H24" i="12"/>
  <c r="N22" i="12"/>
  <c r="K14" i="54060"/>
  <c r="J14" i="54060"/>
  <c r="D181" i="54092"/>
  <c r="F181" i="54092" s="1"/>
  <c r="F102" i="54092"/>
  <c r="D26" i="54079"/>
  <c r="F26" i="54079" s="1"/>
  <c r="E114" i="54092"/>
  <c r="C45" i="54079"/>
  <c r="C46" i="54079" s="1"/>
  <c r="J24" i="54060" l="1"/>
  <c r="I39" i="54093"/>
  <c r="J39" i="54093" s="1"/>
  <c r="D191" i="54092"/>
  <c r="F191" i="54092" s="1"/>
  <c r="D61" i="54081"/>
  <c r="T61" i="54081" s="1"/>
  <c r="D25" i="54049"/>
  <c r="E25" i="54049" s="1"/>
  <c r="D26" i="54060" s="1"/>
  <c r="H46" i="54081"/>
  <c r="X46" i="54081" s="1"/>
  <c r="H56" i="54081"/>
  <c r="X56" i="54081" s="1"/>
  <c r="D71" i="54081"/>
  <c r="T71" i="54081" s="1"/>
  <c r="D175" i="54092"/>
  <c r="F175" i="54092" s="1"/>
  <c r="F27" i="12"/>
  <c r="F58" i="54081" s="1"/>
  <c r="V58" i="54081" s="1"/>
  <c r="D520" i="54092"/>
  <c r="F520" i="54092" s="1"/>
  <c r="E15" i="54049"/>
  <c r="D16" i="54060" s="1"/>
  <c r="M16" i="54060" s="1"/>
  <c r="H16" i="12"/>
  <c r="B14" i="54049"/>
  <c r="B14" i="54048"/>
  <c r="K16" i="12"/>
  <c r="L16" i="12" s="1"/>
  <c r="M16" i="12" s="1"/>
  <c r="B15" i="54044"/>
  <c r="D103" i="54092"/>
  <c r="N14" i="12"/>
  <c r="B15" i="54060"/>
  <c r="E14" i="54049"/>
  <c r="D15" i="54060" s="1"/>
  <c r="M15" i="54060" s="1"/>
  <c r="D519" i="54092"/>
  <c r="F519" i="54092" s="1"/>
  <c r="F48" i="54081"/>
  <c r="S48" i="54081"/>
  <c r="S53" i="54081"/>
  <c r="F53" i="54081"/>
  <c r="D524" i="54092"/>
  <c r="F524" i="54092" s="1"/>
  <c r="E19" i="54049"/>
  <c r="D20" i="54060" s="1"/>
  <c r="M20" i="54060" s="1"/>
  <c r="D525" i="54092"/>
  <c r="F525" i="54092" s="1"/>
  <c r="E20" i="54049"/>
  <c r="D21" i="54060" s="1"/>
  <c r="M21" i="54060" s="1"/>
  <c r="S52" i="54081"/>
  <c r="F52" i="54081"/>
  <c r="F47" i="54081"/>
  <c r="S47" i="54081"/>
  <c r="B16" i="54044"/>
  <c r="B16" i="54060"/>
  <c r="B15" i="54049"/>
  <c r="K17" i="12"/>
  <c r="L17" i="12" s="1"/>
  <c r="M17" i="12" s="1"/>
  <c r="N15" i="12"/>
  <c r="D104" i="54092"/>
  <c r="H17" i="12"/>
  <c r="B15" i="54048"/>
  <c r="B20" i="54049"/>
  <c r="D109" i="54092"/>
  <c r="B21" i="54044"/>
  <c r="K22" i="12"/>
  <c r="L22" i="12" s="1"/>
  <c r="M22" i="12" s="1"/>
  <c r="B21" i="54060"/>
  <c r="H22" i="12"/>
  <c r="B20" i="54048"/>
  <c r="N20" i="12"/>
  <c r="B20" i="54044"/>
  <c r="B19" i="54049"/>
  <c r="B20" i="54060"/>
  <c r="N19" i="12"/>
  <c r="D108" i="54092"/>
  <c r="K21" i="12"/>
  <c r="L21" i="12" s="1"/>
  <c r="M21" i="12" s="1"/>
  <c r="H21" i="12"/>
  <c r="B19" i="54048"/>
  <c r="T66" i="54081"/>
  <c r="J19" i="54060"/>
  <c r="F107" i="54092"/>
  <c r="D70" i="54081"/>
  <c r="C70" i="54081" s="1"/>
  <c r="H55" i="54081"/>
  <c r="X55" i="54081" s="1"/>
  <c r="T65" i="54081"/>
  <c r="D529" i="54092"/>
  <c r="D533" i="54092" s="1"/>
  <c r="D534" i="54092" s="1"/>
  <c r="F534" i="54092" s="1"/>
  <c r="J19" i="54093"/>
  <c r="I21" i="54093"/>
  <c r="J21" i="54093" s="1"/>
  <c r="C69" i="54081"/>
  <c r="T69" i="54081"/>
  <c r="F111" i="54092"/>
  <c r="J22" i="54060"/>
  <c r="F110" i="54092"/>
  <c r="D184" i="54092"/>
  <c r="F184" i="54092" s="1"/>
  <c r="J17" i="54060"/>
  <c r="C64" i="54081"/>
  <c r="F106" i="54092"/>
  <c r="D27" i="54079"/>
  <c r="D46" i="54079"/>
  <c r="C71" i="54081" l="1"/>
  <c r="C61" i="54081"/>
  <c r="B25" i="54048"/>
  <c r="B26" i="54060"/>
  <c r="K26" i="54060" s="1"/>
  <c r="E44" i="12"/>
  <c r="E76" i="54081" s="1"/>
  <c r="D44" i="12"/>
  <c r="F48" i="12"/>
  <c r="F49" i="12" s="1"/>
  <c r="N27" i="12" s="1"/>
  <c r="N25" i="12"/>
  <c r="B26" i="54044"/>
  <c r="B44" i="12"/>
  <c r="B76" i="54081" s="1"/>
  <c r="C44" i="12"/>
  <c r="C76" i="54081" s="1"/>
  <c r="C43" i="16"/>
  <c r="C44" i="16" s="1"/>
  <c r="D113" i="54092"/>
  <c r="F113" i="54092" s="1"/>
  <c r="B25" i="54049"/>
  <c r="K27" i="12"/>
  <c r="M26" i="54060"/>
  <c r="V53" i="54081"/>
  <c r="H53" i="54081"/>
  <c r="X53" i="54081" s="1"/>
  <c r="D68" i="54081"/>
  <c r="D182" i="54092"/>
  <c r="F182" i="54092" s="1"/>
  <c r="F103" i="54092"/>
  <c r="V47" i="54081"/>
  <c r="D62" i="54081"/>
  <c r="H47" i="54081"/>
  <c r="X47" i="54081" s="1"/>
  <c r="F109" i="54092"/>
  <c r="D188" i="54092"/>
  <c r="F188" i="54092" s="1"/>
  <c r="D183" i="54092"/>
  <c r="F183" i="54092" s="1"/>
  <c r="F104" i="54092"/>
  <c r="K16" i="54060"/>
  <c r="J16" i="54060"/>
  <c r="V52" i="54081"/>
  <c r="D67" i="54081"/>
  <c r="H52" i="54081"/>
  <c r="X52" i="54081" s="1"/>
  <c r="J15" i="54060"/>
  <c r="K15" i="54060"/>
  <c r="J20" i="54060"/>
  <c r="K20" i="54060"/>
  <c r="F108" i="54092"/>
  <c r="D187" i="54092"/>
  <c r="F187" i="54092" s="1"/>
  <c r="K21" i="54060"/>
  <c r="J21" i="54060"/>
  <c r="V48" i="54081"/>
  <c r="D63" i="54081"/>
  <c r="H48" i="54081"/>
  <c r="X48" i="54081" s="1"/>
  <c r="T70" i="54081"/>
  <c r="F533" i="54092"/>
  <c r="F529" i="54092"/>
  <c r="G75" i="54081"/>
  <c r="W75" i="54081" s="1"/>
  <c r="D144" i="54092"/>
  <c r="F144" i="54092" s="1"/>
  <c r="D192" i="54092" l="1"/>
  <c r="F192" i="54092" s="1"/>
  <c r="C35" i="54044"/>
  <c r="D35" i="54044" s="1"/>
  <c r="D41" i="54044" s="1"/>
  <c r="C26" i="54044" s="1"/>
  <c r="C23" i="54044" s="1"/>
  <c r="D23" i="54044" s="1"/>
  <c r="D159" i="54092"/>
  <c r="F159" i="54092" s="1"/>
  <c r="D129" i="54092"/>
  <c r="F129" i="54092" s="1"/>
  <c r="D176" i="54092"/>
  <c r="F176" i="54092" s="1"/>
  <c r="F44" i="12"/>
  <c r="F76" i="54081" s="1"/>
  <c r="J26" i="54060"/>
  <c r="C67" i="54081"/>
  <c r="T67" i="54081"/>
  <c r="T62" i="54081"/>
  <c r="C62" i="54081"/>
  <c r="T68" i="54081"/>
  <c r="C68" i="54081"/>
  <c r="T63" i="54081"/>
  <c r="C63" i="54081"/>
  <c r="D74" i="54081"/>
  <c r="T74" i="54081" s="1"/>
  <c r="C21" i="54044" l="1"/>
  <c r="D21" i="54044" s="1"/>
  <c r="F24" i="54044"/>
  <c r="F21" i="54044"/>
  <c r="C24" i="54044"/>
  <c r="D24" i="54044" s="1"/>
  <c r="C27" i="54044"/>
  <c r="F23" i="54044"/>
  <c r="F14" i="54044"/>
  <c r="F16" i="54044"/>
  <c r="C16" i="54044"/>
  <c r="D16" i="54044" s="1"/>
  <c r="F15" i="54044"/>
  <c r="C15" i="54044"/>
  <c r="D15" i="54044" s="1"/>
  <c r="C20" i="54044"/>
  <c r="D20" i="54044" s="1"/>
  <c r="F20" i="54044"/>
  <c r="C14" i="54044"/>
  <c r="D14" i="54044" s="1"/>
  <c r="F19" i="54044"/>
  <c r="C22" i="54044"/>
  <c r="D22" i="54044" s="1"/>
  <c r="C17" i="54044"/>
  <c r="D17" i="54044" s="1"/>
  <c r="F17" i="54044"/>
  <c r="F22" i="54044"/>
  <c r="F18" i="54044"/>
  <c r="D114" i="54092"/>
  <c r="F114" i="54092" s="1"/>
  <c r="C18" i="54044"/>
  <c r="D18" i="54044" s="1"/>
  <c r="C19" i="54044"/>
  <c r="D19" i="54044" s="1"/>
  <c r="D26" i="54044" l="1"/>
  <c r="D46" i="54044" s="1"/>
  <c r="C45" i="54044"/>
  <c r="C46" i="54044" s="1"/>
  <c r="D27" i="54044" l="1"/>
</calcChain>
</file>

<file path=xl/comments1.xml><?xml version="1.0" encoding="utf-8"?>
<comments xmlns="http://schemas.openxmlformats.org/spreadsheetml/2006/main">
  <authors>
    <author>M&amp;M</author>
  </authors>
  <commentList>
    <comment ref="K3" authorId="0" shapeId="0">
      <text>
        <r>
          <rPr>
            <b/>
            <sz val="9"/>
            <color indexed="81"/>
            <rFont val="Tahoma"/>
            <family val="2"/>
          </rPr>
          <t>M&amp;M:</t>
        </r>
        <r>
          <rPr>
            <sz val="9"/>
            <color indexed="81"/>
            <rFont val="Tahoma"/>
            <family val="2"/>
          </rPr>
          <t xml:space="preserve">
inkl. Korrektur = ja
ohne Korrektur = nein</t>
        </r>
      </text>
    </comment>
    <comment ref="L3" authorId="0" shapeId="0">
      <text>
        <r>
          <rPr>
            <b/>
            <sz val="9"/>
            <color indexed="81"/>
            <rFont val="Tahoma"/>
            <family val="2"/>
          </rPr>
          <t>M&amp;M:</t>
        </r>
        <r>
          <rPr>
            <sz val="9"/>
            <color indexed="81"/>
            <rFont val="Tahoma"/>
            <family val="2"/>
          </rPr>
          <t xml:space="preserve">
inkl. Korrektur = ja
ohne Korrektur = nein</t>
        </r>
      </text>
    </comment>
  </commentList>
</comments>
</file>

<file path=xl/sharedStrings.xml><?xml version="1.0" encoding="utf-8"?>
<sst xmlns="http://schemas.openxmlformats.org/spreadsheetml/2006/main" count="3264" uniqueCount="710">
  <si>
    <t>Gemeinde</t>
  </si>
  <si>
    <t>Total</t>
  </si>
  <si>
    <t>pro Kopf-
Belastung</t>
  </si>
  <si>
    <t>Belastungsaus-
gleich pro Kopf</t>
  </si>
  <si>
    <t>Belastungsaus-
gleich Total</t>
  </si>
  <si>
    <t>Beckenried</t>
  </si>
  <si>
    <t>Buochs</t>
  </si>
  <si>
    <t>Dallenwil</t>
  </si>
  <si>
    <t>Emmetten</t>
  </si>
  <si>
    <t>Ennetbürgen</t>
  </si>
  <si>
    <t>Ennetmoos</t>
  </si>
  <si>
    <t>Hergiswil</t>
  </si>
  <si>
    <t>Oberdorf</t>
  </si>
  <si>
    <t>Stans</t>
  </si>
  <si>
    <t>Stansstad</t>
  </si>
  <si>
    <t>Wolfenschiessen</t>
  </si>
  <si>
    <t>Durchschnittliche
pro Kopf-Belastung</t>
  </si>
  <si>
    <t>KANTON NIDWALDEN</t>
  </si>
  <si>
    <t>VI. Zusammenzug Finanzkraftausgleich, Normausgleich und Belastungsausgleich</t>
  </si>
  <si>
    <t xml:space="preserve">    und Auswirkungen in Einheiten für die finanzschwachen und finanzstarken Gemeinden</t>
  </si>
  <si>
    <t>Finanzkraft-</t>
  </si>
  <si>
    <t>Normausgleich</t>
  </si>
  <si>
    <t>Belastungsaus-</t>
  </si>
  <si>
    <t>T o t a  l</t>
  </si>
  <si>
    <t>Steuerertrag netto</t>
  </si>
  <si>
    <t>ausgleich</t>
  </si>
  <si>
    <t>gleich Bachver-</t>
  </si>
  <si>
    <t>Finanzausgleich</t>
  </si>
  <si>
    <t>in Einheiten</t>
  </si>
  <si>
    <t>(PG + SG)</t>
  </si>
  <si>
    <t>bauungen, Natur-</t>
  </si>
  <si>
    <t>Finanzschwache 
Gemeinden</t>
  </si>
  <si>
    <t>Differenz zw.</t>
  </si>
  <si>
    <t>Ausgleich</t>
  </si>
  <si>
    <t>Normaufwand</t>
  </si>
  <si>
    <t>zwischen</t>
  </si>
  <si>
    <t>und -ertrag</t>
  </si>
  <si>
    <t>und Normertrag</t>
  </si>
  <si>
    <t>Kürzung</t>
  </si>
  <si>
    <t>Kontrolltotal</t>
  </si>
  <si>
    <t>Normsteuerertrag</t>
  </si>
  <si>
    <t>zahl</t>
  </si>
  <si>
    <t>und Finanzkraft-</t>
  </si>
  <si>
    <t>Schulgemeinde</t>
  </si>
  <si>
    <t>Schüler-</t>
  </si>
  <si>
    <t>Aufwand IST</t>
  </si>
  <si>
    <t>Aufwand Ist</t>
  </si>
  <si>
    <t>Aufwand</t>
  </si>
  <si>
    <t>Schüler x durch-</t>
  </si>
  <si>
    <t>T o t a l</t>
  </si>
  <si>
    <t>pro Schüler</t>
  </si>
  <si>
    <t>% des Durch-</t>
  </si>
  <si>
    <t xml:space="preserve">schnittlicher </t>
  </si>
  <si>
    <t>schnitts</t>
  </si>
  <si>
    <t>Ist-Aufwand</t>
  </si>
  <si>
    <t>III. Berechnung des Finanzkraftausgleiches</t>
  </si>
  <si>
    <t xml:space="preserve">Steuerfuss </t>
  </si>
  <si>
    <t xml:space="preserve">EW per </t>
  </si>
  <si>
    <t>Finanz-</t>
  </si>
  <si>
    <t>Differenz</t>
  </si>
  <si>
    <t xml:space="preserve">Ausgleich </t>
  </si>
  <si>
    <t>Total I und II</t>
  </si>
  <si>
    <t>kraft-</t>
  </si>
  <si>
    <t xml:space="preserve">ausgleich </t>
  </si>
  <si>
    <t>I</t>
  </si>
  <si>
    <t>II</t>
  </si>
  <si>
    <t xml:space="preserve">Politische </t>
  </si>
  <si>
    <t>faktor</t>
  </si>
  <si>
    <t>Gemeinde /</t>
  </si>
  <si>
    <t>Schul-</t>
  </si>
  <si>
    <t>gemeinde</t>
  </si>
  <si>
    <t>Parameter:</t>
  </si>
  <si>
    <t>IIa. Berechnung der Finanzkraft der Gemeinden</t>
  </si>
  <si>
    <t>IIb. Auswirkungen auf den Finanzkraft-Index (finanzschwache und finanzstarke Gemeinden)</t>
  </si>
  <si>
    <t>Anrechenbarer</t>
  </si>
  <si>
    <t>Ausgleichs-</t>
  </si>
  <si>
    <t>zusätzlicher</t>
  </si>
  <si>
    <t>Beitrag pro EW</t>
  </si>
  <si>
    <t>Politische Ge-</t>
  </si>
  <si>
    <t>kraftfaktor</t>
  </si>
  <si>
    <t>kraft-Index</t>
  </si>
  <si>
    <t>wirkung</t>
  </si>
  <si>
    <t>Ausgleich bis</t>
  </si>
  <si>
    <t xml:space="preserve">wirkung </t>
  </si>
  <si>
    <t>und Einheit</t>
  </si>
  <si>
    <t>wirkung in</t>
  </si>
  <si>
    <t>meinde / Schul-</t>
  </si>
  <si>
    <t>neu</t>
  </si>
  <si>
    <t>Index-Punkten</t>
  </si>
  <si>
    <t>Gewogenes Mittel</t>
  </si>
  <si>
    <t>Durchschnittliche Einwohnerzahl</t>
  </si>
  <si>
    <t>steuerstarke Gemeinden</t>
  </si>
  <si>
    <t>mindestens 55 %</t>
  </si>
  <si>
    <t>=</t>
  </si>
  <si>
    <t>Index</t>
  </si>
  <si>
    <t>zu 90</t>
  </si>
  <si>
    <t>EW</t>
  </si>
  <si>
    <t>Beitrag in Fr.</t>
  </si>
  <si>
    <t>FK-</t>
  </si>
  <si>
    <t>kraft</t>
  </si>
  <si>
    <t>durchschn.</t>
  </si>
  <si>
    <t>in %</t>
  </si>
  <si>
    <t>Grenzsatz</t>
  </si>
  <si>
    <t>renz</t>
  </si>
  <si>
    <t>Diffe-</t>
  </si>
  <si>
    <t>9 = 2 x 7 x 8</t>
  </si>
  <si>
    <t>FINANZDIREKTION</t>
  </si>
  <si>
    <t>Ge-</t>
  </si>
  <si>
    <t>meinde</t>
  </si>
  <si>
    <t>Effektiver Ausgleichs-</t>
  </si>
  <si>
    <t>satz bei 1 Einheit</t>
  </si>
  <si>
    <t>(Beitrag total div.</t>
  </si>
  <si>
    <t>EW und div. durch</t>
  </si>
  <si>
    <t>in % des gewogenen Mittels</t>
  </si>
  <si>
    <t xml:space="preserve">Finanzkraftfaktor </t>
  </si>
  <si>
    <t>Finanzausgleichsgesetz vom 17. April 2002 NG 512.1</t>
  </si>
  <si>
    <t>Mittel nach Reduktion steuerstarke G.</t>
  </si>
  <si>
    <t>Steuerfuss</t>
  </si>
  <si>
    <t>Beiträge der steuerstarken Gemeinden</t>
  </si>
  <si>
    <t>Steuerertrag Kanton</t>
  </si>
  <si>
    <t>Steuerertrag einer Einheit</t>
  </si>
  <si>
    <t>Wildbachverbauungen, Zins</t>
  </si>
  <si>
    <t xml:space="preserve">Zins
</t>
  </si>
  <si>
    <t>gewichteter Steuerfuss nach Steuerertrag in E</t>
  </si>
  <si>
    <t>Art. 10, Abs. 3</t>
  </si>
  <si>
    <t>I. Beiträge der finanzstarken Gemeinden, Art. 9 und 10</t>
  </si>
  <si>
    <t>Art.4, Abs. 1</t>
  </si>
  <si>
    <t>Art. 4, Abs. 2</t>
  </si>
  <si>
    <t>Art. 6, Abs. 2</t>
  </si>
  <si>
    <t>Art. 5, Abs. 1</t>
  </si>
  <si>
    <t>Art. 5, Abs. 3</t>
  </si>
  <si>
    <t>Art. 5 Abs. 2</t>
  </si>
  <si>
    <t>Art. 12, Abs. 2</t>
  </si>
  <si>
    <t>Art. 12, Abs. 1</t>
  </si>
  <si>
    <t>Art. 12, Abs. 2 + 3</t>
  </si>
  <si>
    <t>Art. 13, Abs. 1 + 2</t>
  </si>
  <si>
    <t>Art. 18, Abs. 1</t>
  </si>
  <si>
    <t>Art. 18, Abs. 2 + 3</t>
  </si>
  <si>
    <t>Parameterverzeichnis</t>
  </si>
  <si>
    <t>gewichteter Steuerfuss nach Steuerertrag (ohne Kanton) in Einheiten und %</t>
  </si>
  <si>
    <t>gewichteter Steuerfuss nach Steuerertrag (nur SG) in Einheiten und %</t>
  </si>
  <si>
    <t>Finanzkraftausgleich bis max. 82 %</t>
  </si>
  <si>
    <t>bis EW</t>
  </si>
  <si>
    <t>Anteil</t>
  </si>
  <si>
    <t>zusätzlicher Ausgleich für bevölkerungsschwache Gemeinden bis EW</t>
  </si>
  <si>
    <t xml:space="preserve">EW </t>
  </si>
  <si>
    <t xml:space="preserve">VII. Anteil der Politischen Gemeinden </t>
  </si>
  <si>
    <t>netto</t>
  </si>
  <si>
    <t>Steuerertrag</t>
  </si>
  <si>
    <t xml:space="preserve">Anteil </t>
  </si>
  <si>
    <t xml:space="preserve">horizontaler </t>
  </si>
  <si>
    <t xml:space="preserve">vertikaler </t>
  </si>
  <si>
    <t>IX. Horizontaler und vertikaler Finanzausgleich</t>
  </si>
  <si>
    <t>Leistungen</t>
  </si>
  <si>
    <t>Kanton</t>
  </si>
  <si>
    <t>ertrag und Leis-</t>
  </si>
  <si>
    <t>Teil der Leis-</t>
  </si>
  <si>
    <t>tung Kanton</t>
  </si>
  <si>
    <t>tung des</t>
  </si>
  <si>
    <t>Kantons</t>
  </si>
  <si>
    <t xml:space="preserve">   </t>
  </si>
  <si>
    <t>Abschrei-bungen</t>
  </si>
  <si>
    <t>V. Belastungsausgleich Wildbachverbauungen und Naturkatastrophen der Politischen Gemeinden</t>
  </si>
  <si>
    <t>Berechnungsgrundlagen: Abschreibungen, Zins, Einwohner, pro Kopf-Belastung</t>
  </si>
  <si>
    <t>katastrophen</t>
  </si>
  <si>
    <t>katastrophen (PG)</t>
  </si>
  <si>
    <t xml:space="preserve">inkl. Leistungen </t>
  </si>
  <si>
    <t>Inv. Darlehen</t>
  </si>
  <si>
    <t>&gt; nicht ausdrucken</t>
  </si>
  <si>
    <t>Vorjahr</t>
  </si>
  <si>
    <t>Einwohner</t>
  </si>
  <si>
    <t>pro</t>
  </si>
  <si>
    <t>Aktuell</t>
  </si>
  <si>
    <t>Veränderung</t>
  </si>
  <si>
    <t>Datenerfassung für Register "Steuerstarke Gemeinden" Spalten D+E</t>
  </si>
  <si>
    <t>Gemäss Artikel 10</t>
  </si>
  <si>
    <t>Indexpunkte</t>
  </si>
  <si>
    <t>Effektiver Satz</t>
  </si>
  <si>
    <t>Hilfsblatt für Kommentar</t>
  </si>
  <si>
    <t>Anteil PG</t>
  </si>
  <si>
    <t>PG+SG</t>
  </si>
  <si>
    <t>VIII. Anteil der Schulgemeinden oder der Einheitsgemeinden</t>
  </si>
  <si>
    <t>Anteil SG - EG</t>
  </si>
  <si>
    <t>Abzug</t>
  </si>
  <si>
    <t>in TCHF</t>
  </si>
  <si>
    <t>Ennetmoos **</t>
  </si>
  <si>
    <t>** Einheitsgemeinde, Anteil Schulbereich</t>
  </si>
  <si>
    <t xml:space="preserve">IVb. Berechnung des Normaufwandes der Schulgemeinden / </t>
  </si>
  <si>
    <t>IVc. Normaufwand und Normsteuerertrag der Schulgemeinden /</t>
  </si>
  <si>
    <t>(SG / EG)</t>
  </si>
  <si>
    <t xml:space="preserve">** Einheitsgemeinde </t>
  </si>
  <si>
    <t>** Einheitsgemeinde</t>
  </si>
  <si>
    <t>bzw. effektivem</t>
  </si>
  <si>
    <t>Stans **</t>
  </si>
  <si>
    <t>Hergiswil **</t>
  </si>
  <si>
    <t>Finanzstarke Gemeinden</t>
  </si>
  <si>
    <t>Finanzschwache Gemeinden</t>
  </si>
  <si>
    <t>Variante &gt;</t>
  </si>
  <si>
    <t>V1</t>
  </si>
  <si>
    <t>V2</t>
  </si>
  <si>
    <t>K1</t>
  </si>
  <si>
    <t>K2</t>
  </si>
  <si>
    <t>ja</t>
  </si>
  <si>
    <t>V1+2 Zeile</t>
  </si>
  <si>
    <t>V1 Spalte</t>
  </si>
  <si>
    <t>V1 Adresse</t>
  </si>
  <si>
    <t>V2 Spalte</t>
  </si>
  <si>
    <t>V2 Adresse</t>
  </si>
  <si>
    <t>Datenzeichnung</t>
  </si>
  <si>
    <t>GDE</t>
  </si>
  <si>
    <t>Korrektur 1 (K1)</t>
  </si>
  <si>
    <t>Korrektur 2 (K2)</t>
  </si>
  <si>
    <t>Bec</t>
  </si>
  <si>
    <t>Buo</t>
  </si>
  <si>
    <t>Dal</t>
  </si>
  <si>
    <t>Emm</t>
  </si>
  <si>
    <t>Ebu</t>
  </si>
  <si>
    <t>Emo</t>
  </si>
  <si>
    <t>Her</t>
  </si>
  <si>
    <t>Obo</t>
  </si>
  <si>
    <t>Sta</t>
  </si>
  <si>
    <t>Sts</t>
  </si>
  <si>
    <t>Wol</t>
  </si>
  <si>
    <t>Steuerfuss NP</t>
  </si>
  <si>
    <t>Steuerertrag Netto pro Einheit</t>
  </si>
  <si>
    <t>Finanzausgleich Jahr</t>
  </si>
  <si>
    <t>Jahr</t>
  </si>
  <si>
    <t>2012/2013</t>
  </si>
  <si>
    <t>Schüler</t>
  </si>
  <si>
    <t>Aufwand Bildung</t>
  </si>
  <si>
    <t>Wildbachverbauungen, Abschreibung</t>
  </si>
  <si>
    <t>Naturkatastrophen, Abschreibung</t>
  </si>
  <si>
    <t>2011/2012</t>
  </si>
  <si>
    <t>Steuerertrag PG + SG</t>
  </si>
  <si>
    <t>Steuerertrag SG Korrektur EHG</t>
  </si>
  <si>
    <t>Steuertrag SG Total (gemäss Abrechnung)</t>
  </si>
  <si>
    <t>Steuerertrag SG Korrigiert</t>
  </si>
  <si>
    <t>Steuertrag PG Total (gemäss Abrechnung)</t>
  </si>
  <si>
    <t>Steuerertrag PG Korrigiert</t>
  </si>
  <si>
    <t>gewichteter Steuerfuss nach Steuerertrag (nur PG) in Einheiten und %</t>
  </si>
  <si>
    <t>Leistungen an StG Rev</t>
  </si>
  <si>
    <t>Leistungen an StG Rev anrechenbar</t>
  </si>
  <si>
    <t>Anteil Kanton an Finanzausgleich in Einheiten</t>
  </si>
  <si>
    <t>Total finanzstarke Gemeinden</t>
  </si>
  <si>
    <t>Neutrale Zone bis 90 %</t>
  </si>
  <si>
    <t>pro Einheit</t>
  </si>
  <si>
    <t>Finanzausgleichsmittel</t>
  </si>
  <si>
    <t>Kontrolle</t>
  </si>
  <si>
    <t>muss gleich Null sein</t>
  </si>
  <si>
    <t>Wildbachverbauung Werte</t>
  </si>
  <si>
    <t>Kanton Anteil</t>
  </si>
  <si>
    <t>Einwohner
per</t>
  </si>
  <si>
    <t>Verzinsbares Kapital</t>
  </si>
  <si>
    <t>Werte</t>
  </si>
  <si>
    <t>Wildbachverbauung Abschreibungen</t>
  </si>
  <si>
    <t>Abzug in Spalte D</t>
  </si>
  <si>
    <t>Korrektur Inv.-Darlehen</t>
  </si>
  <si>
    <t>Wildbachverbauung Korr. Inv.-Darlehen</t>
  </si>
  <si>
    <t>2013/2014</t>
  </si>
  <si>
    <t>Steuerertrag Netto pro Einheit NP</t>
  </si>
  <si>
    <t>Steuerertrag Netto pro Einheit JP</t>
  </si>
  <si>
    <t>Gewichtung Steuerertrag JP</t>
  </si>
  <si>
    <t>Gewichtung JP (ja / nein)</t>
  </si>
  <si>
    <t>pro Einheit JP</t>
  </si>
  <si>
    <t>Gewichtet JP</t>
  </si>
  <si>
    <t>2010/2011</t>
  </si>
  <si>
    <t>2009/2010</t>
  </si>
  <si>
    <t>2008/2009</t>
  </si>
  <si>
    <t>nein</t>
  </si>
  <si>
    <t>Variante 1</t>
  </si>
  <si>
    <t>Variante 2</t>
  </si>
  <si>
    <t>IVc. Normaufwand und Normsteuerertrag der Schulgemeinden / Einheitsgemeinden</t>
  </si>
  <si>
    <t>Nehmergemeinden</t>
  </si>
  <si>
    <t>Gebergemeinden</t>
  </si>
  <si>
    <t>T o t a l Steuer-</t>
  </si>
  <si>
    <t>Differenz Variante 1 - Variante 2</t>
  </si>
  <si>
    <t>∆ Steuertrag netto</t>
  </si>
  <si>
    <t xml:space="preserve"> ∆ Einwohner</t>
  </si>
  <si>
    <t>∆ Finanz-</t>
  </si>
  <si>
    <t>kraftindex</t>
  </si>
  <si>
    <t xml:space="preserve"> ∆ Finanz-</t>
  </si>
  <si>
    <t>Finanzausgleich - Vergleich verschiedener Varianten</t>
  </si>
  <si>
    <t>Zuschlag gewichteter Steuerfuss</t>
  </si>
  <si>
    <t>Art.4, Abs. 2</t>
  </si>
  <si>
    <t>Dropdown</t>
  </si>
  <si>
    <t>x</t>
  </si>
  <si>
    <t>2014/2015</t>
  </si>
  <si>
    <t>Anpassung</t>
  </si>
  <si>
    <t>Beitrag Kanton:</t>
  </si>
  <si>
    <t>Anpassung Grenzsatz</t>
  </si>
  <si>
    <t>Wohnbevölkerung  Ausgleich</t>
  </si>
  <si>
    <t>Wohnbevölkerung  Ausgleich: x % vom Kantonsbeitrag</t>
  </si>
  <si>
    <t>Wohnbevölkerung  Ausgleich: max. x % aller Finanzausgleichsmittel</t>
  </si>
  <si>
    <t>Basis für</t>
  </si>
  <si>
    <t>Einwohner zu</t>
  </si>
  <si>
    <t>Berechnung</t>
  </si>
  <si>
    <t>Durchschnitt</t>
  </si>
  <si>
    <t xml:space="preserve">Anteil unter </t>
  </si>
  <si>
    <t>V. Belastungsausgleich Wohnbevölkerung</t>
  </si>
  <si>
    <t>gleich</t>
  </si>
  <si>
    <t>Wohn-</t>
  </si>
  <si>
    <t>bevölkerung (PG)</t>
  </si>
  <si>
    <t>Lastenausgleich</t>
  </si>
  <si>
    <t>pro Einwohner</t>
  </si>
  <si>
    <t>"Aufwand pro</t>
  </si>
  <si>
    <t>Volksschule</t>
  </si>
  <si>
    <t>Einwohner" zu</t>
  </si>
  <si>
    <t xml:space="preserve">Anteil über </t>
  </si>
  <si>
    <t>Durschnitt</t>
  </si>
  <si>
    <t>e</t>
  </si>
  <si>
    <t>f  = d / e</t>
  </si>
  <si>
    <t>g = f - øf</t>
  </si>
  <si>
    <t>h</t>
  </si>
  <si>
    <t>i</t>
  </si>
  <si>
    <t xml:space="preserve"> j = i * Total j</t>
  </si>
  <si>
    <t>Verteilung</t>
  </si>
  <si>
    <t>IVb. Berechnung Lastenausgleich Volksschule</t>
  </si>
  <si>
    <t>Lastenausgleich Volksschule</t>
  </si>
  <si>
    <t>Lastenausgleich Volksschule NEU</t>
  </si>
  <si>
    <t>Neu = ja</t>
  </si>
  <si>
    <t>Neu</t>
  </si>
  <si>
    <t>2015/2016</t>
  </si>
  <si>
    <t>2016K</t>
  </si>
  <si>
    <t>ohne 16 Mio</t>
  </si>
  <si>
    <t>Einwohner per</t>
  </si>
  <si>
    <t>Durchschnittliche pro Kopf-Belastung</t>
  </si>
  <si>
    <t>Kürzung Beitrag Abgabesatz</t>
  </si>
  <si>
    <t>X. Vergleich Finanzausgleich mit Variante 1 zu Variante 2</t>
  </si>
  <si>
    <t>Kürzung um</t>
  </si>
  <si>
    <t>Ennetbürgen **</t>
  </si>
  <si>
    <t>Dallenwil **</t>
  </si>
  <si>
    <t>Buochs **</t>
  </si>
  <si>
    <t>Beckenried **</t>
  </si>
  <si>
    <t>VI. Zusammenzug Finanzkraftausgleich, Normausgleich und Belastungsausgleich und Auswirkungen in Einheiten für die finanzschwachen und finanzstarken Gemeinden</t>
  </si>
  <si>
    <t>Einzahlungen in FA</t>
  </si>
  <si>
    <t>Beitrag Gemeinden:</t>
  </si>
  <si>
    <t>Normausgl.</t>
  </si>
  <si>
    <t>Belastungs-</t>
  </si>
  <si>
    <t>Finanzausgl.</t>
  </si>
  <si>
    <t>Wohnbe-</t>
  </si>
  <si>
    <t>völkerung</t>
  </si>
  <si>
    <t>Wildbach</t>
  </si>
  <si>
    <t>FK-Index</t>
  </si>
  <si>
    <t>Nettobetrag</t>
  </si>
  <si>
    <t>Normaufw.</t>
  </si>
  <si>
    <t>Normertrag</t>
  </si>
  <si>
    <t>+ Finanzkraft</t>
  </si>
  <si>
    <t>Diff. Zw.</t>
  </si>
  <si>
    <t>und Normertr.</t>
  </si>
  <si>
    <t>minus umwandeln</t>
  </si>
  <si>
    <t>verfügbarer</t>
  </si>
  <si>
    <t>Betrag</t>
  </si>
  <si>
    <t>Zielwert</t>
  </si>
  <si>
    <t>offene Differenz</t>
  </si>
  <si>
    <t>angepasst</t>
  </si>
  <si>
    <t>Ressourcenausgleich nur Gemeinden</t>
  </si>
  <si>
    <t>RA nur GD: Ausgleich in %</t>
  </si>
  <si>
    <t>funktioniert nur ohne Mindest-</t>
  </si>
  <si>
    <t>einwohner und ø max. EW</t>
  </si>
  <si>
    <t>Variante Ressourcenausgleich Gemeinden funktioniert nur ohne Eingrenzung Einwohner</t>
  </si>
  <si>
    <t>Ressourcen-</t>
  </si>
  <si>
    <t>nur Gemeinden</t>
  </si>
  <si>
    <t>Beitrage Kanton</t>
  </si>
  <si>
    <t>y</t>
  </si>
  <si>
    <t>z</t>
  </si>
  <si>
    <t>Variante</t>
  </si>
  <si>
    <t>ø / Schüler</t>
  </si>
  <si>
    <t>gewichtete</t>
  </si>
  <si>
    <r>
      <rPr>
        <b/>
        <sz val="10"/>
        <color rgb="FFFF0000"/>
        <rFont val="Arial"/>
        <family val="2"/>
      </rPr>
      <t>un</t>
    </r>
    <r>
      <rPr>
        <b/>
        <sz val="10"/>
        <rFont val="Arial"/>
        <family val="2"/>
      </rPr>
      <t>gewichtete</t>
    </r>
  </si>
  <si>
    <t>Gewich-</t>
  </si>
  <si>
    <t>tungs-</t>
  </si>
  <si>
    <t>index</t>
  </si>
  <si>
    <t>w = y*x</t>
  </si>
  <si>
    <t>gewichtet</t>
  </si>
  <si>
    <t>V3</t>
  </si>
  <si>
    <t>für</t>
  </si>
  <si>
    <t>Vergleich</t>
  </si>
  <si>
    <t>Gewichtungsfaktor Volksschule</t>
  </si>
  <si>
    <t>Aneil unter</t>
  </si>
  <si>
    <t>2018B</t>
  </si>
  <si>
    <t>2016/2017</t>
  </si>
  <si>
    <t>V4</t>
  </si>
  <si>
    <t>Schülerquote</t>
  </si>
  <si>
    <t>a</t>
  </si>
  <si>
    <t>b</t>
  </si>
  <si>
    <t>c</t>
  </si>
  <si>
    <t>Schülerzahl</t>
  </si>
  <si>
    <t xml:space="preserve">geteilt durch </t>
  </si>
  <si>
    <t>m = a/e</t>
  </si>
  <si>
    <t>n= øm*e</t>
  </si>
  <si>
    <t>quote</t>
  </si>
  <si>
    <t>bei ø</t>
  </si>
  <si>
    <t>Schüler über</t>
  </si>
  <si>
    <t>ø Schüler-</t>
  </si>
  <si>
    <t>o=a-n</t>
  </si>
  <si>
    <t>p=o * øb</t>
  </si>
  <si>
    <t>über Quote</t>
  </si>
  <si>
    <t>Lastenausgleich Volksschule NEU Variante
V1 = Aufwand pro Einwohner
V2 = ungewichtete Verteilung ø/Schüler
V3 = gewichtete Verteilung ø/Schüler
V4 = überdurchschnittliche Schülerquote</t>
  </si>
  <si>
    <t>x% Durch-</t>
  </si>
  <si>
    <t>schnitt</t>
  </si>
  <si>
    <t>Wohnbevölkerung  Ausgleich: x % vom Durchschnitt Einwohner</t>
  </si>
  <si>
    <t>Wohnbevölkerung  Ausgleich: absolut in CHF</t>
  </si>
  <si>
    <t>Wohnbevölkerung  Ausgleich absolut in CHF</t>
  </si>
  <si>
    <t>Anteil Kanton Finanzausgleich (ohne Gewichtung)</t>
  </si>
  <si>
    <t>Anteil Kanton Finanzausgleich (mit Gewichtung)</t>
  </si>
  <si>
    <t>Standard</t>
  </si>
  <si>
    <t>Steuerertrag netto pro Einheit (NP) [Art.4 Abs.1]</t>
  </si>
  <si>
    <t>Steuerertrag netto JP Gewichtet [Art.4 Abs.1]</t>
  </si>
  <si>
    <t>Gewichtungsfaktor</t>
  </si>
  <si>
    <t>Total Steuerertrag Kanton</t>
  </si>
  <si>
    <t>Finanzkraftfaktor [Art.5 Abs.1]</t>
  </si>
  <si>
    <t>Einwohner per [Art.6 Abs.2]</t>
  </si>
  <si>
    <t>Finanzkraftindex [Art.5 Abs.3]</t>
  </si>
  <si>
    <t>Aufwand Ist pro Schüler</t>
  </si>
  <si>
    <t>Normertrag + Finanzkraftausgleich</t>
  </si>
  <si>
    <t>Normaufwand Total</t>
  </si>
  <si>
    <t>Differenz zwischen Normaufwand und Normertrag</t>
  </si>
  <si>
    <t>Ausgleich zwischen Normaufwand und Normertrag</t>
  </si>
  <si>
    <t>Finanzkraftausgleich (PG+SG)</t>
  </si>
  <si>
    <t>Belastungsausgleich Wohnbevölkerung</t>
  </si>
  <si>
    <t>Belsatungsausgleich Wildbachverbauungen</t>
  </si>
  <si>
    <t>Total Finanzausgleich</t>
  </si>
  <si>
    <t>Nettobetrag Gemeinden</t>
  </si>
  <si>
    <t>Beitrag Kanton</t>
  </si>
  <si>
    <t>Anteil in % der Mittel</t>
  </si>
  <si>
    <t>VI. Zusammenzug - Verteilung der Mittel</t>
  </si>
  <si>
    <t>VI. Zusammenzug - Nettobeitrag Gemeinden</t>
  </si>
  <si>
    <t>Einzahlungen Gemeinden</t>
  </si>
  <si>
    <t>Abschöpfung in %</t>
  </si>
  <si>
    <t>Grenzsatz in %</t>
  </si>
  <si>
    <t>Total Mittel im Finanzausgleich</t>
  </si>
  <si>
    <t>I. Beiträge der finanzstarken Gemeinden und Kanton</t>
  </si>
  <si>
    <t>IV. Lastenausgleich Volksschule</t>
  </si>
  <si>
    <t>IV. Lastenausgleich Volksschule Basisdaten</t>
  </si>
  <si>
    <t>IV. Lastenausgleich Volksschule - Variante bisher</t>
  </si>
  <si>
    <t>V1 = Aufwand pro Einwohner
V2 = ungewichtete Verteilung ø/Schüler
V3 = gewichtete Verteilung ø/Schüler
V4 = überdurchschnittliche Schülerquote</t>
  </si>
  <si>
    <t>IV. Lastenausgleich Volksschule - massgebende Variante für Berechnung</t>
  </si>
  <si>
    <t>Ausgleich Volksschule - Auswahl Varianten</t>
  </si>
  <si>
    <t>Normausgleich Volksschule</t>
  </si>
  <si>
    <t>Differenz Einwohner zu x% unter Durchschnitt</t>
  </si>
  <si>
    <t>x % vom Durchschnitt Einwohner</t>
  </si>
  <si>
    <t>Beiträge Gemeinden</t>
  </si>
  <si>
    <t>Abschöpfungsfaktor Art.10 Abs.3</t>
  </si>
  <si>
    <t>Grenzsatz Progression in %</t>
  </si>
  <si>
    <t>M. Ausstattung Mittel für den Finanzausgleich</t>
  </si>
  <si>
    <t>Code</t>
  </si>
  <si>
    <t>Anteil Kanton an Finanzausgleich in Einheiten in %</t>
  </si>
  <si>
    <t>Total Mittel für Finanzausgleich</t>
  </si>
  <si>
    <t>Beitrag innerkantonaler Finanzausgleich an NFA</t>
  </si>
  <si>
    <r>
      <t xml:space="preserve">Obergrenze Mittel </t>
    </r>
    <r>
      <rPr>
        <sz val="11"/>
        <rFont val="Arial"/>
        <family val="2"/>
      </rPr>
      <t>(Fix im Gesetz)</t>
    </r>
  </si>
  <si>
    <t>d</t>
  </si>
  <si>
    <t>e=c-d</t>
  </si>
  <si>
    <t>% von x</t>
  </si>
  <si>
    <t>Obergrenze Finanzausgleich</t>
  </si>
  <si>
    <t>Obergrenze Finanzausgleich Betrag</t>
  </si>
  <si>
    <t>Gefäss</t>
  </si>
  <si>
    <t>Lastenausgleich Wildbachverbauungen</t>
  </si>
  <si>
    <t>(gemäss Register V)</t>
  </si>
  <si>
    <t>Lastenausgleich Wohnbevölkerung</t>
  </si>
  <si>
    <t>(gemäss Register LAW)</t>
  </si>
  <si>
    <t>(gemäss Register LAV)</t>
  </si>
  <si>
    <t>Grundsatzfrage: Lastenausgleich "ja" oder "nein"</t>
  </si>
  <si>
    <t>Finanzkraftausgleich</t>
  </si>
  <si>
    <t>g</t>
  </si>
  <si>
    <t>j</t>
  </si>
  <si>
    <t>Restliche Mittel</t>
  </si>
  <si>
    <t>k</t>
  </si>
  <si>
    <t>Differenz "Null" haben</t>
  </si>
  <si>
    <t>l</t>
  </si>
  <si>
    <t>(gemäss Register III)</t>
  </si>
  <si>
    <t>(gemäss Register IVc)</t>
  </si>
  <si>
    <r>
      <t xml:space="preserve">M1. Wenn Obergrenze </t>
    </r>
    <r>
      <rPr>
        <b/>
        <sz val="14"/>
        <color rgb="FFFF0000"/>
        <rFont val="Arial"/>
        <family val="2"/>
      </rPr>
      <t>"nein"</t>
    </r>
    <r>
      <rPr>
        <b/>
        <sz val="14"/>
        <rFont val="Arial"/>
        <family val="2"/>
      </rPr>
      <t>, dann</t>
    </r>
  </si>
  <si>
    <r>
      <t xml:space="preserve">M1. Wenn Obergrenze </t>
    </r>
    <r>
      <rPr>
        <b/>
        <sz val="14"/>
        <color rgb="FFFF0000"/>
        <rFont val="Arial"/>
        <family val="2"/>
      </rPr>
      <t>"ja"</t>
    </r>
    <r>
      <rPr>
        <b/>
        <sz val="14"/>
        <rFont val="Arial"/>
        <family val="2"/>
      </rPr>
      <t>, dann</t>
    </r>
  </si>
  <si>
    <t>Steuerabrechnung PG und SG</t>
  </si>
  <si>
    <t>Nettosteuerertrag NP</t>
  </si>
  <si>
    <t>Nettosteuerertrag JP</t>
  </si>
  <si>
    <t>Nettosteuerertrag Total</t>
  </si>
  <si>
    <t>2015K</t>
  </si>
  <si>
    <t>Gewichtungsfaktor JP in % gerechnet</t>
  </si>
  <si>
    <t>Mittelwert</t>
  </si>
  <si>
    <t>Obergrenze Mittel Finanzausgleich</t>
  </si>
  <si>
    <t xml:space="preserve">Obergrenze </t>
  </si>
  <si>
    <t>Total Obergrenze</t>
  </si>
  <si>
    <t>Mittel für den NFA</t>
  </si>
  <si>
    <t>Gewichtung JP gerechnet (Gesetz = nein)</t>
  </si>
  <si>
    <t>Auswahl</t>
  </si>
  <si>
    <t>ja / nein</t>
  </si>
  <si>
    <t>Gewichtung der juristischen Personen?</t>
  </si>
  <si>
    <t>Besonderes</t>
  </si>
  <si>
    <t>Gewichtung der JP gerechnet?</t>
  </si>
  <si>
    <t>Ja: Berechnung im Verhältnis NP zu JP gemäss Nettosteuerertrag PG und SG</t>
  </si>
  <si>
    <t>Bei ja</t>
  </si>
  <si>
    <t>Bei nein</t>
  </si>
  <si>
    <t>Nein: Es werden die Werte gemäss Ist genommen</t>
  </si>
  <si>
    <t>-10% bis +10%</t>
  </si>
  <si>
    <t>Abschöpfungssatz Gemeinden für jedes Jahr auf 100% setzen?</t>
  </si>
  <si>
    <t>Abschöpfungssatz Gemeinden: Korrekur festlegen</t>
  </si>
  <si>
    <t>Beitrag Kanton: x Einheiten vom Nettosteuerertrag pro Einheit</t>
  </si>
  <si>
    <t>0.00-0.16</t>
  </si>
  <si>
    <t>Beitrag Kanton in Franken fixieren?</t>
  </si>
  <si>
    <t>Beitrag Kanton in Franken?</t>
  </si>
  <si>
    <t>Wert x eingeben
im Gesetz fix 0.16 Einheiten</t>
  </si>
  <si>
    <t>Bereich muss zwischen 90 und 110 liegen
im Gesetz +/-10% möglich</t>
  </si>
  <si>
    <t>Anpassung Progression (Grenzsatz)</t>
  </si>
  <si>
    <t>+/-x%</t>
  </si>
  <si>
    <t>Obergrenze der Mittel fixieren</t>
  </si>
  <si>
    <t>Ja = ohne Bezug zum Nettosteueretrag pro Einheit (Risiko für zukünftige Entwicklung wird reduziert)</t>
  </si>
  <si>
    <t>Veränderung eingeben</t>
  </si>
  <si>
    <t>Beginn Finanzkraftindex für Geber festlegen / Neutrale Zone bis</t>
  </si>
  <si>
    <t>Ja: Betrag festlegen, Rest geht zu Gunsten NFA</t>
  </si>
  <si>
    <t>Beitrag Kanton Fix</t>
  </si>
  <si>
    <t>Beitrag Kanton Fix: Höhe festlegen</t>
  </si>
  <si>
    <t>Kanton Fix</t>
  </si>
  <si>
    <t>Kanton wie bisher</t>
  </si>
  <si>
    <t>fix</t>
  </si>
  <si>
    <t>Kantonsbeitrag fix (ja/nein)?</t>
  </si>
  <si>
    <t>140</t>
  </si>
  <si>
    <t>100</t>
  </si>
  <si>
    <t>Nr.</t>
  </si>
  <si>
    <t>105</t>
  </si>
  <si>
    <t>sollte kein Diskussionspunkt mehr sein
Bei Ja Grenzsatz Gemeinden und Beitrag wie vor TR2014</t>
  </si>
  <si>
    <t>Ausgleich für bevölkerungsschwache Gemeinden bis EW</t>
  </si>
  <si>
    <t>Ausgleich bis max. durchschnittliche Einwohner</t>
  </si>
  <si>
    <t>Ausgleich bevölkerungsschwache Gemeinden</t>
  </si>
  <si>
    <t>Finanzkraftausgleich bis max. x %</t>
  </si>
  <si>
    <t>210</t>
  </si>
  <si>
    <t>220</t>
  </si>
  <si>
    <t>230</t>
  </si>
  <si>
    <t>300</t>
  </si>
  <si>
    <t>V1 bis V4</t>
  </si>
  <si>
    <t>Auswahl Jahre inkl. Ist und Budget</t>
  </si>
  <si>
    <t>Belastungsausgleich Wohnbevölkerung Parameter</t>
  </si>
  <si>
    <t>Ausgleich absolut</t>
  </si>
  <si>
    <t>Ausgleich absolut in CHF</t>
  </si>
  <si>
    <t>Ausgleich: x % vom Kantonsbeitrag</t>
  </si>
  <si>
    <t>Ausgleich: CHF vom Kantonsbeitrag</t>
  </si>
  <si>
    <t>Ausgleich: 
max. x % aller Finanzausgleichsmittel</t>
  </si>
  <si>
    <t>Ausgleich: 
max. CHF aller Finanzausgleichsmittel</t>
  </si>
  <si>
    <t>+ / -</t>
  </si>
  <si>
    <t>308</t>
  </si>
  <si>
    <t>306</t>
  </si>
  <si>
    <t>304</t>
  </si>
  <si>
    <t>302</t>
  </si>
  <si>
    <t>Wohnbevölkerung  Ausgleich x % vom Durchschnitt Einwohner</t>
  </si>
  <si>
    <t>142</t>
  </si>
  <si>
    <t>144</t>
  </si>
  <si>
    <t>146</t>
  </si>
  <si>
    <t>Beitrag Kanton in x Einheiten in %</t>
  </si>
  <si>
    <t>202</t>
  </si>
  <si>
    <t>112</t>
  </si>
  <si>
    <t>114</t>
  </si>
  <si>
    <t>116</t>
  </si>
  <si>
    <t>102</t>
  </si>
  <si>
    <t>107</t>
  </si>
  <si>
    <t>Gewichtung gemäss Gesetz</t>
  </si>
  <si>
    <t>Sortierung</t>
  </si>
  <si>
    <t>Daten</t>
  </si>
  <si>
    <t>Spalte H</t>
  </si>
  <si>
    <t>kein Bezug zu Daten</t>
  </si>
  <si>
    <t>70</t>
  </si>
  <si>
    <t>111</t>
  </si>
  <si>
    <t>variabel 
90-100</t>
  </si>
  <si>
    <t>Zuschlag Normsteuerertrag (Faktor)</t>
  </si>
  <si>
    <t>Parameter für Varianten</t>
  </si>
  <si>
    <t>Abschöpfungsfaktor fix x%</t>
  </si>
  <si>
    <t>Abschöpfungsfaktor fix 100%</t>
  </si>
  <si>
    <t>106</t>
  </si>
  <si>
    <t>Gewichtung der JP gerechnet</t>
  </si>
  <si>
    <t>variabel</t>
  </si>
  <si>
    <t>Auswahl: Jahr</t>
  </si>
  <si>
    <t>Auswahl: Variante</t>
  </si>
  <si>
    <t>v0</t>
  </si>
  <si>
    <t>v1</t>
  </si>
  <si>
    <t>Lex Emmetten</t>
  </si>
  <si>
    <t>Lex Buochs</t>
  </si>
  <si>
    <t>Mittelausstattung (Ax)</t>
  </si>
  <si>
    <t>Mittelverteilung (Vx)</t>
  </si>
  <si>
    <t>a0</t>
  </si>
  <si>
    <t>a1</t>
  </si>
  <si>
    <t>a2</t>
  </si>
  <si>
    <t>a3</t>
  </si>
  <si>
    <t>a4</t>
  </si>
  <si>
    <t>a5</t>
  </si>
  <si>
    <t>a6</t>
  </si>
  <si>
    <t>v2</t>
  </si>
  <si>
    <t>v3</t>
  </si>
  <si>
    <t>v4</t>
  </si>
  <si>
    <t>v5</t>
  </si>
  <si>
    <t>v6</t>
  </si>
  <si>
    <t>a7</t>
  </si>
  <si>
    <t>a8</t>
  </si>
  <si>
    <t>a9</t>
  </si>
  <si>
    <t>a10</t>
  </si>
  <si>
    <t>v7</t>
  </si>
  <si>
    <t>v8</t>
  </si>
  <si>
    <t>v9</t>
  </si>
  <si>
    <t>v10</t>
  </si>
  <si>
    <t>Ausgleich Volksschule - V1 (Resultat)</t>
  </si>
  <si>
    <t>Ausgleich Volksschule - V2 (Resultat)</t>
  </si>
  <si>
    <t>Ausgleich Volksschule - V3 (Resultat)</t>
  </si>
  <si>
    <t>Ausgleich Volksschule - V4 (Resultat)</t>
  </si>
  <si>
    <t>IV. Lastenausgleich Volksschule - Verteilung nach Varianten 1-4</t>
  </si>
  <si>
    <t>Anteil SG und EHG an Anteil Finanzkraftausgleich</t>
  </si>
  <si>
    <t>Anteil Finanzkraftausgleich</t>
  </si>
  <si>
    <t>Anteil SG und EHG an Lastenausgleich Volksschule</t>
  </si>
  <si>
    <t>Anteil Lastenausgleich</t>
  </si>
  <si>
    <t>Anteil SG und EHG Total</t>
  </si>
  <si>
    <t>Total Finanzkraftausgleich</t>
  </si>
  <si>
    <t>Total Lastenausgleich Volksschule</t>
  </si>
  <si>
    <t>Anteil EHG</t>
  </si>
  <si>
    <t>Total Lastenausgleich Wildbach</t>
  </si>
  <si>
    <t>Total Lastenausgleich Wohnbevölkerung</t>
  </si>
  <si>
    <t>Reserve</t>
  </si>
  <si>
    <t>404</t>
  </si>
  <si>
    <t>Anteil Finanzkraft zu 100% an PG und EHG</t>
  </si>
  <si>
    <t>Anteil Finanzkraft 100% PG oder EHG (Wenn LA Volksschule NEU)</t>
  </si>
  <si>
    <t>Muss bei LA Volksschule NEU immer "ja" sein</t>
  </si>
  <si>
    <t xml:space="preserve">ja </t>
  </si>
  <si>
    <t>Anteil NFA</t>
  </si>
  <si>
    <t>Lastenausgleich Volksschule Fix</t>
  </si>
  <si>
    <t>406</t>
  </si>
  <si>
    <t>408</t>
  </si>
  <si>
    <t>410</t>
  </si>
  <si>
    <t>LA Volksschule  Ausgleich absolut in CHF</t>
  </si>
  <si>
    <t>LA Volksschule  Ausgleich: x % vom Kantonsbeitrag</t>
  </si>
  <si>
    <t>LA Volksschule  Ausgleich: max. x % aller Finanzausgleichsmittel</t>
  </si>
  <si>
    <t>Register M</t>
  </si>
  <si>
    <t>Finanzkraftausgleich gerechnet
Wenn "400" und "406"  gleich "ja", dann Restgrösse</t>
  </si>
  <si>
    <t>nur Korrektur um berechneter Wert</t>
  </si>
  <si>
    <t>Finanzkraftausgleich gerechnet (Index für Restgrösse)</t>
  </si>
  <si>
    <t>Finanzkraftausgleich gerechnet
Wenn "400" und "406"  gleich "ja", dann Restgrösse
Obergrenze muss "ja" sein</t>
  </si>
  <si>
    <t>20xx</t>
  </si>
  <si>
    <t>LA Volksschule  Ausgleich: absolut in CHF (im Maximum øIst-Aufwand x Anzahl Schüler über ø Schülerquote pro ø Einwohner)</t>
  </si>
  <si>
    <t>2017/2018</t>
  </si>
  <si>
    <t>FA2017</t>
  </si>
  <si>
    <t>Fa2016</t>
  </si>
  <si>
    <t>FA2015</t>
  </si>
  <si>
    <t>FA2014</t>
  </si>
  <si>
    <t>0</t>
  </si>
  <si>
    <t>Schüler über durchschnittliche Schülerquote</t>
  </si>
  <si>
    <t>Schülerzahl geteilt durch Einwohner</t>
  </si>
  <si>
    <t>theoretisch</t>
  </si>
  <si>
    <t>FA2016</t>
  </si>
  <si>
    <t>Gesamtauswirkungen</t>
  </si>
  <si>
    <t>zu Gunsten NFA</t>
  </si>
  <si>
    <t>Absch.faktor 100%</t>
  </si>
  <si>
    <t>Absch.faktor 100%
Gewichtung 45%</t>
  </si>
  <si>
    <t>Absch.faktor 100%
Gewichtung 45%
Obergrenze fixiert</t>
  </si>
  <si>
    <t>Variante a3 plus
Grenzsatz (ab 4.4)
Betrag Kanton 0.15</t>
  </si>
  <si>
    <t>V1 und V2 plus
Ausgleich Wohnbevölkerung</t>
  </si>
  <si>
    <t>V3 plus 
Lastenausgleich Volksschule Neu (fixer Betrag)</t>
  </si>
  <si>
    <t>Nettob./Einw.</t>
  </si>
  <si>
    <t>Nehmer</t>
  </si>
  <si>
    <t>Netto</t>
  </si>
  <si>
    <t>Netto/Einw</t>
  </si>
  <si>
    <t>Gesamtauswirkungen pro Einwohner</t>
  </si>
  <si>
    <t>80.9% zu</t>
  </si>
  <si>
    <t>82.75% zu</t>
  </si>
  <si>
    <t>85% zu</t>
  </si>
  <si>
    <t>pro Einw.</t>
  </si>
  <si>
    <t>Anteil unter ø</t>
  </si>
  <si>
    <t>Ausgleich / Einw.</t>
  </si>
  <si>
    <t>FA2018</t>
  </si>
  <si>
    <t>Schüler über Quote</t>
  </si>
  <si>
    <t>Ausgleich pro Einheit</t>
  </si>
  <si>
    <t>Finanzkraftausgleich (als Restgrösse bei 18.0 Mio.)</t>
  </si>
  <si>
    <t>Finanzkraftausgleich (als Restgrösse bei 18.5 Mio.)</t>
  </si>
  <si>
    <t>Differenz 18.5 zu 18.0 Mio.</t>
  </si>
  <si>
    <t>LA Wohn-bevölkerung</t>
  </si>
  <si>
    <t>+/-200'</t>
  </si>
  <si>
    <t>+/-51'</t>
  </si>
  <si>
    <t>+/-44'</t>
  </si>
  <si>
    <t>+/-43'</t>
  </si>
  <si>
    <t>+/-61'</t>
  </si>
  <si>
    <t>+/-33'</t>
  </si>
  <si>
    <t>+/-20'</t>
  </si>
  <si>
    <t>+/-18'</t>
  </si>
  <si>
    <t>+/-7'</t>
  </si>
  <si>
    <t>+/-60'</t>
  </si>
  <si>
    <t>+/-1'</t>
  </si>
  <si>
    <t>Finanzkraft-ausgleich</t>
  </si>
  <si>
    <t>+/-38'</t>
  </si>
  <si>
    <t>+/-59'</t>
  </si>
  <si>
    <t>+/-21'</t>
  </si>
  <si>
    <t>+/-23'</t>
  </si>
  <si>
    <t>+/-35'</t>
  </si>
  <si>
    <t>+/-25'</t>
  </si>
  <si>
    <t>+/-36'</t>
  </si>
  <si>
    <t>+/-55'</t>
  </si>
  <si>
    <t>+/-19'</t>
  </si>
  <si>
    <t>+/-14'</t>
  </si>
  <si>
    <t>+/-32'</t>
  </si>
  <si>
    <t>+/-22'</t>
  </si>
  <si>
    <t>+/-24'</t>
  </si>
  <si>
    <t>+/-16'</t>
  </si>
  <si>
    <t>+/-56'</t>
  </si>
  <si>
    <t>+/-58'</t>
  </si>
  <si>
    <t>+/-62'</t>
  </si>
  <si>
    <t>LA Volks-schule</t>
  </si>
  <si>
    <t>VL</t>
  </si>
  <si>
    <t>Variante a4 
Obergrenze -0.5 Mio.</t>
  </si>
  <si>
    <t>Variante a4 
Obergrenze +0.5 Mio.</t>
  </si>
  <si>
    <t>externe VL</t>
  </si>
  <si>
    <t>externeVL</t>
  </si>
  <si>
    <t>Variante V4
Normausgleiche je minus 0.2 Mio.</t>
  </si>
  <si>
    <t>Variante V4
Normausgleiche je plus 0.2 Mio.</t>
  </si>
  <si>
    <t xml:space="preserve">
2016K = korrigierte Version Sonderfall Hergiswil</t>
  </si>
  <si>
    <t>Anischt</t>
  </si>
  <si>
    <t>ab Spalte H können Varianten von den Spalte D und E als Werte eingefügt werden.</t>
  </si>
  <si>
    <t>Variante a4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</si>
</sst>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164" formatCode="_(* #,##0.00_);_(* \(#,##0.00\);_(* &quot;-&quot;??_);_(@_)"/>
    <numFmt numFmtId="165" formatCode="_ * #,##0_ ;_ * \-#,##0_ ;_ * &quot;-&quot;??_ ;_ @_ "/>
    <numFmt numFmtId="166" formatCode="0.000"/>
    <numFmt numFmtId="167" formatCode="0.0000"/>
    <numFmt numFmtId="168" formatCode="_ * #,##0.000_ ;_ * \-#,##0.000_ ;_ * &quot;-&quot;??_ ;_ @_ "/>
    <numFmt numFmtId="169" formatCode="_ * #,##0.0000_ ;_ * \-#,##0.0000_ ;_ * &quot;-&quot;??_ ;_ @_ "/>
    <numFmt numFmtId="170" formatCode="0.0"/>
    <numFmt numFmtId="171" formatCode="0.00_ ;\-0.00\ "/>
    <numFmt numFmtId="172" formatCode="0.0000%"/>
    <numFmt numFmtId="173" formatCode="_ * #,##0.0000000_ ;_ * \-#,##0.0000000_ ;_ * &quot;-&quot;??_ ;_ @_ "/>
    <numFmt numFmtId="174" formatCode="0.0%"/>
    <numFmt numFmtId="175" formatCode="#,##0_ ;\-#,##0\ "/>
    <numFmt numFmtId="176" formatCode="_ * #,##0.0_ ;_ * \-#,##0.0_ ;_ * &quot;-&quot;??_ ;_ @_ "/>
    <numFmt numFmtId="177" formatCode="#,##0.00000"/>
    <numFmt numFmtId="178" formatCode="0.00000"/>
    <numFmt numFmtId="179" formatCode="_(* #,##0.000_);_(* \(#,##0.000\);_(* &quot;-&quot;??_);_(@_)"/>
    <numFmt numFmtId="180" formatCode="#,##0.000"/>
    <numFmt numFmtId="181" formatCode="_(* #,##0_);_(* \(#,##0\);_(* &quot;-&quot;??_);_(@_)"/>
    <numFmt numFmtId="182" formatCode="_(* #,##0.0000_);_(* \(#,##0.0000\);_(* &quot;-&quot;??_);_(@_)"/>
  </numFmts>
  <fonts count="85" x14ac:knownFonts="1">
    <font>
      <sz val="11"/>
      <name val="Arial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Arial"/>
      <family val="2"/>
    </font>
    <font>
      <sz val="10"/>
      <color theme="1"/>
      <name val="Calibri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b/>
      <i/>
      <sz val="12"/>
      <name val="Arial"/>
      <family val="2"/>
    </font>
    <font>
      <i/>
      <sz val="14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b/>
      <i/>
      <sz val="9"/>
      <name val="Arial"/>
      <family val="2"/>
    </font>
    <font>
      <i/>
      <sz val="11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i/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u val="singleAccounting"/>
      <sz val="8"/>
      <name val="Arial"/>
      <family val="2"/>
    </font>
    <font>
      <sz val="10"/>
      <name val="Arial"/>
      <family val="2"/>
    </font>
    <font>
      <b/>
      <sz val="12"/>
      <name val="Gill Sans"/>
      <family val="2"/>
    </font>
    <font>
      <sz val="12"/>
      <name val="Gill Sans"/>
      <family val="2"/>
    </font>
    <font>
      <sz val="11"/>
      <color indexed="10"/>
      <name val="Arial"/>
      <family val="2"/>
    </font>
    <font>
      <i/>
      <sz val="8"/>
      <color indexed="10"/>
      <name val="Arial"/>
      <family val="2"/>
    </font>
    <font>
      <sz val="10"/>
      <color theme="1"/>
      <name val="Arial"/>
      <family val="2"/>
    </font>
    <font>
      <sz val="18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</font>
    <font>
      <b/>
      <sz val="10"/>
      <color rgb="FFFF0000"/>
      <name val="Calibri"/>
      <family val="2"/>
      <scheme val="minor"/>
    </font>
    <font>
      <strike/>
      <sz val="11"/>
      <name val="Arial"/>
      <family val="2"/>
    </font>
    <font>
      <sz val="10"/>
      <name val="Calibri"/>
      <family val="2"/>
    </font>
    <font>
      <sz val="10"/>
      <color rgb="FF0070C0"/>
      <name val="Calibri"/>
      <family val="2"/>
    </font>
    <font>
      <b/>
      <sz val="10"/>
      <color rgb="FF0070C0"/>
      <name val="Calibri"/>
      <family val="2"/>
      <scheme val="minor"/>
    </font>
    <font>
      <sz val="8"/>
      <color rgb="FF00B050"/>
      <name val="Arial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i/>
      <sz val="9"/>
      <name val="Calibri"/>
      <family val="2"/>
      <scheme val="minor"/>
    </font>
    <font>
      <sz val="9"/>
      <name val="Calibri"/>
      <family val="2"/>
      <scheme val="minor"/>
    </font>
    <font>
      <b/>
      <sz val="14"/>
      <color rgb="FFFF0000"/>
      <name val="Arial"/>
      <family val="2"/>
    </font>
    <font>
      <sz val="11"/>
      <color rgb="FFFF0000"/>
      <name val="Arial"/>
      <family val="2"/>
    </font>
    <font>
      <b/>
      <sz val="12"/>
      <color theme="1"/>
      <name val="Calibri"/>
      <family val="2"/>
    </font>
    <font>
      <sz val="14"/>
      <color rgb="FFFF0000"/>
      <name val="Arial"/>
      <family val="2"/>
    </font>
    <font>
      <sz val="9"/>
      <color theme="1"/>
      <name val="Calibri"/>
      <family val="2"/>
    </font>
    <font>
      <sz val="9"/>
      <color rgb="FFFF0000"/>
      <name val="Arial"/>
      <family val="2"/>
    </font>
    <font>
      <sz val="8"/>
      <color theme="1"/>
      <name val="Calibri"/>
      <family val="2"/>
    </font>
    <font>
      <b/>
      <sz val="11"/>
      <color rgb="FF00B0F0"/>
      <name val="Calibri"/>
      <family val="2"/>
    </font>
    <font>
      <sz val="10"/>
      <color rgb="FF00B050"/>
      <name val="Calibri"/>
      <family val="2"/>
    </font>
    <font>
      <sz val="10"/>
      <color rgb="FFFF0000"/>
      <name val="Arial"/>
      <family val="2"/>
    </font>
    <font>
      <b/>
      <sz val="11"/>
      <color rgb="FFFF0000"/>
      <name val="Calibri"/>
      <family val="2"/>
    </font>
    <font>
      <sz val="8"/>
      <color rgb="FFFF0000"/>
      <name val="Calibri"/>
      <family val="2"/>
    </font>
    <font>
      <sz val="8"/>
      <name val="Calibri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</fills>
  <borders count="7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164" fontId="15" fillId="0" borderId="0" applyFont="0" applyFill="0" applyBorder="0" applyAlignment="0" applyProtection="0"/>
    <xf numFmtId="164" fontId="4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5" fillId="0" borderId="0"/>
    <xf numFmtId="0" fontId="14" fillId="0" borderId="0"/>
    <xf numFmtId="0" fontId="14" fillId="0" borderId="0"/>
    <xf numFmtId="0" fontId="15" fillId="0" borderId="0"/>
    <xf numFmtId="164" fontId="13" fillId="0" borderId="0" applyFont="0" applyFill="0" applyBorder="0" applyAlignment="0" applyProtection="0"/>
    <xf numFmtId="0" fontId="13" fillId="0" borderId="0"/>
    <xf numFmtId="0" fontId="12" fillId="0" borderId="0"/>
    <xf numFmtId="0" fontId="11" fillId="0" borderId="0"/>
    <xf numFmtId="0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9" fillId="0" borderId="0"/>
  </cellStyleXfs>
  <cellXfs count="1732">
    <xf numFmtId="0" fontId="0" fillId="0" borderId="0" xfId="0"/>
    <xf numFmtId="0" fontId="17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0" fillId="0" borderId="0" xfId="0" applyAlignment="1">
      <alignment horizontal="center"/>
    </xf>
    <xf numFmtId="0" fontId="23" fillId="0" borderId="0" xfId="0" applyFont="1" applyFill="1" applyAlignment="1">
      <alignment horizontal="right" vertical="top" wrapText="1"/>
    </xf>
    <xf numFmtId="0" fontId="24" fillId="0" borderId="0" xfId="0" applyFont="1"/>
    <xf numFmtId="165" fontId="23" fillId="0" borderId="0" xfId="1" applyNumberFormat="1" applyFont="1" applyFill="1"/>
    <xf numFmtId="164" fontId="24" fillId="0" borderId="0" xfId="1" applyNumberFormat="1" applyFont="1"/>
    <xf numFmtId="165" fontId="22" fillId="0" borderId="0" xfId="1" applyNumberFormat="1" applyFont="1" applyFill="1"/>
    <xf numFmtId="0" fontId="25" fillId="0" borderId="0" xfId="0" applyFont="1"/>
    <xf numFmtId="0" fontId="26" fillId="0" borderId="0" xfId="0" applyFont="1"/>
    <xf numFmtId="164" fontId="19" fillId="0" borderId="0" xfId="1" applyFont="1" applyFill="1"/>
    <xf numFmtId="164" fontId="25" fillId="0" borderId="0" xfId="1" applyFont="1" applyFill="1"/>
    <xf numFmtId="164" fontId="22" fillId="0" borderId="0" xfId="1" applyFont="1" applyAlignment="1">
      <alignment horizontal="center"/>
    </xf>
    <xf numFmtId="164" fontId="22" fillId="0" borderId="0" xfId="1" applyFont="1" applyFill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 applyFill="1" applyAlignment="1">
      <alignment horizontal="center"/>
    </xf>
    <xf numFmtId="164" fontId="22" fillId="0" borderId="0" xfId="1" applyFont="1" applyFill="1" applyAlignment="1">
      <alignment horizontal="right"/>
    </xf>
    <xf numFmtId="1" fontId="22" fillId="0" borderId="0" xfId="1" applyNumberFormat="1" applyFont="1" applyFill="1" applyAlignment="1">
      <alignment horizontal="center"/>
    </xf>
    <xf numFmtId="164" fontId="22" fillId="0" borderId="0" xfId="1" applyFont="1" applyAlignment="1">
      <alignment horizontal="right"/>
    </xf>
    <xf numFmtId="0" fontId="22" fillId="0" borderId="0" xfId="0" applyFont="1" applyFill="1"/>
    <xf numFmtId="164" fontId="21" fillId="0" borderId="0" xfId="1" applyNumberFormat="1" applyFont="1" applyAlignment="1">
      <alignment horizontal="right"/>
    </xf>
    <xf numFmtId="164" fontId="27" fillId="0" borderId="0" xfId="1" applyNumberFormat="1" applyFont="1" applyFill="1"/>
    <xf numFmtId="164" fontId="21" fillId="0" borderId="0" xfId="1" applyNumberFormat="1" applyFont="1"/>
    <xf numFmtId="166" fontId="21" fillId="0" borderId="0" xfId="0" applyNumberFormat="1" applyFont="1" applyFill="1"/>
    <xf numFmtId="164" fontId="25" fillId="0" borderId="0" xfId="1" applyNumberFormat="1" applyFont="1" applyFill="1"/>
    <xf numFmtId="164" fontId="21" fillId="0" borderId="0" xfId="1" applyFont="1"/>
    <xf numFmtId="0" fontId="27" fillId="0" borderId="0" xfId="0" applyFont="1" applyAlignment="1">
      <alignment wrapText="1"/>
    </xf>
    <xf numFmtId="164" fontId="27" fillId="0" borderId="0" xfId="1" applyNumberFormat="1" applyFont="1" applyAlignment="1">
      <alignment horizontal="right"/>
    </xf>
    <xf numFmtId="0" fontId="27" fillId="0" borderId="0" xfId="0" applyFont="1"/>
    <xf numFmtId="164" fontId="27" fillId="0" borderId="0" xfId="0" applyNumberFormat="1" applyFont="1"/>
    <xf numFmtId="164" fontId="27" fillId="0" borderId="0" xfId="1" applyNumberFormat="1" applyFont="1"/>
    <xf numFmtId="164" fontId="21" fillId="0" borderId="0" xfId="0" applyNumberFormat="1" applyFont="1"/>
    <xf numFmtId="164" fontId="27" fillId="0" borderId="0" xfId="1" applyFont="1"/>
    <xf numFmtId="0" fontId="23" fillId="0" borderId="0" xfId="0" applyFont="1"/>
    <xf numFmtId="0" fontId="27" fillId="0" borderId="0" xfId="0" applyFont="1" applyFill="1"/>
    <xf numFmtId="164" fontId="27" fillId="0" borderId="0" xfId="0" applyNumberFormat="1" applyFont="1" applyFill="1"/>
    <xf numFmtId="0" fontId="25" fillId="0" borderId="0" xfId="0" applyFont="1" applyFill="1"/>
    <xf numFmtId="0" fontId="28" fillId="0" borderId="0" xfId="0" applyFont="1"/>
    <xf numFmtId="0" fontId="0" fillId="0" borderId="0" xfId="0" applyFill="1"/>
    <xf numFmtId="164" fontId="25" fillId="0" borderId="0" xfId="1" applyFont="1"/>
    <xf numFmtId="164" fontId="23" fillId="0" borderId="0" xfId="1" applyFont="1" applyAlignment="1">
      <alignment horizontal="right"/>
    </xf>
    <xf numFmtId="9" fontId="22" fillId="0" borderId="0" xfId="3" applyFont="1" applyAlignment="1">
      <alignment horizontal="right"/>
    </xf>
    <xf numFmtId="2" fontId="22" fillId="0" borderId="0" xfId="0" applyNumberFormat="1" applyFont="1"/>
    <xf numFmtId="9" fontId="22" fillId="0" borderId="0" xfId="3" applyFont="1" applyFill="1" applyAlignment="1">
      <alignment horizontal="right"/>
    </xf>
    <xf numFmtId="9" fontId="22" fillId="0" borderId="0" xfId="3" applyFont="1"/>
    <xf numFmtId="165" fontId="21" fillId="0" borderId="0" xfId="1" applyNumberFormat="1" applyFont="1" applyAlignment="1">
      <alignment horizontal="right"/>
    </xf>
    <xf numFmtId="165" fontId="29" fillId="0" borderId="0" xfId="1" applyNumberFormat="1" applyFont="1" applyAlignment="1">
      <alignment horizontal="right"/>
    </xf>
    <xf numFmtId="165" fontId="21" fillId="0" borderId="0" xfId="1" applyNumberFormat="1" applyFont="1" applyAlignment="1">
      <alignment horizontal="center"/>
    </xf>
    <xf numFmtId="165" fontId="21" fillId="0" borderId="0" xfId="1" applyNumberFormat="1" applyFont="1" applyFill="1"/>
    <xf numFmtId="165" fontId="27" fillId="0" borderId="0" xfId="1" applyNumberFormat="1" applyFont="1" applyFill="1"/>
    <xf numFmtId="164" fontId="29" fillId="0" borderId="0" xfId="1" applyNumberFormat="1" applyFont="1" applyFill="1"/>
    <xf numFmtId="165" fontId="21" fillId="0" borderId="0" xfId="0" applyNumberFormat="1" applyFont="1" applyAlignment="1">
      <alignment horizontal="center"/>
    </xf>
    <xf numFmtId="165" fontId="27" fillId="0" borderId="0" xfId="1" applyNumberFormat="1" applyFont="1" applyAlignment="1">
      <alignment horizontal="right"/>
    </xf>
    <xf numFmtId="165" fontId="27" fillId="0" borderId="0" xfId="1" applyNumberFormat="1" applyFont="1"/>
    <xf numFmtId="0" fontId="30" fillId="0" borderId="0" xfId="0" applyFont="1" applyAlignment="1">
      <alignment horizontal="right"/>
    </xf>
    <xf numFmtId="0" fontId="28" fillId="0" borderId="0" xfId="0" applyFont="1" applyAlignment="1">
      <alignment horizontal="right"/>
    </xf>
    <xf numFmtId="165" fontId="30" fillId="0" borderId="0" xfId="0" applyNumberFormat="1" applyFont="1" applyAlignment="1">
      <alignment horizontal="right"/>
    </xf>
    <xf numFmtId="165" fontId="28" fillId="0" borderId="0" xfId="0" applyNumberFormat="1" applyFont="1" applyAlignment="1">
      <alignment horizontal="right"/>
    </xf>
    <xf numFmtId="0" fontId="31" fillId="0" borderId="0" xfId="0" applyFont="1"/>
    <xf numFmtId="165" fontId="28" fillId="0" borderId="0" xfId="0" applyNumberFormat="1" applyFont="1"/>
    <xf numFmtId="0" fontId="22" fillId="0" borderId="0" xfId="0" applyFont="1" applyAlignment="1">
      <alignment horizontal="right"/>
    </xf>
    <xf numFmtId="0" fontId="22" fillId="0" borderId="0" xfId="0" applyFont="1" applyFill="1" applyAlignment="1">
      <alignment horizontal="right"/>
    </xf>
    <xf numFmtId="9" fontId="22" fillId="0" borderId="0" xfId="0" applyNumberFormat="1" applyFont="1" applyFill="1" applyAlignment="1">
      <alignment horizontal="right"/>
    </xf>
    <xf numFmtId="165" fontId="21" fillId="0" borderId="0" xfId="0" applyNumberFormat="1" applyFont="1" applyFill="1"/>
    <xf numFmtId="164" fontId="21" fillId="0" borderId="0" xfId="0" applyNumberFormat="1" applyFont="1" applyFill="1"/>
    <xf numFmtId="165" fontId="27" fillId="0" borderId="0" xfId="0" applyNumberFormat="1" applyFont="1"/>
    <xf numFmtId="0" fontId="28" fillId="0" borderId="0" xfId="0" applyFont="1" applyFill="1"/>
    <xf numFmtId="0" fontId="21" fillId="0" borderId="0" xfId="0" applyFont="1" applyFill="1" applyAlignment="1">
      <alignment horizontal="right"/>
    </xf>
    <xf numFmtId="0" fontId="33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164" fontId="36" fillId="0" borderId="0" xfId="0" applyNumberFormat="1" applyFont="1"/>
    <xf numFmtId="164" fontId="36" fillId="0" borderId="0" xfId="1" applyFont="1"/>
    <xf numFmtId="0" fontId="24" fillId="0" borderId="0" xfId="0" applyFont="1" applyFill="1"/>
    <xf numFmtId="164" fontId="40" fillId="0" borderId="0" xfId="1" applyNumberFormat="1" applyFont="1"/>
    <xf numFmtId="1" fontId="40" fillId="0" borderId="0" xfId="1" applyNumberFormat="1" applyFont="1"/>
    <xf numFmtId="164" fontId="41" fillId="0" borderId="1" xfId="1" applyNumberFormat="1" applyFont="1" applyBorder="1"/>
    <xf numFmtId="1" fontId="42" fillId="0" borderId="1" xfId="1" applyNumberFormat="1" applyFont="1" applyBorder="1"/>
    <xf numFmtId="0" fontId="42" fillId="0" borderId="1" xfId="0" applyFont="1" applyBorder="1"/>
    <xf numFmtId="0" fontId="41" fillId="0" borderId="1" xfId="0" applyFont="1" applyBorder="1" applyAlignment="1">
      <alignment horizontal="right"/>
    </xf>
    <xf numFmtId="164" fontId="0" fillId="0" borderId="0" xfId="0" applyNumberFormat="1"/>
    <xf numFmtId="3" fontId="24" fillId="0" borderId="0" xfId="0" applyNumberFormat="1" applyFont="1" applyFill="1" applyAlignment="1">
      <alignment horizontal="right"/>
    </xf>
    <xf numFmtId="165" fontId="29" fillId="0" borderId="0" xfId="1" applyNumberFormat="1" applyFont="1" applyFill="1" applyBorder="1"/>
    <xf numFmtId="164" fontId="29" fillId="0" borderId="0" xfId="1" applyFont="1" applyFill="1" applyBorder="1"/>
    <xf numFmtId="164" fontId="22" fillId="0" borderId="0" xfId="1" applyFont="1" applyFill="1" applyBorder="1"/>
    <xf numFmtId="0" fontId="31" fillId="0" borderId="0" xfId="0" applyFont="1" applyFill="1"/>
    <xf numFmtId="165" fontId="27" fillId="0" borderId="0" xfId="0" applyNumberFormat="1" applyFont="1" applyFill="1" applyAlignment="1">
      <alignment horizontal="center"/>
    </xf>
    <xf numFmtId="165" fontId="22" fillId="0" borderId="0" xfId="1" applyNumberFormat="1" applyFont="1" applyFill="1" applyBorder="1"/>
    <xf numFmtId="165" fontId="34" fillId="0" borderId="0" xfId="1" applyNumberFormat="1" applyFont="1" applyFill="1"/>
    <xf numFmtId="165" fontId="24" fillId="0" borderId="0" xfId="1" applyNumberFormat="1" applyFont="1" applyFill="1"/>
    <xf numFmtId="164" fontId="21" fillId="0" borderId="0" xfId="1" applyNumberFormat="1" applyFont="1" applyFill="1" applyAlignment="1">
      <alignment horizontal="right"/>
    </xf>
    <xf numFmtId="164" fontId="33" fillId="0" borderId="0" xfId="1" applyNumberFormat="1" applyFont="1"/>
    <xf numFmtId="164" fontId="32" fillId="0" borderId="0" xfId="1" applyNumberFormat="1" applyFont="1"/>
    <xf numFmtId="0" fontId="30" fillId="0" borderId="0" xfId="0" applyFont="1"/>
    <xf numFmtId="164" fontId="30" fillId="0" borderId="0" xfId="1" applyFont="1"/>
    <xf numFmtId="10" fontId="23" fillId="0" borderId="0" xfId="3" applyNumberFormat="1" applyFont="1" applyAlignment="1">
      <alignment horizontal="right"/>
    </xf>
    <xf numFmtId="167" fontId="27" fillId="0" borderId="0" xfId="0" applyNumberFormat="1" applyFont="1" applyFill="1"/>
    <xf numFmtId="167" fontId="31" fillId="0" borderId="0" xfId="0" applyNumberFormat="1" applyFont="1" applyFill="1"/>
    <xf numFmtId="164" fontId="32" fillId="0" borderId="0" xfId="0" applyNumberFormat="1" applyFont="1"/>
    <xf numFmtId="0" fontId="32" fillId="0" borderId="0" xfId="0" applyFont="1"/>
    <xf numFmtId="0" fontId="42" fillId="0" borderId="0" xfId="0" applyFont="1" applyBorder="1"/>
    <xf numFmtId="0" fontId="23" fillId="0" borderId="0" xfId="0" applyFont="1" applyFill="1" applyAlignment="1">
      <alignment horizontal="right" vertical="center" wrapText="1"/>
    </xf>
    <xf numFmtId="0" fontId="26" fillId="0" borderId="0" xfId="0" applyFont="1" applyFill="1" applyProtection="1">
      <protection locked="0"/>
    </xf>
    <xf numFmtId="0" fontId="43" fillId="0" borderId="0" xfId="0" applyFont="1" applyFill="1" applyProtection="1">
      <protection locked="0"/>
    </xf>
    <xf numFmtId="0" fontId="19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0" fillId="0" borderId="0" xfId="0" applyProtection="1">
      <protection locked="0"/>
    </xf>
    <xf numFmtId="0" fontId="26" fillId="0" borderId="0" xfId="0" applyFont="1" applyProtection="1">
      <protection locked="0"/>
    </xf>
    <xf numFmtId="0" fontId="21" fillId="0" borderId="0" xfId="0" applyFont="1" applyFill="1" applyProtection="1">
      <protection locked="0"/>
    </xf>
    <xf numFmtId="0" fontId="17" fillId="0" borderId="0" xfId="0" applyFont="1" applyFill="1" applyProtection="1">
      <protection locked="0"/>
    </xf>
    <xf numFmtId="0" fontId="34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20" fillId="0" borderId="0" xfId="0" applyFont="1" applyProtection="1">
      <protection locked="0"/>
    </xf>
    <xf numFmtId="0" fontId="25" fillId="0" borderId="0" xfId="0" applyFont="1" applyProtection="1">
      <protection locked="0"/>
    </xf>
    <xf numFmtId="0" fontId="35" fillId="0" borderId="0" xfId="0" applyFont="1" applyProtection="1">
      <protection locked="0"/>
    </xf>
    <xf numFmtId="0" fontId="35" fillId="0" borderId="0" xfId="0" applyFont="1" applyAlignment="1" applyProtection="1">
      <alignment horizontal="center"/>
      <protection locked="0"/>
    </xf>
    <xf numFmtId="0" fontId="35" fillId="2" borderId="0" xfId="0" applyFont="1" applyFill="1" applyAlignment="1" applyProtection="1">
      <alignment horizontal="center"/>
      <protection locked="0"/>
    </xf>
    <xf numFmtId="0" fontId="35" fillId="0" borderId="0" xfId="0" applyFont="1" applyFill="1" applyAlignment="1" applyProtection="1">
      <alignment horizontal="center"/>
      <protection locked="0"/>
    </xf>
    <xf numFmtId="0" fontId="35" fillId="0" borderId="0" xfId="0" applyFont="1" applyFill="1" applyAlignment="1" applyProtection="1">
      <alignment horizontal="right"/>
      <protection locked="0"/>
    </xf>
    <xf numFmtId="0" fontId="35" fillId="0" borderId="0" xfId="0" applyFont="1" applyAlignment="1" applyProtection="1">
      <alignment horizontal="right"/>
      <protection locked="0"/>
    </xf>
    <xf numFmtId="9" fontId="35" fillId="2" borderId="0" xfId="0" applyNumberFormat="1" applyFont="1" applyFill="1" applyAlignment="1" applyProtection="1">
      <alignment horizontal="center"/>
      <protection locked="0"/>
    </xf>
    <xf numFmtId="14" fontId="35" fillId="0" borderId="0" xfId="0" applyNumberFormat="1" applyFont="1" applyFill="1" applyAlignment="1" applyProtection="1">
      <alignment horizontal="center"/>
      <protection locked="0"/>
    </xf>
    <xf numFmtId="165" fontId="35" fillId="0" borderId="0" xfId="1" applyNumberFormat="1" applyFont="1" applyFill="1" applyAlignment="1" applyProtection="1">
      <alignment horizontal="center"/>
      <protection locked="0"/>
    </xf>
    <xf numFmtId="0" fontId="35" fillId="0" borderId="0" xfId="0" applyFont="1" applyFill="1" applyProtection="1">
      <protection locked="0"/>
    </xf>
    <xf numFmtId="0" fontId="36" fillId="0" borderId="0" xfId="0" applyFont="1" applyProtection="1">
      <protection locked="0"/>
    </xf>
    <xf numFmtId="164" fontId="36" fillId="0" borderId="0" xfId="1" applyFont="1" applyProtection="1">
      <protection locked="0"/>
    </xf>
    <xf numFmtId="164" fontId="36" fillId="0" borderId="0" xfId="0" applyNumberFormat="1" applyFont="1" applyProtection="1">
      <protection locked="0"/>
    </xf>
    <xf numFmtId="165" fontId="36" fillId="0" borderId="0" xfId="1" applyNumberFormat="1" applyFont="1" applyFill="1" applyProtection="1">
      <protection locked="0"/>
    </xf>
    <xf numFmtId="164" fontId="36" fillId="0" borderId="0" xfId="0" applyNumberFormat="1" applyFont="1" applyFill="1" applyProtection="1">
      <protection locked="0"/>
    </xf>
    <xf numFmtId="164" fontId="37" fillId="0" borderId="0" xfId="0" applyNumberFormat="1" applyFont="1" applyFill="1" applyProtection="1">
      <protection locked="0"/>
    </xf>
    <xf numFmtId="2" fontId="37" fillId="0" borderId="0" xfId="0" applyNumberFormat="1" applyFont="1" applyFill="1" applyProtection="1">
      <protection locked="0"/>
    </xf>
    <xf numFmtId="0" fontId="36" fillId="0" borderId="0" xfId="0" applyFont="1" applyFill="1" applyProtection="1">
      <protection locked="0"/>
    </xf>
    <xf numFmtId="2" fontId="38" fillId="0" borderId="0" xfId="0" applyNumberFormat="1" applyFont="1" applyFill="1" applyAlignment="1" applyProtection="1">
      <alignment horizontal="right"/>
      <protection locked="0"/>
    </xf>
    <xf numFmtId="0" fontId="36" fillId="0" borderId="0" xfId="0" applyFont="1" applyAlignment="1" applyProtection="1">
      <alignment horizontal="left"/>
      <protection locked="0"/>
    </xf>
    <xf numFmtId="0" fontId="36" fillId="0" borderId="0" xfId="0" applyFont="1" applyAlignment="1" applyProtection="1">
      <alignment horizontal="right"/>
      <protection locked="0"/>
    </xf>
    <xf numFmtId="164" fontId="37" fillId="0" borderId="0" xfId="0" applyNumberFormat="1" applyFont="1" applyProtection="1">
      <protection locked="0"/>
    </xf>
    <xf numFmtId="0" fontId="38" fillId="0" borderId="0" xfId="0" applyFont="1" applyProtection="1">
      <protection locked="0"/>
    </xf>
    <xf numFmtId="0" fontId="23" fillId="0" borderId="0" xfId="0" applyFont="1" applyProtection="1">
      <protection locked="0"/>
    </xf>
    <xf numFmtId="165" fontId="23" fillId="0" borderId="0" xfId="1" applyNumberFormat="1" applyFont="1" applyFill="1" applyProtection="1">
      <protection locked="0"/>
    </xf>
    <xf numFmtId="164" fontId="35" fillId="0" borderId="0" xfId="1" applyFont="1" applyProtection="1">
      <protection locked="0"/>
    </xf>
    <xf numFmtId="172" fontId="36" fillId="0" borderId="0" xfId="0" applyNumberFormat="1" applyFont="1" applyProtection="1">
      <protection locked="0"/>
    </xf>
    <xf numFmtId="9" fontId="36" fillId="0" borderId="0" xfId="0" applyNumberFormat="1" applyFont="1" applyAlignment="1" applyProtection="1">
      <alignment horizontal="right"/>
      <protection locked="0"/>
    </xf>
    <xf numFmtId="9" fontId="35" fillId="0" borderId="0" xfId="0" applyNumberFormat="1" applyFont="1" applyAlignment="1" applyProtection="1">
      <alignment horizontal="center"/>
    </xf>
    <xf numFmtId="172" fontId="36" fillId="0" borderId="0" xfId="0" applyNumberFormat="1" applyFont="1" applyAlignment="1" applyProtection="1">
      <alignment horizontal="right"/>
    </xf>
    <xf numFmtId="164" fontId="36" fillId="0" borderId="0" xfId="0" applyNumberFormat="1" applyFont="1" applyProtection="1"/>
    <xf numFmtId="164" fontId="36" fillId="0" borderId="0" xfId="0" applyNumberFormat="1" applyFont="1" applyFill="1" applyProtection="1"/>
    <xf numFmtId="164" fontId="23" fillId="0" borderId="0" xfId="0" applyNumberFormat="1" applyFont="1" applyProtection="1"/>
    <xf numFmtId="0" fontId="36" fillId="0" borderId="0" xfId="0" applyFont="1" applyProtection="1"/>
    <xf numFmtId="0" fontId="35" fillId="0" borderId="0" xfId="0" applyFont="1" applyFill="1" applyProtection="1"/>
    <xf numFmtId="164" fontId="23" fillId="0" borderId="0" xfId="1" applyFont="1" applyProtection="1"/>
    <xf numFmtId="164" fontId="37" fillId="0" borderId="0" xfId="0" applyNumberFormat="1" applyFont="1" applyFill="1" applyProtection="1"/>
    <xf numFmtId="0" fontId="23" fillId="0" borderId="0" xfId="0" applyFont="1" applyProtection="1"/>
    <xf numFmtId="0" fontId="36" fillId="0" borderId="0" xfId="0" applyFont="1" applyFill="1" applyProtection="1"/>
    <xf numFmtId="164" fontId="36" fillId="0" borderId="0" xfId="1" applyFont="1" applyProtection="1"/>
    <xf numFmtId="164" fontId="39" fillId="0" borderId="0" xfId="1" applyFont="1" applyProtection="1"/>
    <xf numFmtId="2" fontId="37" fillId="0" borderId="0" xfId="0" applyNumberFormat="1" applyFont="1" applyAlignment="1" applyProtection="1">
      <alignment horizontal="right"/>
    </xf>
    <xf numFmtId="164" fontId="38" fillId="0" borderId="0" xfId="0" applyNumberFormat="1" applyFont="1" applyProtection="1"/>
    <xf numFmtId="2" fontId="36" fillId="0" borderId="0" xfId="0" applyNumberFormat="1" applyFont="1" applyFill="1" applyProtection="1"/>
    <xf numFmtId="164" fontId="35" fillId="0" borderId="0" xfId="0" applyNumberFormat="1" applyFont="1" applyFill="1" applyProtection="1"/>
    <xf numFmtId="2" fontId="35" fillId="0" borderId="0" xfId="0" applyNumberFormat="1" applyFont="1" applyAlignment="1" applyProtection="1">
      <alignment horizontal="center"/>
      <protection locked="0"/>
    </xf>
    <xf numFmtId="2" fontId="36" fillId="0" borderId="0" xfId="0" applyNumberFormat="1" applyFont="1" applyAlignment="1" applyProtection="1">
      <alignment horizontal="center"/>
    </xf>
    <xf numFmtId="165" fontId="36" fillId="0" borderId="0" xfId="1" applyNumberFormat="1" applyFont="1" applyFill="1" applyProtection="1"/>
    <xf numFmtId="165" fontId="36" fillId="0" borderId="0" xfId="1" applyNumberFormat="1" applyFont="1" applyProtection="1"/>
    <xf numFmtId="164" fontId="36" fillId="0" borderId="0" xfId="1" applyFont="1" applyFill="1" applyProtection="1"/>
    <xf numFmtId="0" fontId="36" fillId="0" borderId="0" xfId="0" applyFont="1" applyAlignment="1" applyProtection="1">
      <alignment horizontal="center"/>
    </xf>
    <xf numFmtId="0" fontId="26" fillId="0" borderId="0" xfId="0" applyFont="1" applyFill="1" applyProtection="1"/>
    <xf numFmtId="0" fontId="21" fillId="0" borderId="0" xfId="0" applyFont="1" applyFill="1" applyProtection="1"/>
    <xf numFmtId="0" fontId="19" fillId="0" borderId="0" xfId="0" applyFont="1" applyFill="1" applyProtection="1"/>
    <xf numFmtId="0" fontId="24" fillId="0" borderId="0" xfId="0" applyFont="1" applyFill="1" applyProtection="1"/>
    <xf numFmtId="0" fontId="17" fillId="0" borderId="0" xfId="0" applyFont="1" applyFill="1" applyProtection="1"/>
    <xf numFmtId="0" fontId="0" fillId="0" borderId="0" xfId="0" applyProtection="1"/>
    <xf numFmtId="0" fontId="24" fillId="0" borderId="0" xfId="0" applyFont="1" applyProtection="1"/>
    <xf numFmtId="0" fontId="26" fillId="0" borderId="0" xfId="0" applyFont="1" applyProtection="1"/>
    <xf numFmtId="0" fontId="22" fillId="0" borderId="0" xfId="0" applyFont="1" applyProtection="1"/>
    <xf numFmtId="0" fontId="35" fillId="0" borderId="0" xfId="0" applyFont="1" applyProtection="1"/>
    <xf numFmtId="2" fontId="35" fillId="0" borderId="0" xfId="1" applyNumberFormat="1" applyFont="1" applyAlignment="1" applyProtection="1">
      <alignment horizontal="center"/>
    </xf>
    <xf numFmtId="0" fontId="35" fillId="0" borderId="0" xfId="0" applyFont="1" applyAlignment="1" applyProtection="1">
      <alignment horizontal="center"/>
    </xf>
    <xf numFmtId="49" fontId="35" fillId="0" borderId="0" xfId="0" applyNumberFormat="1" applyFont="1" applyAlignment="1" applyProtection="1">
      <alignment horizontal="center"/>
    </xf>
    <xf numFmtId="2" fontId="35" fillId="0" borderId="0" xfId="0" applyNumberFormat="1" applyFont="1" applyAlignment="1" applyProtection="1">
      <alignment horizontal="center"/>
    </xf>
    <xf numFmtId="0" fontId="23" fillId="0" borderId="0" xfId="0" applyFont="1" applyFill="1" applyAlignment="1" applyProtection="1">
      <alignment horizontal="center"/>
    </xf>
    <xf numFmtId="1" fontId="35" fillId="0" borderId="0" xfId="1" quotePrefix="1" applyNumberFormat="1" applyFont="1" applyAlignment="1" applyProtection="1">
      <alignment horizontal="center"/>
    </xf>
    <xf numFmtId="165" fontId="35" fillId="0" borderId="0" xfId="1" applyNumberFormat="1" applyFont="1" applyFill="1" applyAlignment="1" applyProtection="1">
      <alignment horizontal="center"/>
    </xf>
    <xf numFmtId="0" fontId="35" fillId="0" borderId="0" xfId="0" applyFont="1" applyAlignment="1" applyProtection="1">
      <alignment horizontal="right"/>
    </xf>
    <xf numFmtId="0" fontId="23" fillId="0" borderId="0" xfId="0" applyFont="1" applyFill="1" applyAlignment="1" applyProtection="1">
      <alignment horizontal="right"/>
    </xf>
    <xf numFmtId="164" fontId="35" fillId="0" borderId="0" xfId="1" applyFont="1" applyAlignment="1" applyProtection="1">
      <alignment horizontal="center"/>
    </xf>
    <xf numFmtId="2" fontId="35" fillId="0" borderId="0" xfId="0" applyNumberFormat="1" applyFont="1" applyProtection="1"/>
    <xf numFmtId="164" fontId="23" fillId="0" borderId="0" xfId="0" applyNumberFormat="1" applyFont="1" applyFill="1" applyProtection="1"/>
    <xf numFmtId="0" fontId="36" fillId="0" borderId="0" xfId="0" applyFont="1" applyAlignment="1" applyProtection="1">
      <alignment horizontal="right"/>
    </xf>
    <xf numFmtId="0" fontId="23" fillId="0" borderId="0" xfId="0" applyFont="1" applyAlignment="1" applyProtection="1">
      <alignment horizontal="right"/>
    </xf>
    <xf numFmtId="14" fontId="35" fillId="0" borderId="0" xfId="0" applyNumberFormat="1" applyFont="1" applyAlignment="1" applyProtection="1">
      <alignment horizontal="right"/>
    </xf>
    <xf numFmtId="9" fontId="35" fillId="0" borderId="0" xfId="0" applyNumberFormat="1" applyFont="1" applyAlignment="1" applyProtection="1">
      <alignment horizontal="right"/>
    </xf>
    <xf numFmtId="164" fontId="35" fillId="0" borderId="0" xfId="0" applyNumberFormat="1" applyFont="1" applyProtection="1"/>
    <xf numFmtId="165" fontId="35" fillId="0" borderId="0" xfId="1" applyNumberFormat="1" applyFont="1" applyProtection="1"/>
    <xf numFmtId="164" fontId="35" fillId="0" borderId="0" xfId="1" applyFont="1" applyProtection="1"/>
    <xf numFmtId="0" fontId="35" fillId="0" borderId="0" xfId="0" applyFont="1" applyFill="1" applyAlignment="1">
      <alignment horizontal="center"/>
    </xf>
    <xf numFmtId="1" fontId="24" fillId="0" borderId="0" xfId="1" applyNumberFormat="1" applyFont="1"/>
    <xf numFmtId="0" fontId="23" fillId="0" borderId="0" xfId="0" applyFont="1" applyAlignment="1">
      <alignment horizontal="center"/>
    </xf>
    <xf numFmtId="0" fontId="36" fillId="0" borderId="0" xfId="0" applyFont="1"/>
    <xf numFmtId="164" fontId="36" fillId="0" borderId="0" xfId="1" applyNumberFormat="1" applyFont="1"/>
    <xf numFmtId="1" fontId="36" fillId="0" borderId="0" xfId="3" applyNumberFormat="1" applyFont="1"/>
    <xf numFmtId="1" fontId="36" fillId="0" borderId="0" xfId="1" applyNumberFormat="1" applyFont="1"/>
    <xf numFmtId="164" fontId="35" fillId="0" borderId="0" xfId="1" applyFont="1" applyFill="1"/>
    <xf numFmtId="168" fontId="36" fillId="0" borderId="0" xfId="1" applyNumberFormat="1" applyFont="1"/>
    <xf numFmtId="164" fontId="35" fillId="0" borderId="0" xfId="0" applyNumberFormat="1" applyFont="1"/>
    <xf numFmtId="0" fontId="35" fillId="0" borderId="0" xfId="0" applyFont="1"/>
    <xf numFmtId="164" fontId="36" fillId="0" borderId="0" xfId="0" applyNumberFormat="1" applyFont="1" applyFill="1"/>
    <xf numFmtId="171" fontId="36" fillId="0" borderId="0" xfId="0" applyNumberFormat="1" applyFont="1"/>
    <xf numFmtId="164" fontId="35" fillId="0" borderId="0" xfId="1" applyNumberFormat="1" applyFont="1"/>
    <xf numFmtId="0" fontId="36" fillId="0" borderId="0" xfId="0" applyFont="1" applyAlignment="1">
      <alignment horizontal="right"/>
    </xf>
    <xf numFmtId="10" fontId="36" fillId="0" borderId="0" xfId="3" applyNumberFormat="1" applyFont="1"/>
    <xf numFmtId="2" fontId="36" fillId="0" borderId="0" xfId="0" applyNumberFormat="1" applyFont="1"/>
    <xf numFmtId="164" fontId="35" fillId="0" borderId="0" xfId="1" applyFont="1"/>
    <xf numFmtId="1" fontId="35" fillId="0" borderId="0" xfId="1" applyNumberFormat="1" applyFont="1"/>
    <xf numFmtId="164" fontId="35" fillId="0" borderId="0" xfId="0" applyNumberFormat="1" applyFont="1" applyFill="1"/>
    <xf numFmtId="164" fontId="26" fillId="0" borderId="0" xfId="1" applyNumberFormat="1" applyFont="1"/>
    <xf numFmtId="1" fontId="26" fillId="0" borderId="0" xfId="1" applyNumberFormat="1" applyFont="1"/>
    <xf numFmtId="9" fontId="21" fillId="0" borderId="0" xfId="0" applyNumberFormat="1" applyFont="1" applyFill="1"/>
    <xf numFmtId="0" fontId="21" fillId="0" borderId="0" xfId="0" applyFont="1" applyFill="1"/>
    <xf numFmtId="164" fontId="21" fillId="0" borderId="0" xfId="1" applyNumberFormat="1" applyFont="1" applyFill="1"/>
    <xf numFmtId="0" fontId="36" fillId="0" borderId="0" xfId="0" applyFont="1" applyFill="1"/>
    <xf numFmtId="0" fontId="29" fillId="0" borderId="0" xfId="0" applyFont="1" applyFill="1" applyBorder="1"/>
    <xf numFmtId="0" fontId="36" fillId="0" borderId="0" xfId="0" applyFont="1" applyFill="1" applyAlignment="1" applyProtection="1">
      <alignment horizontal="center"/>
      <protection locked="0"/>
    </xf>
    <xf numFmtId="164" fontId="25" fillId="0" borderId="0" xfId="0" applyNumberFormat="1" applyFont="1"/>
    <xf numFmtId="165" fontId="31" fillId="0" borderId="0" xfId="1" applyNumberFormat="1" applyFont="1" applyFill="1" applyAlignment="1">
      <alignment horizontal="center"/>
    </xf>
    <xf numFmtId="165" fontId="27" fillId="0" borderId="0" xfId="1" applyNumberFormat="1" applyFont="1" applyFill="1" applyAlignment="1">
      <alignment horizontal="center"/>
    </xf>
    <xf numFmtId="164" fontId="27" fillId="0" borderId="0" xfId="1" applyNumberFormat="1" applyFont="1" applyFill="1" applyAlignment="1">
      <alignment horizontal="right"/>
    </xf>
    <xf numFmtId="164" fontId="27" fillId="0" borderId="0" xfId="1" applyNumberFormat="1" applyFont="1" applyFill="1" applyAlignment="1">
      <alignment horizontal="center"/>
    </xf>
    <xf numFmtId="0" fontId="44" fillId="0" borderId="0" xfId="0" applyFont="1" applyAlignment="1">
      <alignment horizontal="center"/>
    </xf>
    <xf numFmtId="164" fontId="36" fillId="0" borderId="0" xfId="1" applyFont="1" applyFill="1"/>
    <xf numFmtId="1" fontId="35" fillId="0" borderId="0" xfId="0" applyNumberFormat="1" applyFont="1" applyAlignment="1">
      <alignment horizontal="center"/>
    </xf>
    <xf numFmtId="9" fontId="37" fillId="0" borderId="0" xfId="0" applyNumberFormat="1" applyFont="1" applyAlignment="1">
      <alignment horizontal="center"/>
    </xf>
    <xf numFmtId="0" fontId="36" fillId="0" borderId="0" xfId="0" applyFont="1" applyAlignment="1">
      <alignment horizontal="center"/>
    </xf>
    <xf numFmtId="3" fontId="24" fillId="0" borderId="0" xfId="1" applyNumberFormat="1" applyFont="1" applyFill="1"/>
    <xf numFmtId="165" fontId="21" fillId="0" borderId="0" xfId="1" applyNumberFormat="1" applyFont="1" applyFill="1" applyAlignment="1">
      <alignment horizontal="right"/>
    </xf>
    <xf numFmtId="164" fontId="21" fillId="0" borderId="0" xfId="1" applyNumberFormat="1" applyFont="1" applyFill="1" applyAlignment="1">
      <alignment horizontal="center"/>
    </xf>
    <xf numFmtId="164" fontId="35" fillId="0" borderId="0" xfId="0" applyNumberFormat="1" applyFont="1" applyAlignment="1">
      <alignment horizontal="center"/>
    </xf>
    <xf numFmtId="164" fontId="26" fillId="0" borderId="0" xfId="1" applyFont="1" applyFill="1"/>
    <xf numFmtId="2" fontId="0" fillId="0" borderId="0" xfId="0" applyNumberFormat="1"/>
    <xf numFmtId="9" fontId="35" fillId="0" borderId="0" xfId="0" applyNumberFormat="1" applyFont="1" applyFill="1" applyAlignment="1" applyProtection="1">
      <alignment horizontal="center"/>
    </xf>
    <xf numFmtId="164" fontId="36" fillId="0" borderId="0" xfId="1" applyNumberFormat="1" applyFont="1" applyFill="1"/>
    <xf numFmtId="1" fontId="35" fillId="0" borderId="0" xfId="0" applyNumberFormat="1" applyFont="1" applyAlignment="1" applyProtection="1">
      <alignment horizontal="center"/>
    </xf>
    <xf numFmtId="2" fontId="36" fillId="0" borderId="0" xfId="0" applyNumberFormat="1" applyFont="1" applyProtection="1">
      <protection locked="0"/>
    </xf>
    <xf numFmtId="164" fontId="36" fillId="0" borderId="0" xfId="0" applyNumberFormat="1" applyFont="1" applyAlignment="1"/>
    <xf numFmtId="4" fontId="22" fillId="0" borderId="0" xfId="0" applyNumberFormat="1" applyFont="1" applyFill="1"/>
    <xf numFmtId="164" fontId="35" fillId="0" borderId="0" xfId="1" applyFont="1" applyFill="1" applyProtection="1"/>
    <xf numFmtId="0" fontId="16" fillId="0" borderId="0" xfId="0" applyFont="1" applyFill="1"/>
    <xf numFmtId="0" fontId="16" fillId="0" borderId="0" xfId="0" applyFont="1" applyFill="1" applyAlignment="1">
      <alignment horizontal="left"/>
    </xf>
    <xf numFmtId="0" fontId="16" fillId="0" borderId="0" xfId="0" applyFont="1" applyFill="1" applyAlignment="1">
      <alignment horizontal="center"/>
    </xf>
    <xf numFmtId="0" fontId="17" fillId="0" borderId="0" xfId="0" applyFont="1" applyFill="1"/>
    <xf numFmtId="0" fontId="18" fillId="0" borderId="0" xfId="0" applyFont="1" applyFill="1" applyAlignment="1">
      <alignment horizontal="left"/>
    </xf>
    <xf numFmtId="0" fontId="18" fillId="0" borderId="0" xfId="0" applyFont="1" applyFill="1"/>
    <xf numFmtId="0" fontId="18" fillId="0" borderId="0" xfId="0" applyFont="1" applyFill="1" applyAlignment="1">
      <alignment horizontal="center"/>
    </xf>
    <xf numFmtId="0" fontId="19" fillId="0" borderId="0" xfId="0" applyFont="1" applyFill="1"/>
    <xf numFmtId="0" fontId="20" fillId="0" borderId="0" xfId="0" applyFont="1" applyFill="1"/>
    <xf numFmtId="0" fontId="2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23" fillId="0" borderId="0" xfId="0" applyFont="1" applyFill="1" applyAlignment="1">
      <alignment horizontal="left" vertical="top" wrapText="1"/>
    </xf>
    <xf numFmtId="0" fontId="23" fillId="0" borderId="0" xfId="0" applyFont="1" applyFill="1" applyAlignment="1">
      <alignment horizontal="left" vertical="top"/>
    </xf>
    <xf numFmtId="0" fontId="23" fillId="0" borderId="0" xfId="0" applyFont="1" applyFill="1" applyAlignment="1">
      <alignment horizontal="left" vertical="center" wrapText="1"/>
    </xf>
    <xf numFmtId="10" fontId="23" fillId="0" borderId="0" xfId="0" applyNumberFormat="1" applyFont="1" applyFill="1" applyAlignment="1">
      <alignment horizontal="right" vertical="center" wrapText="1"/>
    </xf>
    <xf numFmtId="0" fontId="23" fillId="0" borderId="0" xfId="0" applyFont="1" applyFill="1" applyAlignment="1">
      <alignment horizontal="right" vertical="center"/>
    </xf>
    <xf numFmtId="0" fontId="23" fillId="0" borderId="0" xfId="0" applyFont="1" applyFill="1" applyAlignment="1">
      <alignment horizontal="left" vertical="center"/>
    </xf>
    <xf numFmtId="10" fontId="23" fillId="0" borderId="0" xfId="0" applyNumberFormat="1" applyFont="1" applyFill="1" applyAlignment="1">
      <alignment horizontal="right" vertical="top" wrapText="1"/>
    </xf>
    <xf numFmtId="0" fontId="23" fillId="0" borderId="0" xfId="0" applyFont="1" applyFill="1" applyAlignment="1">
      <alignment horizontal="right" vertical="top"/>
    </xf>
    <xf numFmtId="3" fontId="23" fillId="0" borderId="0" xfId="1" applyNumberFormat="1" applyFont="1" applyFill="1"/>
    <xf numFmtId="4" fontId="24" fillId="0" borderId="0" xfId="1" applyNumberFormat="1" applyFont="1" applyFill="1"/>
    <xf numFmtId="4" fontId="24" fillId="0" borderId="0" xfId="0" applyNumberFormat="1" applyFont="1" applyFill="1"/>
    <xf numFmtId="3" fontId="22" fillId="0" borderId="0" xfId="0" applyNumberFormat="1" applyFont="1" applyFill="1"/>
    <xf numFmtId="3" fontId="22" fillId="0" borderId="0" xfId="0" applyNumberFormat="1" applyFont="1" applyFill="1" applyAlignment="1">
      <alignment horizontal="right"/>
    </xf>
    <xf numFmtId="0" fontId="22" fillId="0" borderId="0" xfId="0" applyFont="1" applyFill="1" applyAlignment="1">
      <alignment wrapText="1"/>
    </xf>
    <xf numFmtId="3" fontId="22" fillId="0" borderId="0" xfId="0" applyNumberFormat="1" applyFont="1" applyFill="1" applyAlignment="1">
      <alignment horizontal="center"/>
    </xf>
    <xf numFmtId="0" fontId="36" fillId="0" borderId="0" xfId="0" applyFont="1" applyFill="1" applyAlignment="1">
      <alignment horizontal="center"/>
    </xf>
    <xf numFmtId="0" fontId="29" fillId="0" borderId="0" xfId="0" applyFont="1"/>
    <xf numFmtId="0" fontId="42" fillId="0" borderId="1" xfId="0" applyFont="1" applyBorder="1" applyAlignment="1">
      <alignment horizontal="right"/>
    </xf>
    <xf numFmtId="0" fontId="24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Fill="1"/>
    <xf numFmtId="10" fontId="21" fillId="0" borderId="0" xfId="3" applyNumberFormat="1" applyFont="1" applyAlignment="1">
      <alignment horizontal="right"/>
    </xf>
    <xf numFmtId="10" fontId="29" fillId="0" borderId="0" xfId="3" applyNumberFormat="1" applyFont="1"/>
    <xf numFmtId="0" fontId="35" fillId="0" borderId="0" xfId="0" applyFont="1" applyAlignment="1">
      <alignment horizontal="right"/>
    </xf>
    <xf numFmtId="165" fontId="36" fillId="0" borderId="0" xfId="1" applyNumberFormat="1" applyFont="1" applyFill="1" applyAlignment="1" applyProtection="1">
      <alignment horizontal="center"/>
    </xf>
    <xf numFmtId="165" fontId="36" fillId="0" borderId="0" xfId="1" applyNumberFormat="1" applyFont="1" applyAlignment="1" applyProtection="1">
      <alignment horizontal="center"/>
    </xf>
    <xf numFmtId="165" fontId="23" fillId="0" borderId="0" xfId="1" applyNumberFormat="1" applyFont="1" applyAlignment="1" applyProtection="1">
      <alignment horizontal="center"/>
    </xf>
    <xf numFmtId="0" fontId="35" fillId="0" borderId="0" xfId="0" applyFont="1" applyFill="1" applyAlignment="1" applyProtection="1">
      <alignment horizontal="right"/>
    </xf>
    <xf numFmtId="14" fontId="35" fillId="0" borderId="0" xfId="0" applyNumberFormat="1" applyFont="1" applyFill="1" applyAlignment="1" applyProtection="1">
      <alignment horizontal="right"/>
    </xf>
    <xf numFmtId="165" fontId="35" fillId="0" borderId="0" xfId="1" applyNumberFormat="1" applyFont="1" applyFill="1" applyAlignment="1" applyProtection="1">
      <alignment horizontal="right"/>
    </xf>
    <xf numFmtId="0" fontId="21" fillId="0" borderId="0" xfId="0" applyFont="1" applyFill="1" applyAlignment="1" applyProtection="1">
      <alignment horizontal="center"/>
    </xf>
    <xf numFmtId="0" fontId="0" fillId="0" borderId="0" xfId="0" applyAlignment="1" applyProtection="1">
      <alignment horizontal="center"/>
    </xf>
    <xf numFmtId="165" fontId="35" fillId="0" borderId="0" xfId="1" applyNumberFormat="1" applyFont="1" applyAlignment="1" applyProtection="1">
      <alignment horizontal="center"/>
    </xf>
    <xf numFmtId="0" fontId="35" fillId="0" borderId="0" xfId="0" applyFont="1" applyFill="1" applyAlignment="1">
      <alignment horizontal="right"/>
    </xf>
    <xf numFmtId="1" fontId="22" fillId="0" borderId="0" xfId="1" applyNumberFormat="1" applyFont="1" applyFill="1" applyAlignment="1">
      <alignment horizontal="right"/>
    </xf>
    <xf numFmtId="9" fontId="22" fillId="0" borderId="0" xfId="0" applyNumberFormat="1" applyFont="1" applyAlignment="1">
      <alignment horizontal="right"/>
    </xf>
    <xf numFmtId="3" fontId="24" fillId="0" borderId="0" xfId="0" applyNumberFormat="1" applyFont="1" applyFill="1"/>
    <xf numFmtId="4" fontId="36" fillId="0" borderId="0" xfId="0" applyNumberFormat="1" applyFont="1" applyFill="1" applyAlignment="1">
      <alignment horizontal="center"/>
    </xf>
    <xf numFmtId="164" fontId="36" fillId="0" borderId="0" xfId="1" applyFont="1" applyFill="1" applyProtection="1">
      <protection locked="0"/>
    </xf>
    <xf numFmtId="9" fontId="36" fillId="0" borderId="0" xfId="3" applyNumberFormat="1" applyFont="1" applyFill="1"/>
    <xf numFmtId="0" fontId="14" fillId="0" borderId="0" xfId="5" applyFont="1" applyFill="1"/>
    <xf numFmtId="0" fontId="14" fillId="0" borderId="0" xfId="5" applyFill="1"/>
    <xf numFmtId="0" fontId="14" fillId="0" borderId="0" xfId="6"/>
    <xf numFmtId="0" fontId="46" fillId="3" borderId="0" xfId="5" applyFont="1" applyFill="1"/>
    <xf numFmtId="0" fontId="14" fillId="3" borderId="0" xfId="5" applyFill="1"/>
    <xf numFmtId="167" fontId="14" fillId="0" borderId="0" xfId="6" applyNumberFormat="1"/>
    <xf numFmtId="170" fontId="36" fillId="0" borderId="0" xfId="1" applyNumberFormat="1" applyFont="1"/>
    <xf numFmtId="164" fontId="42" fillId="0" borderId="1" xfId="0" applyNumberFormat="1" applyFont="1" applyBorder="1" applyAlignment="1">
      <alignment horizontal="left"/>
    </xf>
    <xf numFmtId="0" fontId="29" fillId="0" borderId="0" xfId="0" applyFont="1" applyAlignment="1">
      <alignment horizontal="left"/>
    </xf>
    <xf numFmtId="164" fontId="35" fillId="0" borderId="0" xfId="1" applyNumberFormat="1" applyFont="1" applyAlignment="1">
      <alignment horizontal="center"/>
    </xf>
    <xf numFmtId="0" fontId="23" fillId="0" borderId="0" xfId="0" applyFont="1" applyFill="1" applyAlignment="1">
      <alignment horizontal="center" vertical="top" wrapText="1"/>
    </xf>
    <xf numFmtId="0" fontId="23" fillId="0" borderId="0" xfId="0" applyFont="1" applyFill="1" applyAlignment="1">
      <alignment horizontal="center" vertical="top"/>
    </xf>
    <xf numFmtId="0" fontId="30" fillId="0" borderId="0" xfId="0" applyFont="1" applyAlignment="1">
      <alignment horizontal="center"/>
    </xf>
    <xf numFmtId="0" fontId="23" fillId="0" borderId="0" xfId="0" applyFont="1" applyFill="1" applyAlignment="1">
      <alignment horizontal="center"/>
    </xf>
    <xf numFmtId="0" fontId="30" fillId="0" borderId="0" xfId="0" applyFont="1" applyFill="1" applyAlignment="1">
      <alignment horizontal="center"/>
    </xf>
    <xf numFmtId="10" fontId="23" fillId="0" borderId="0" xfId="3" applyNumberFormat="1" applyFont="1" applyFill="1" applyAlignment="1">
      <alignment horizontal="center"/>
    </xf>
    <xf numFmtId="9" fontId="23" fillId="0" borderId="0" xfId="0" applyNumberFormat="1" applyFont="1" applyFill="1" applyAlignment="1">
      <alignment horizontal="center"/>
    </xf>
    <xf numFmtId="2" fontId="23" fillId="0" borderId="0" xfId="0" applyNumberFormat="1" applyFont="1" applyFill="1" applyAlignment="1">
      <alignment horizontal="center"/>
    </xf>
    <xf numFmtId="10" fontId="30" fillId="0" borderId="0" xfId="3" applyNumberFormat="1" applyFont="1" applyAlignment="1">
      <alignment horizontal="right"/>
    </xf>
    <xf numFmtId="2" fontId="36" fillId="0" borderId="0" xfId="0" applyNumberFormat="1" applyFont="1" applyFill="1" applyAlignment="1" applyProtection="1">
      <alignment horizontal="center"/>
    </xf>
    <xf numFmtId="165" fontId="35" fillId="0" borderId="0" xfId="0" applyNumberFormat="1" applyFont="1" applyFill="1"/>
    <xf numFmtId="0" fontId="26" fillId="0" borderId="0" xfId="7" applyFont="1"/>
    <xf numFmtId="0" fontId="15" fillId="0" borderId="0" xfId="7"/>
    <xf numFmtId="0" fontId="19" fillId="0" borderId="0" xfId="7" applyFont="1"/>
    <xf numFmtId="0" fontId="25" fillId="0" borderId="0" xfId="7" applyFont="1"/>
    <xf numFmtId="0" fontId="31" fillId="0" borderId="0" xfId="7" applyFont="1" applyFill="1" applyAlignment="1"/>
    <xf numFmtId="0" fontId="20" fillId="0" borderId="0" xfId="7" applyFont="1"/>
    <xf numFmtId="0" fontId="15" fillId="0" borderId="0" xfId="7" applyFill="1"/>
    <xf numFmtId="0" fontId="35" fillId="0" borderId="0" xfId="7" applyFont="1"/>
    <xf numFmtId="164" fontId="35" fillId="0" borderId="0" xfId="7" applyNumberFormat="1" applyFont="1" applyAlignment="1">
      <alignment horizontal="center"/>
    </xf>
    <xf numFmtId="0" fontId="35" fillId="0" borderId="0" xfId="7" applyFont="1" applyAlignment="1">
      <alignment horizontal="center"/>
    </xf>
    <xf numFmtId="165" fontId="35" fillId="0" borderId="0" xfId="7" applyNumberFormat="1" applyFont="1"/>
    <xf numFmtId="165" fontId="15" fillId="0" borderId="0" xfId="7" applyNumberFormat="1" applyFont="1"/>
    <xf numFmtId="0" fontId="27" fillId="0" borderId="0" xfId="7" applyFont="1" applyAlignment="1">
      <alignment wrapText="1"/>
    </xf>
    <xf numFmtId="165" fontId="27" fillId="0" borderId="0" xfId="7" applyNumberFormat="1" applyFont="1"/>
    <xf numFmtId="164" fontId="15" fillId="0" borderId="0" xfId="7" applyNumberFormat="1"/>
    <xf numFmtId="0" fontId="15" fillId="0" borderId="0" xfId="7" applyFont="1"/>
    <xf numFmtId="0" fontId="22" fillId="0" borderId="0" xfId="7" applyFont="1"/>
    <xf numFmtId="164" fontId="36" fillId="0" borderId="0" xfId="1" applyNumberFormat="1" applyFont="1" applyFill="1" applyProtection="1">
      <protection locked="0"/>
    </xf>
    <xf numFmtId="165" fontId="24" fillId="0" borderId="0" xfId="1" applyNumberFormat="1" applyFont="1" applyFill="1" applyBorder="1" applyAlignment="1">
      <alignment horizontal="center"/>
    </xf>
    <xf numFmtId="0" fontId="35" fillId="0" borderId="14" xfId="7" applyFont="1" applyBorder="1"/>
    <xf numFmtId="0" fontId="35" fillId="0" borderId="0" xfId="7" applyFont="1" applyBorder="1"/>
    <xf numFmtId="0" fontId="35" fillId="0" borderId="15" xfId="7" applyFont="1" applyBorder="1"/>
    <xf numFmtId="164" fontId="35" fillId="0" borderId="14" xfId="7" applyNumberFormat="1" applyFont="1" applyBorder="1" applyAlignment="1">
      <alignment horizontal="center"/>
    </xf>
    <xf numFmtId="164" fontId="35" fillId="0" borderId="0" xfId="7" applyNumberFormat="1" applyFont="1" applyBorder="1" applyAlignment="1">
      <alignment horizontal="center"/>
    </xf>
    <xf numFmtId="164" fontId="35" fillId="0" borderId="15" xfId="7" applyNumberFormat="1" applyFont="1" applyBorder="1" applyAlignment="1">
      <alignment horizontal="center"/>
    </xf>
    <xf numFmtId="0" fontId="35" fillId="0" borderId="14" xfId="7" applyFont="1" applyBorder="1" applyAlignment="1">
      <alignment horizontal="center"/>
    </xf>
    <xf numFmtId="0" fontId="35" fillId="0" borderId="0" xfId="7" applyFont="1" applyBorder="1" applyAlignment="1">
      <alignment horizontal="center"/>
    </xf>
    <xf numFmtId="0" fontId="35" fillId="0" borderId="15" xfId="7" applyFont="1" applyBorder="1" applyAlignment="1">
      <alignment horizontal="center"/>
    </xf>
    <xf numFmtId="165" fontId="35" fillId="0" borderId="14" xfId="7" applyNumberFormat="1" applyFont="1" applyBorder="1"/>
    <xf numFmtId="165" fontId="35" fillId="0" borderId="0" xfId="7" applyNumberFormat="1" applyFont="1" applyBorder="1"/>
    <xf numFmtId="165" fontId="35" fillId="0" borderId="15" xfId="7" applyNumberFormat="1" applyFont="1" applyBorder="1"/>
    <xf numFmtId="165" fontId="15" fillId="0" borderId="14" xfId="7" applyNumberFormat="1" applyFont="1" applyBorder="1"/>
    <xf numFmtId="9" fontId="15" fillId="0" borderId="0" xfId="3" applyFont="1" applyBorder="1"/>
    <xf numFmtId="165" fontId="15" fillId="0" borderId="0" xfId="7" applyNumberFormat="1" applyFont="1" applyBorder="1"/>
    <xf numFmtId="165" fontId="15" fillId="0" borderId="15" xfId="7" applyNumberFormat="1" applyFont="1" applyBorder="1"/>
    <xf numFmtId="165" fontId="27" fillId="0" borderId="14" xfId="7" applyNumberFormat="1" applyFont="1" applyBorder="1"/>
    <xf numFmtId="9" fontId="27" fillId="0" borderId="0" xfId="3" applyFont="1" applyBorder="1"/>
    <xf numFmtId="165" fontId="27" fillId="0" borderId="0" xfId="7" applyNumberFormat="1" applyFont="1" applyBorder="1"/>
    <xf numFmtId="165" fontId="27" fillId="0" borderId="15" xfId="7" applyNumberFormat="1" applyFont="1" applyBorder="1"/>
    <xf numFmtId="0" fontId="15" fillId="0" borderId="16" xfId="7" applyBorder="1"/>
    <xf numFmtId="0" fontId="15" fillId="0" borderId="17" xfId="7" applyBorder="1"/>
    <xf numFmtId="0" fontId="15" fillId="0" borderId="18" xfId="7" applyBorder="1"/>
    <xf numFmtId="0" fontId="15" fillId="0" borderId="0" xfId="0" applyFont="1" applyAlignment="1">
      <alignment vertical="center" wrapText="1"/>
    </xf>
    <xf numFmtId="0" fontId="12" fillId="8" borderId="0" xfId="10" applyFill="1" applyAlignment="1">
      <alignment horizontal="left"/>
    </xf>
    <xf numFmtId="0" fontId="12" fillId="3" borderId="0" xfId="10" applyFill="1" applyAlignment="1">
      <alignment horizontal="center"/>
    </xf>
    <xf numFmtId="0" fontId="12" fillId="0" borderId="0" xfId="10" applyAlignment="1">
      <alignment horizontal="right"/>
    </xf>
    <xf numFmtId="0" fontId="12" fillId="0" borderId="0" xfId="10"/>
    <xf numFmtId="0" fontId="12" fillId="0" borderId="0" xfId="10" applyAlignment="1">
      <alignment horizontal="center"/>
    </xf>
    <xf numFmtId="0" fontId="12" fillId="0" borderId="0" xfId="10" applyFill="1" applyAlignment="1">
      <alignment horizontal="center"/>
    </xf>
    <xf numFmtId="0" fontId="12" fillId="8" borderId="0" xfId="10" applyFill="1" applyAlignment="1">
      <alignment horizontal="center"/>
    </xf>
    <xf numFmtId="0" fontId="12" fillId="3" borderId="3" xfId="10" applyFill="1" applyBorder="1" applyAlignment="1">
      <alignment horizontal="center"/>
    </xf>
    <xf numFmtId="0" fontId="12" fillId="3" borderId="4" xfId="10" applyFill="1" applyBorder="1" applyAlignment="1">
      <alignment horizontal="center"/>
    </xf>
    <xf numFmtId="0" fontId="12" fillId="0" borderId="19" xfId="10" applyBorder="1"/>
    <xf numFmtId="0" fontId="12" fillId="4" borderId="20" xfId="10" applyFill="1" applyBorder="1" applyAlignment="1">
      <alignment horizontal="center"/>
    </xf>
    <xf numFmtId="0" fontId="12" fillId="4" borderId="20" xfId="10" applyFill="1" applyBorder="1" applyAlignment="1">
      <alignment horizontal="center" vertical="top"/>
    </xf>
    <xf numFmtId="0" fontId="12" fillId="0" borderId="20" xfId="10" applyBorder="1"/>
    <xf numFmtId="0" fontId="12" fillId="0" borderId="21" xfId="10" applyBorder="1"/>
    <xf numFmtId="0" fontId="12" fillId="3" borderId="16" xfId="10" applyFill="1" applyBorder="1" applyAlignment="1">
      <alignment horizontal="center" wrapText="1"/>
    </xf>
    <xf numFmtId="0" fontId="12" fillId="3" borderId="17" xfId="10" applyFill="1" applyBorder="1" applyAlignment="1">
      <alignment horizontal="center" wrapText="1"/>
    </xf>
    <xf numFmtId="0" fontId="12" fillId="0" borderId="10" xfId="10" applyBorder="1" applyAlignment="1">
      <alignment horizontal="left" vertical="top"/>
    </xf>
    <xf numFmtId="0" fontId="12" fillId="0" borderId="11" xfId="10" applyBorder="1" applyAlignment="1">
      <alignment horizontal="left" vertical="top"/>
    </xf>
    <xf numFmtId="0" fontId="12" fillId="0" borderId="12" xfId="10" applyBorder="1" applyAlignment="1">
      <alignment horizontal="center" vertical="top" wrapText="1"/>
    </xf>
    <xf numFmtId="0" fontId="12" fillId="0" borderId="12" xfId="10" applyFill="1" applyBorder="1" applyAlignment="1">
      <alignment horizontal="center" vertical="top" wrapText="1"/>
    </xf>
    <xf numFmtId="0" fontId="12" fillId="0" borderId="12" xfId="10" applyBorder="1" applyAlignment="1">
      <alignment horizontal="center" vertical="top"/>
    </xf>
    <xf numFmtId="0" fontId="12" fillId="0" borderId="13" xfId="10" applyBorder="1" applyAlignment="1">
      <alignment horizontal="center" vertical="top"/>
    </xf>
    <xf numFmtId="0" fontId="12" fillId="0" borderId="0" xfId="10" applyAlignment="1">
      <alignment horizontal="center" vertical="top"/>
    </xf>
    <xf numFmtId="0" fontId="12" fillId="0" borderId="6" xfId="10" applyBorder="1" applyAlignment="1">
      <alignment vertical="top" wrapText="1"/>
    </xf>
    <xf numFmtId="0" fontId="12" fillId="0" borderId="7" xfId="10" applyBorder="1"/>
    <xf numFmtId="3" fontId="12" fillId="0" borderId="8" xfId="10" applyNumberFormat="1" applyBorder="1"/>
    <xf numFmtId="3" fontId="12" fillId="4" borderId="8" xfId="10" applyNumberFormat="1" applyFill="1" applyBorder="1"/>
    <xf numFmtId="3" fontId="12" fillId="8" borderId="8" xfId="10" applyNumberFormat="1" applyFill="1" applyBorder="1"/>
    <xf numFmtId="3" fontId="12" fillId="8" borderId="9" xfId="10" applyNumberFormat="1" applyFill="1" applyBorder="1"/>
    <xf numFmtId="0" fontId="12" fillId="0" borderId="22" xfId="10" applyBorder="1"/>
    <xf numFmtId="3" fontId="12" fillId="0" borderId="23" xfId="10" applyNumberFormat="1" applyBorder="1"/>
    <xf numFmtId="3" fontId="12" fillId="4" borderId="23" xfId="10" applyNumberFormat="1" applyFill="1" applyBorder="1"/>
    <xf numFmtId="3" fontId="12" fillId="8" borderId="23" xfId="10" applyNumberFormat="1" applyFill="1" applyBorder="1"/>
    <xf numFmtId="3" fontId="12" fillId="8" borderId="24" xfId="10" applyNumberFormat="1" applyFill="1" applyBorder="1"/>
    <xf numFmtId="0" fontId="12" fillId="0" borderId="10" xfId="10" applyBorder="1" applyAlignment="1">
      <alignment vertical="top" wrapText="1"/>
    </xf>
    <xf numFmtId="0" fontId="12" fillId="0" borderId="25" xfId="10" applyBorder="1"/>
    <xf numFmtId="3" fontId="12" fillId="0" borderId="26" xfId="10" applyNumberFormat="1" applyBorder="1"/>
    <xf numFmtId="3" fontId="12" fillId="4" borderId="26" xfId="10" applyNumberFormat="1" applyFill="1" applyBorder="1"/>
    <xf numFmtId="3" fontId="12" fillId="8" borderId="26" xfId="10" applyNumberFormat="1" applyFill="1" applyBorder="1"/>
    <xf numFmtId="3" fontId="12" fillId="8" borderId="27" xfId="10" applyNumberFormat="1" applyFill="1" applyBorder="1"/>
    <xf numFmtId="0" fontId="12" fillId="0" borderId="28" xfId="10" applyBorder="1"/>
    <xf numFmtId="3" fontId="12" fillId="4" borderId="29" xfId="10" applyNumberFormat="1" applyFill="1" applyBorder="1"/>
    <xf numFmtId="3" fontId="12" fillId="8" borderId="29" xfId="10" applyNumberFormat="1" applyFill="1" applyBorder="1"/>
    <xf numFmtId="3" fontId="12" fillId="8" borderId="30" xfId="10" applyNumberFormat="1" applyFill="1" applyBorder="1"/>
    <xf numFmtId="0" fontId="12" fillId="0" borderId="0" xfId="10" applyFill="1"/>
    <xf numFmtId="0" fontId="12" fillId="8" borderId="6" xfId="10" applyFill="1" applyBorder="1" applyAlignment="1">
      <alignment vertical="top" wrapText="1"/>
    </xf>
    <xf numFmtId="4" fontId="12" fillId="8" borderId="8" xfId="10" applyNumberFormat="1" applyFill="1" applyBorder="1"/>
    <xf numFmtId="4" fontId="12" fillId="8" borderId="23" xfId="10" applyNumberFormat="1" applyFill="1" applyBorder="1"/>
    <xf numFmtId="4" fontId="12" fillId="8" borderId="26" xfId="10" applyNumberFormat="1" applyFill="1" applyBorder="1"/>
    <xf numFmtId="4" fontId="12" fillId="0" borderId="8" xfId="10" applyNumberFormat="1" applyBorder="1"/>
    <xf numFmtId="4" fontId="12" fillId="4" borderId="8" xfId="10" applyNumberFormat="1" applyFill="1" applyBorder="1"/>
    <xf numFmtId="4" fontId="12" fillId="8" borderId="9" xfId="10" applyNumberFormat="1" applyFill="1" applyBorder="1"/>
    <xf numFmtId="4" fontId="12" fillId="0" borderId="23" xfId="10" applyNumberFormat="1" applyBorder="1"/>
    <xf numFmtId="4" fontId="12" fillId="4" borderId="23" xfId="10" applyNumberFormat="1" applyFill="1" applyBorder="1"/>
    <xf numFmtId="4" fontId="12" fillId="8" borderId="24" xfId="10" applyNumberFormat="1" applyFill="1" applyBorder="1"/>
    <xf numFmtId="4" fontId="12" fillId="0" borderId="26" xfId="10" applyNumberFormat="1" applyBorder="1"/>
    <xf numFmtId="4" fontId="12" fillId="4" borderId="26" xfId="10" applyNumberFormat="1" applyFill="1" applyBorder="1"/>
    <xf numFmtId="4" fontId="12" fillId="8" borderId="27" xfId="10" applyNumberFormat="1" applyFill="1" applyBorder="1"/>
    <xf numFmtId="0" fontId="12" fillId="0" borderId="28" xfId="10" applyBorder="1" applyAlignment="1">
      <alignment horizontal="left" vertical="top"/>
    </xf>
    <xf numFmtId="0" fontId="12" fillId="0" borderId="29" xfId="10" applyBorder="1" applyAlignment="1">
      <alignment horizontal="center" vertical="top" wrapText="1"/>
    </xf>
    <xf numFmtId="0" fontId="12" fillId="0" borderId="29" xfId="10" applyFill="1" applyBorder="1" applyAlignment="1">
      <alignment horizontal="center" vertical="top" wrapText="1"/>
    </xf>
    <xf numFmtId="0" fontId="12" fillId="0" borderId="29" xfId="10" applyBorder="1" applyAlignment="1">
      <alignment horizontal="center" vertical="top"/>
    </xf>
    <xf numFmtId="0" fontId="12" fillId="0" borderId="32" xfId="10" applyBorder="1" applyAlignment="1">
      <alignment horizontal="left" vertical="top"/>
    </xf>
    <xf numFmtId="4" fontId="12" fillId="0" borderId="26" xfId="10" applyNumberFormat="1" applyFill="1" applyBorder="1"/>
    <xf numFmtId="14" fontId="12" fillId="0" borderId="29" xfId="10" applyNumberFormat="1" applyBorder="1" applyAlignment="1">
      <alignment horizontal="center" vertical="top"/>
    </xf>
    <xf numFmtId="3" fontId="12" fillId="0" borderId="26" xfId="10" applyNumberFormat="1" applyFill="1" applyBorder="1"/>
    <xf numFmtId="0" fontId="12" fillId="8" borderId="34" xfId="10" applyFill="1" applyBorder="1" applyAlignment="1">
      <alignment vertical="top" wrapText="1"/>
    </xf>
    <xf numFmtId="0" fontId="12" fillId="0" borderId="34" xfId="10" applyBorder="1" applyAlignment="1">
      <alignment vertical="top" wrapText="1"/>
    </xf>
    <xf numFmtId="0" fontId="12" fillId="0" borderId="33" xfId="10" applyBorder="1" applyAlignment="1">
      <alignment vertical="top" wrapText="1"/>
    </xf>
    <xf numFmtId="0" fontId="12" fillId="9" borderId="1" xfId="10" applyFill="1" applyBorder="1" applyAlignment="1">
      <alignment vertical="top" wrapText="1"/>
    </xf>
    <xf numFmtId="0" fontId="12" fillId="9" borderId="1" xfId="10" applyFill="1" applyBorder="1"/>
    <xf numFmtId="4" fontId="12" fillId="9" borderId="1" xfId="10" applyNumberFormat="1" applyFill="1" applyBorder="1"/>
    <xf numFmtId="10" fontId="12" fillId="0" borderId="23" xfId="10" applyNumberFormat="1" applyBorder="1"/>
    <xf numFmtId="10" fontId="12" fillId="4" borderId="23" xfId="10" applyNumberFormat="1" applyFill="1" applyBorder="1"/>
    <xf numFmtId="10" fontId="12" fillId="8" borderId="23" xfId="10" applyNumberFormat="1" applyFill="1" applyBorder="1"/>
    <xf numFmtId="10" fontId="12" fillId="8" borderId="24" xfId="10" applyNumberFormat="1" applyFill="1" applyBorder="1"/>
    <xf numFmtId="10" fontId="12" fillId="0" borderId="26" xfId="10" applyNumberFormat="1" applyBorder="1"/>
    <xf numFmtId="10" fontId="12" fillId="4" borderId="26" xfId="10" applyNumberFormat="1" applyFill="1" applyBorder="1"/>
    <xf numFmtId="10" fontId="12" fillId="8" borderId="26" xfId="10" applyNumberFormat="1" applyFill="1" applyBorder="1"/>
    <xf numFmtId="10" fontId="12" fillId="8" borderId="27" xfId="10" applyNumberFormat="1" applyFill="1" applyBorder="1"/>
    <xf numFmtId="3" fontId="12" fillId="0" borderId="29" xfId="10" applyNumberFormat="1" applyBorder="1"/>
    <xf numFmtId="0" fontId="12" fillId="0" borderId="31" xfId="10" applyBorder="1" applyAlignment="1">
      <alignment vertical="top" wrapText="1"/>
    </xf>
    <xf numFmtId="4" fontId="12" fillId="0" borderId="29" xfId="10" applyNumberFormat="1" applyFill="1" applyBorder="1"/>
    <xf numFmtId="4" fontId="12" fillId="8" borderId="29" xfId="10" applyNumberFormat="1" applyFill="1" applyBorder="1"/>
    <xf numFmtId="4" fontId="12" fillId="0" borderId="29" xfId="10" applyNumberFormat="1" applyBorder="1"/>
    <xf numFmtId="0" fontId="12" fillId="0" borderId="3" xfId="10" applyBorder="1" applyAlignment="1">
      <alignment horizontal="left" vertical="top"/>
    </xf>
    <xf numFmtId="0" fontId="12" fillId="0" borderId="19" xfId="10" applyBorder="1" applyAlignment="1">
      <alignment horizontal="left" vertical="top"/>
    </xf>
    <xf numFmtId="0" fontId="12" fillId="0" borderId="20" xfId="10" applyBorder="1" applyAlignment="1">
      <alignment horizontal="center" vertical="top" wrapText="1"/>
    </xf>
    <xf numFmtId="0" fontId="12" fillId="0" borderId="20" xfId="10" applyFill="1" applyBorder="1" applyAlignment="1">
      <alignment horizontal="center" vertical="top" wrapText="1"/>
    </xf>
    <xf numFmtId="0" fontId="12" fillId="0" borderId="20" xfId="10" applyBorder="1" applyAlignment="1">
      <alignment horizontal="center" vertical="top"/>
    </xf>
    <xf numFmtId="0" fontId="12" fillId="0" borderId="2" xfId="10" applyFill="1" applyBorder="1" applyAlignment="1">
      <alignment vertical="top" wrapText="1"/>
    </xf>
    <xf numFmtId="0" fontId="12" fillId="0" borderId="10" xfId="10" applyFill="1" applyBorder="1" applyAlignment="1">
      <alignment vertical="top" wrapText="1"/>
    </xf>
    <xf numFmtId="0" fontId="12" fillId="0" borderId="11" xfId="10" applyBorder="1"/>
    <xf numFmtId="3" fontId="12" fillId="0" borderId="12" xfId="10" applyNumberFormat="1" applyBorder="1"/>
    <xf numFmtId="3" fontId="12" fillId="4" borderId="12" xfId="10" applyNumberFormat="1" applyFill="1" applyBorder="1"/>
    <xf numFmtId="3" fontId="12" fillId="8" borderId="12" xfId="10" applyNumberFormat="1" applyFill="1" applyBorder="1"/>
    <xf numFmtId="3" fontId="12" fillId="8" borderId="13" xfId="10" applyNumberFormat="1" applyFill="1" applyBorder="1"/>
    <xf numFmtId="174" fontId="36" fillId="0" borderId="0" xfId="0" applyNumberFormat="1" applyFont="1"/>
    <xf numFmtId="0" fontId="12" fillId="0" borderId="29" xfId="10" applyNumberFormat="1" applyBorder="1" applyAlignment="1">
      <alignment horizontal="center"/>
    </xf>
    <xf numFmtId="0" fontId="12" fillId="4" borderId="29" xfId="10" applyNumberFormat="1" applyFill="1" applyBorder="1" applyAlignment="1">
      <alignment horizontal="center"/>
    </xf>
    <xf numFmtId="0" fontId="12" fillId="8" borderId="29" xfId="10" applyNumberFormat="1" applyFill="1" applyBorder="1" applyAlignment="1">
      <alignment horizontal="center"/>
    </xf>
    <xf numFmtId="3" fontId="36" fillId="0" borderId="0" xfId="0" applyNumberFormat="1" applyFont="1"/>
    <xf numFmtId="175" fontId="36" fillId="0" borderId="0" xfId="0" applyNumberFormat="1" applyFont="1"/>
    <xf numFmtId="0" fontId="27" fillId="0" borderId="0" xfId="0" applyFont="1" applyAlignment="1"/>
    <xf numFmtId="174" fontId="0" fillId="0" borderId="0" xfId="3" applyNumberFormat="1" applyFont="1"/>
    <xf numFmtId="0" fontId="31" fillId="5" borderId="3" xfId="0" applyFont="1" applyFill="1" applyBorder="1"/>
    <xf numFmtId="0" fontId="31" fillId="5" borderId="4" xfId="0" applyFont="1" applyFill="1" applyBorder="1"/>
    <xf numFmtId="164" fontId="31" fillId="5" borderId="4" xfId="0" applyNumberFormat="1" applyFont="1" applyFill="1" applyBorder="1"/>
    <xf numFmtId="0" fontId="31" fillId="5" borderId="5" xfId="0" applyFont="1" applyFill="1" applyBorder="1"/>
    <xf numFmtId="0" fontId="31" fillId="5" borderId="16" xfId="0" applyFont="1" applyFill="1" applyBorder="1"/>
    <xf numFmtId="0" fontId="31" fillId="5" borderId="17" xfId="0" applyFont="1" applyFill="1" applyBorder="1"/>
    <xf numFmtId="164" fontId="31" fillId="5" borderId="17" xfId="0" applyNumberFormat="1" applyFont="1" applyFill="1" applyBorder="1"/>
    <xf numFmtId="0" fontId="31" fillId="5" borderId="18" xfId="0" applyFont="1" applyFill="1" applyBorder="1"/>
    <xf numFmtId="164" fontId="22" fillId="0" borderId="0" xfId="0" applyNumberFormat="1" applyFont="1" applyAlignment="1">
      <alignment horizontal="center"/>
    </xf>
    <xf numFmtId="1" fontId="22" fillId="0" borderId="0" xfId="0" applyNumberFormat="1" applyFont="1" applyAlignment="1">
      <alignment horizontal="center"/>
    </xf>
    <xf numFmtId="14" fontId="23" fillId="0" borderId="0" xfId="0" applyNumberFormat="1" applyFont="1" applyFill="1" applyAlignment="1">
      <alignment horizontal="right" vertical="center" wrapText="1"/>
    </xf>
    <xf numFmtId="14" fontId="12" fillId="8" borderId="29" xfId="10" applyNumberFormat="1" applyFill="1" applyBorder="1"/>
    <xf numFmtId="0" fontId="15" fillId="0" borderId="0" xfId="0" applyFont="1" applyFill="1" applyProtection="1">
      <protection locked="0"/>
    </xf>
    <xf numFmtId="0" fontId="23" fillId="4" borderId="0" xfId="0" applyFont="1" applyFill="1" applyAlignment="1">
      <alignment horizontal="center" vertical="top" wrapText="1"/>
    </xf>
    <xf numFmtId="164" fontId="35" fillId="0" borderId="0" xfId="1" applyNumberFormat="1" applyFont="1" applyAlignment="1">
      <alignment horizontal="center"/>
    </xf>
    <xf numFmtId="0" fontId="12" fillId="0" borderId="29" xfId="10" applyNumberFormat="1" applyBorder="1"/>
    <xf numFmtId="0" fontId="12" fillId="4" borderId="29" xfId="10" applyNumberFormat="1" applyFill="1" applyBorder="1"/>
    <xf numFmtId="0" fontId="12" fillId="8" borderId="29" xfId="10" applyNumberFormat="1" applyFill="1" applyBorder="1"/>
    <xf numFmtId="14" fontId="12" fillId="0" borderId="29" xfId="10" applyNumberFormat="1" applyBorder="1"/>
    <xf numFmtId="14" fontId="12" fillId="4" borderId="29" xfId="10" applyNumberFormat="1" applyFill="1" applyBorder="1"/>
    <xf numFmtId="10" fontId="23" fillId="0" borderId="0" xfId="3" applyNumberFormat="1" applyFont="1" applyFill="1" applyAlignment="1">
      <alignment horizontal="right" vertical="center" wrapText="1"/>
    </xf>
    <xf numFmtId="9" fontId="35" fillId="0" borderId="0" xfId="0" applyNumberFormat="1" applyFont="1" applyAlignment="1" applyProtection="1">
      <alignment horizontal="center"/>
      <protection locked="0"/>
    </xf>
    <xf numFmtId="164" fontId="36" fillId="0" borderId="0" xfId="1" applyNumberFormat="1" applyFont="1" applyProtection="1">
      <protection locked="0"/>
    </xf>
    <xf numFmtId="165" fontId="36" fillId="0" borderId="0" xfId="1" applyNumberFormat="1" applyFont="1" applyProtection="1">
      <protection locked="0"/>
    </xf>
    <xf numFmtId="164" fontId="23" fillId="0" borderId="0" xfId="1" applyNumberFormat="1" applyFont="1" applyProtection="1"/>
    <xf numFmtId="4" fontId="12" fillId="0" borderId="23" xfId="10" applyNumberFormat="1" applyFill="1" applyBorder="1"/>
    <xf numFmtId="4" fontId="12" fillId="0" borderId="24" xfId="10" applyNumberFormat="1" applyFill="1" applyBorder="1"/>
    <xf numFmtId="0" fontId="11" fillId="0" borderId="0" xfId="11" applyFill="1"/>
    <xf numFmtId="0" fontId="11" fillId="0" borderId="0" xfId="12"/>
    <xf numFmtId="0" fontId="11" fillId="3" borderId="0" xfId="11" applyFill="1"/>
    <xf numFmtId="167" fontId="11" fillId="0" borderId="0" xfId="12" applyNumberFormat="1"/>
    <xf numFmtId="0" fontId="11" fillId="0" borderId="0" xfId="12" applyFont="1"/>
    <xf numFmtId="174" fontId="11" fillId="0" borderId="0" xfId="3" applyNumberFormat="1" applyFont="1"/>
    <xf numFmtId="164" fontId="29" fillId="0" borderId="0" xfId="1" applyNumberFormat="1" applyFont="1"/>
    <xf numFmtId="1" fontId="29" fillId="0" borderId="0" xfId="1" applyNumberFormat="1" applyFont="1"/>
    <xf numFmtId="0" fontId="15" fillId="0" borderId="0" xfId="0" applyFont="1" applyProtection="1">
      <protection locked="0"/>
    </xf>
    <xf numFmtId="0" fontId="15" fillId="0" borderId="0" xfId="0" applyFont="1" applyFill="1" applyProtection="1"/>
    <xf numFmtId="0" fontId="15" fillId="0" borderId="0" xfId="0" applyFont="1" applyFill="1" applyAlignment="1" applyProtection="1">
      <alignment horizontal="center"/>
    </xf>
    <xf numFmtId="164" fontId="15" fillId="0" borderId="0" xfId="1" applyFont="1"/>
    <xf numFmtId="165" fontId="15" fillId="0" borderId="0" xfId="0" applyNumberFormat="1" applyFont="1" applyFill="1"/>
    <xf numFmtId="165" fontId="15" fillId="0" borderId="0" xfId="1" applyNumberFormat="1" applyFont="1" applyFill="1"/>
    <xf numFmtId="164" fontId="15" fillId="0" borderId="0" xfId="0" applyNumberFormat="1" applyFont="1"/>
    <xf numFmtId="164" fontId="15" fillId="0" borderId="0" xfId="0" applyNumberFormat="1" applyFont="1" applyFill="1"/>
    <xf numFmtId="9" fontId="15" fillId="0" borderId="0" xfId="0" applyNumberFormat="1" applyFont="1" applyFill="1"/>
    <xf numFmtId="0" fontId="15" fillId="0" borderId="0" xfId="0" applyFont="1" applyFill="1" applyAlignment="1">
      <alignment horizontal="right"/>
    </xf>
    <xf numFmtId="165" fontId="15" fillId="0" borderId="0" xfId="1" applyNumberFormat="1" applyFont="1" applyAlignment="1">
      <alignment horizontal="right"/>
    </xf>
    <xf numFmtId="165" fontId="15" fillId="0" borderId="0" xfId="1" applyNumberFormat="1" applyFont="1" applyFill="1" applyAlignment="1">
      <alignment horizontal="right"/>
    </xf>
    <xf numFmtId="165" fontId="15" fillId="0" borderId="0" xfId="1" applyNumberFormat="1" applyFont="1" applyAlignment="1">
      <alignment horizontal="center"/>
    </xf>
    <xf numFmtId="164" fontId="15" fillId="0" borderId="0" xfId="1" applyNumberFormat="1" applyFont="1" applyFill="1"/>
    <xf numFmtId="165" fontId="15" fillId="0" borderId="0" xfId="0" applyNumberFormat="1" applyFont="1" applyAlignment="1">
      <alignment horizontal="center"/>
    </xf>
    <xf numFmtId="164" fontId="15" fillId="0" borderId="0" xfId="1" applyNumberFormat="1" applyFont="1" applyAlignment="1">
      <alignment horizontal="right"/>
    </xf>
    <xf numFmtId="164" fontId="15" fillId="0" borderId="0" xfId="1" applyNumberFormat="1" applyFont="1" applyFill="1" applyAlignment="1">
      <alignment horizontal="right"/>
    </xf>
    <xf numFmtId="164" fontId="15" fillId="0" borderId="0" xfId="1" applyNumberFormat="1" applyFont="1" applyFill="1" applyAlignment="1">
      <alignment horizontal="center"/>
    </xf>
    <xf numFmtId="164" fontId="15" fillId="0" borderId="0" xfId="1" applyNumberFormat="1" applyFont="1"/>
    <xf numFmtId="166" fontId="15" fillId="0" borderId="0" xfId="0" applyNumberFormat="1" applyFont="1" applyFill="1"/>
    <xf numFmtId="10" fontId="15" fillId="0" borderId="0" xfId="3" applyNumberFormat="1" applyFont="1" applyAlignment="1">
      <alignment horizontal="right"/>
    </xf>
    <xf numFmtId="0" fontId="12" fillId="9" borderId="4" xfId="10" applyFill="1" applyBorder="1" applyAlignment="1">
      <alignment vertical="top" wrapText="1"/>
    </xf>
    <xf numFmtId="0" fontId="12" fillId="9" borderId="4" xfId="10" applyFill="1" applyBorder="1"/>
    <xf numFmtId="4" fontId="12" fillId="9" borderId="4" xfId="10" applyNumberFormat="1" applyFill="1" applyBorder="1"/>
    <xf numFmtId="164" fontId="36" fillId="0" borderId="0" xfId="1" quotePrefix="1" applyFont="1" applyProtection="1">
      <protection locked="0"/>
    </xf>
    <xf numFmtId="0" fontId="49" fillId="0" borderId="0" xfId="0" applyFont="1"/>
    <xf numFmtId="0" fontId="50" fillId="0" borderId="0" xfId="0" applyFont="1"/>
    <xf numFmtId="0" fontId="52" fillId="0" borderId="0" xfId="0" applyFont="1"/>
    <xf numFmtId="0" fontId="53" fillId="0" borderId="0" xfId="0" applyFont="1"/>
    <xf numFmtId="0" fontId="54" fillId="0" borderId="0" xfId="0" applyFont="1"/>
    <xf numFmtId="0" fontId="55" fillId="0" borderId="0" xfId="0" applyFont="1"/>
    <xf numFmtId="0" fontId="58" fillId="0" borderId="0" xfId="0" applyFont="1"/>
    <xf numFmtId="0" fontId="57" fillId="0" borderId="0" xfId="0" applyFont="1"/>
    <xf numFmtId="0" fontId="56" fillId="0" borderId="0" xfId="0" applyFont="1" applyAlignment="1">
      <alignment vertical="center"/>
    </xf>
    <xf numFmtId="1" fontId="23" fillId="0" borderId="0" xfId="0" applyNumberFormat="1" applyFont="1" applyFill="1" applyAlignment="1" applyProtection="1">
      <alignment horizontal="center"/>
    </xf>
    <xf numFmtId="10" fontId="37" fillId="0" borderId="0" xfId="0" applyNumberFormat="1" applyFont="1" applyFill="1" applyAlignment="1">
      <alignment horizontal="center"/>
    </xf>
    <xf numFmtId="164" fontId="50" fillId="10" borderId="14" xfId="1" applyFont="1" applyFill="1" applyBorder="1" applyAlignment="1">
      <alignment horizontal="center"/>
    </xf>
    <xf numFmtId="164" fontId="50" fillId="10" borderId="0" xfId="1" applyFont="1" applyFill="1" applyBorder="1" applyAlignment="1">
      <alignment horizontal="center"/>
    </xf>
    <xf numFmtId="9" fontId="50" fillId="10" borderId="0" xfId="3" applyFont="1" applyFill="1" applyBorder="1" applyAlignment="1">
      <alignment horizontal="center"/>
    </xf>
    <xf numFmtId="1" fontId="50" fillId="10" borderId="0" xfId="1" applyNumberFormat="1" applyFont="1" applyFill="1" applyBorder="1" applyAlignment="1">
      <alignment horizontal="center"/>
    </xf>
    <xf numFmtId="0" fontId="50" fillId="10" borderId="0" xfId="0" applyFont="1" applyFill="1" applyBorder="1" applyAlignment="1">
      <alignment horizontal="center"/>
    </xf>
    <xf numFmtId="164" fontId="50" fillId="10" borderId="14" xfId="1" applyFont="1" applyFill="1" applyBorder="1" applyAlignment="1">
      <alignment horizontal="right"/>
    </xf>
    <xf numFmtId="164" fontId="50" fillId="10" borderId="0" xfId="1" applyFont="1" applyFill="1" applyBorder="1" applyAlignment="1">
      <alignment horizontal="right"/>
    </xf>
    <xf numFmtId="164" fontId="50" fillId="10" borderId="16" xfId="1" applyFont="1" applyFill="1" applyBorder="1" applyAlignment="1">
      <alignment horizontal="right"/>
    </xf>
    <xf numFmtId="164" fontId="50" fillId="10" borderId="17" xfId="1" applyFont="1" applyFill="1" applyBorder="1" applyAlignment="1">
      <alignment horizontal="right"/>
    </xf>
    <xf numFmtId="164" fontId="50" fillId="7" borderId="14" xfId="1" applyFont="1" applyFill="1" applyBorder="1" applyAlignment="1">
      <alignment horizontal="center"/>
    </xf>
    <xf numFmtId="164" fontId="50" fillId="7" borderId="0" xfId="1" applyFont="1" applyFill="1" applyBorder="1" applyAlignment="1">
      <alignment horizontal="center"/>
    </xf>
    <xf numFmtId="164" fontId="50" fillId="7" borderId="15" xfId="1" applyFont="1" applyFill="1" applyBorder="1" applyAlignment="1">
      <alignment horizontal="center"/>
    </xf>
    <xf numFmtId="0" fontId="50" fillId="7" borderId="14" xfId="1" applyNumberFormat="1" applyFont="1" applyFill="1" applyBorder="1" applyAlignment="1">
      <alignment horizontal="center"/>
    </xf>
    <xf numFmtId="0" fontId="50" fillId="7" borderId="0" xfId="1" applyNumberFormat="1" applyFont="1" applyFill="1" applyBorder="1" applyAlignment="1">
      <alignment horizontal="center"/>
    </xf>
    <xf numFmtId="164" fontId="50" fillId="7" borderId="17" xfId="1" applyFont="1" applyFill="1" applyBorder="1" applyAlignment="1">
      <alignment horizontal="right"/>
    </xf>
    <xf numFmtId="164" fontId="50" fillId="7" borderId="17" xfId="1" applyFont="1" applyFill="1" applyBorder="1" applyAlignment="1">
      <alignment horizontal="center"/>
    </xf>
    <xf numFmtId="0" fontId="50" fillId="6" borderId="14" xfId="0" applyFont="1" applyFill="1" applyBorder="1" applyAlignment="1" applyProtection="1">
      <alignment horizontal="center"/>
      <protection locked="0"/>
    </xf>
    <xf numFmtId="0" fontId="50" fillId="6" borderId="0" xfId="0" applyFont="1" applyFill="1" applyBorder="1" applyAlignment="1" applyProtection="1">
      <alignment horizontal="center"/>
      <protection locked="0"/>
    </xf>
    <xf numFmtId="0" fontId="50" fillId="6" borderId="15" xfId="0" applyFont="1" applyFill="1" applyBorder="1" applyAlignment="1" applyProtection="1">
      <alignment horizontal="center"/>
      <protection locked="0"/>
    </xf>
    <xf numFmtId="0" fontId="50" fillId="6" borderId="16" xfId="0" applyFont="1" applyFill="1" applyBorder="1" applyAlignment="1" applyProtection="1">
      <alignment horizontal="center"/>
      <protection locked="0"/>
    </xf>
    <xf numFmtId="0" fontId="50" fillId="6" borderId="17" xfId="0" applyFont="1" applyFill="1" applyBorder="1" applyAlignment="1" applyProtection="1">
      <alignment horizontal="center"/>
      <protection locked="0"/>
    </xf>
    <xf numFmtId="165" fontId="49" fillId="0" borderId="4" xfId="1" applyNumberFormat="1" applyFont="1" applyBorder="1" applyAlignment="1">
      <alignment horizontal="right"/>
    </xf>
    <xf numFmtId="165" fontId="49" fillId="0" borderId="4" xfId="1" applyNumberFormat="1" applyFont="1" applyFill="1" applyBorder="1" applyAlignment="1">
      <alignment horizontal="right"/>
    </xf>
    <xf numFmtId="165" fontId="50" fillId="0" borderId="4" xfId="1" applyNumberFormat="1" applyFont="1" applyFill="1" applyBorder="1" applyAlignment="1">
      <alignment horizontal="center"/>
    </xf>
    <xf numFmtId="165" fontId="49" fillId="0" borderId="4" xfId="1" applyNumberFormat="1" applyFont="1" applyFill="1" applyBorder="1"/>
    <xf numFmtId="165" fontId="49" fillId="0" borderId="4" xfId="1" applyNumberFormat="1" applyFont="1" applyBorder="1"/>
    <xf numFmtId="176" fontId="49" fillId="0" borderId="5" xfId="0" applyNumberFormat="1" applyFont="1" applyFill="1" applyBorder="1"/>
    <xf numFmtId="165" fontId="49" fillId="0" borderId="0" xfId="1" applyNumberFormat="1" applyFont="1" applyBorder="1" applyAlignment="1">
      <alignment horizontal="right"/>
    </xf>
    <xf numFmtId="165" fontId="49" fillId="0" borderId="0" xfId="1" applyNumberFormat="1" applyFont="1" applyFill="1" applyBorder="1" applyAlignment="1">
      <alignment horizontal="right"/>
    </xf>
    <xf numFmtId="165" fontId="50" fillId="0" borderId="0" xfId="1" applyNumberFormat="1" applyFont="1" applyFill="1" applyBorder="1" applyAlignment="1">
      <alignment horizontal="center"/>
    </xf>
    <xf numFmtId="165" fontId="49" fillId="0" borderId="0" xfId="1" applyNumberFormat="1" applyFont="1" applyFill="1" applyBorder="1"/>
    <xf numFmtId="165" fontId="49" fillId="0" borderId="0" xfId="1" applyNumberFormat="1" applyFont="1" applyBorder="1"/>
    <xf numFmtId="176" fontId="49" fillId="0" borderId="15" xfId="0" applyNumberFormat="1" applyFont="1" applyFill="1" applyBorder="1"/>
    <xf numFmtId="165" fontId="49" fillId="0" borderId="17" xfId="1" applyNumberFormat="1" applyFont="1" applyBorder="1" applyAlignment="1">
      <alignment horizontal="right"/>
    </xf>
    <xf numFmtId="165" fontId="49" fillId="0" borderId="17" xfId="1" applyNumberFormat="1" applyFont="1" applyFill="1" applyBorder="1" applyAlignment="1">
      <alignment horizontal="right"/>
    </xf>
    <xf numFmtId="165" fontId="50" fillId="0" borderId="17" xfId="1" applyNumberFormat="1" applyFont="1" applyFill="1" applyBorder="1" applyAlignment="1">
      <alignment horizontal="center"/>
    </xf>
    <xf numFmtId="165" fontId="49" fillId="0" borderId="17" xfId="1" applyNumberFormat="1" applyFont="1" applyFill="1" applyBorder="1"/>
    <xf numFmtId="165" fontId="49" fillId="0" borderId="17" xfId="1" applyNumberFormat="1" applyFont="1" applyBorder="1"/>
    <xf numFmtId="176" fontId="49" fillId="0" borderId="18" xfId="0" applyNumberFormat="1" applyFont="1" applyFill="1" applyBorder="1"/>
    <xf numFmtId="165" fontId="49" fillId="0" borderId="3" xfId="1" applyNumberFormat="1" applyFont="1" applyBorder="1" applyAlignment="1">
      <alignment horizontal="right"/>
    </xf>
    <xf numFmtId="165" fontId="49" fillId="0" borderId="4" xfId="1" applyNumberFormat="1" applyFont="1" applyFill="1" applyBorder="1" applyAlignment="1">
      <alignment horizontal="center"/>
    </xf>
    <xf numFmtId="165" fontId="50" fillId="0" borderId="4" xfId="0" applyNumberFormat="1" applyFont="1" applyBorder="1"/>
    <xf numFmtId="170" fontId="49" fillId="0" borderId="5" xfId="0" applyNumberFormat="1" applyFont="1" applyFill="1" applyBorder="1"/>
    <xf numFmtId="165" fontId="49" fillId="0" borderId="14" xfId="1" applyNumberFormat="1" applyFont="1" applyBorder="1" applyAlignment="1">
      <alignment horizontal="right"/>
    </xf>
    <xf numFmtId="165" fontId="49" fillId="0" borderId="0" xfId="1" applyNumberFormat="1" applyFont="1" applyFill="1" applyBorder="1" applyAlignment="1">
      <alignment horizontal="center"/>
    </xf>
    <xf numFmtId="165" fontId="50" fillId="0" borderId="0" xfId="0" applyNumberFormat="1" applyFont="1" applyBorder="1"/>
    <xf numFmtId="170" fontId="49" fillId="0" borderId="15" xfId="0" applyNumberFormat="1" applyFont="1" applyFill="1" applyBorder="1"/>
    <xf numFmtId="165" fontId="49" fillId="0" borderId="16" xfId="1" applyNumberFormat="1" applyFont="1" applyBorder="1" applyAlignment="1">
      <alignment horizontal="right"/>
    </xf>
    <xf numFmtId="165" fontId="49" fillId="0" borderId="17" xfId="1" applyNumberFormat="1" applyFont="1" applyFill="1" applyBorder="1" applyAlignment="1">
      <alignment horizontal="center"/>
    </xf>
    <xf numFmtId="165" fontId="50" fillId="0" borderId="17" xfId="0" applyNumberFormat="1" applyFont="1" applyBorder="1"/>
    <xf numFmtId="170" fontId="49" fillId="0" borderId="18" xfId="0" applyNumberFormat="1" applyFont="1" applyFill="1" applyBorder="1"/>
    <xf numFmtId="165" fontId="49" fillId="0" borderId="36" xfId="1" applyNumberFormat="1" applyFont="1" applyBorder="1" applyAlignment="1">
      <alignment horizontal="right"/>
    </xf>
    <xf numFmtId="165" fontId="49" fillId="0" borderId="1" xfId="1" applyNumberFormat="1" applyFont="1" applyBorder="1" applyAlignment="1">
      <alignment horizontal="right"/>
    </xf>
    <xf numFmtId="9" fontId="50" fillId="6" borderId="0" xfId="3" applyFont="1" applyFill="1" applyBorder="1" applyAlignment="1" applyProtection="1">
      <alignment horizontal="center"/>
      <protection locked="0"/>
    </xf>
    <xf numFmtId="164" fontId="50" fillId="6" borderId="17" xfId="1" applyFont="1" applyFill="1" applyBorder="1" applyAlignment="1">
      <alignment horizontal="center"/>
    </xf>
    <xf numFmtId="164" fontId="50" fillId="6" borderId="17" xfId="1" applyFont="1" applyFill="1" applyBorder="1" applyAlignment="1">
      <alignment horizontal="right"/>
    </xf>
    <xf numFmtId="0" fontId="50" fillId="6" borderId="17" xfId="0" applyFont="1" applyFill="1" applyBorder="1" applyAlignment="1">
      <alignment horizontal="center"/>
    </xf>
    <xf numFmtId="0" fontId="50" fillId="7" borderId="14" xfId="0" applyFont="1" applyFill="1" applyBorder="1" applyAlignment="1" applyProtection="1">
      <alignment horizontal="center"/>
      <protection locked="0"/>
    </xf>
    <xf numFmtId="0" fontId="50" fillId="7" borderId="0" xfId="0" applyFont="1" applyFill="1" applyBorder="1" applyAlignment="1" applyProtection="1">
      <alignment horizontal="center"/>
      <protection locked="0"/>
    </xf>
    <xf numFmtId="9" fontId="50" fillId="7" borderId="0" xfId="3" applyFont="1" applyFill="1" applyBorder="1" applyAlignment="1" applyProtection="1">
      <alignment horizontal="center"/>
      <protection locked="0"/>
    </xf>
    <xf numFmtId="0" fontId="50" fillId="7" borderId="16" xfId="0" applyFont="1" applyFill="1" applyBorder="1" applyAlignment="1" applyProtection="1">
      <alignment horizontal="center"/>
      <protection locked="0"/>
    </xf>
    <xf numFmtId="0" fontId="50" fillId="7" borderId="17" xfId="0" applyFont="1" applyFill="1" applyBorder="1" applyAlignment="1" applyProtection="1">
      <alignment horizontal="center"/>
      <protection locked="0"/>
    </xf>
    <xf numFmtId="164" fontId="50" fillId="10" borderId="16" xfId="1" applyFont="1" applyFill="1" applyBorder="1" applyAlignment="1">
      <alignment horizontal="center"/>
    </xf>
    <xf numFmtId="164" fontId="50" fillId="10" borderId="17" xfId="1" applyFont="1" applyFill="1" applyBorder="1" applyAlignment="1">
      <alignment horizontal="center"/>
    </xf>
    <xf numFmtId="165" fontId="49" fillId="0" borderId="3" xfId="1" applyNumberFormat="1" applyFont="1" applyBorder="1"/>
    <xf numFmtId="165" fontId="49" fillId="0" borderId="14" xfId="1" applyNumberFormat="1" applyFont="1" applyBorder="1"/>
    <xf numFmtId="165" fontId="50" fillId="0" borderId="0" xfId="1" applyNumberFormat="1" applyFont="1" applyBorder="1"/>
    <xf numFmtId="165" fontId="49" fillId="0" borderId="16" xfId="1" applyNumberFormat="1" applyFont="1" applyBorder="1"/>
    <xf numFmtId="0" fontId="50" fillId="10" borderId="17" xfId="0" applyFont="1" applyFill="1" applyBorder="1" applyAlignment="1">
      <alignment horizontal="center"/>
    </xf>
    <xf numFmtId="0" fontId="50" fillId="7" borderId="0" xfId="0" applyFont="1" applyFill="1" applyBorder="1" applyAlignment="1">
      <alignment horizontal="center"/>
    </xf>
    <xf numFmtId="0" fontId="50" fillId="7" borderId="15" xfId="0" applyFont="1" applyFill="1" applyBorder="1" applyAlignment="1">
      <alignment horizontal="center"/>
    </xf>
    <xf numFmtId="1" fontId="50" fillId="7" borderId="0" xfId="1" applyNumberFormat="1" applyFont="1" applyFill="1" applyBorder="1" applyAlignment="1">
      <alignment horizontal="center"/>
    </xf>
    <xf numFmtId="0" fontId="50" fillId="7" borderId="17" xfId="0" applyFont="1" applyFill="1" applyBorder="1" applyAlignment="1">
      <alignment horizontal="center"/>
    </xf>
    <xf numFmtId="0" fontId="50" fillId="7" borderId="18" xfId="0" applyFont="1" applyFill="1" applyBorder="1" applyAlignment="1">
      <alignment horizontal="center"/>
    </xf>
    <xf numFmtId="0" fontId="50" fillId="6" borderId="14" xfId="1" applyNumberFormat="1" applyFont="1" applyFill="1" applyBorder="1" applyAlignment="1">
      <alignment horizontal="center"/>
    </xf>
    <xf numFmtId="0" fontId="50" fillId="6" borderId="0" xfId="1" applyNumberFormat="1" applyFont="1" applyFill="1" applyBorder="1" applyAlignment="1">
      <alignment horizontal="center"/>
    </xf>
    <xf numFmtId="0" fontId="50" fillId="6" borderId="15" xfId="1" applyNumberFormat="1" applyFont="1" applyFill="1" applyBorder="1" applyAlignment="1">
      <alignment horizontal="center"/>
    </xf>
    <xf numFmtId="0" fontId="50" fillId="6" borderId="17" xfId="1" applyNumberFormat="1" applyFont="1" applyFill="1" applyBorder="1" applyAlignment="1">
      <alignment horizontal="center"/>
    </xf>
    <xf numFmtId="0" fontId="50" fillId="6" borderId="18" xfId="1" applyNumberFormat="1" applyFont="1" applyFill="1" applyBorder="1" applyAlignment="1">
      <alignment horizontal="center"/>
    </xf>
    <xf numFmtId="165" fontId="50" fillId="0" borderId="4" xfId="1" applyNumberFormat="1" applyFont="1" applyFill="1" applyBorder="1"/>
    <xf numFmtId="2" fontId="49" fillId="0" borderId="5" xfId="0" applyNumberFormat="1" applyFont="1" applyFill="1" applyBorder="1"/>
    <xf numFmtId="165" fontId="50" fillId="0" borderId="0" xfId="1" applyNumberFormat="1" applyFont="1" applyFill="1" applyBorder="1"/>
    <xf numFmtId="2" fontId="49" fillId="0" borderId="15" xfId="0" applyNumberFormat="1" applyFont="1" applyFill="1" applyBorder="1"/>
    <xf numFmtId="165" fontId="49" fillId="0" borderId="14" xfId="1" applyNumberFormat="1" applyFont="1" applyFill="1" applyBorder="1" applyAlignment="1">
      <alignment horizontal="right"/>
    </xf>
    <xf numFmtId="165" fontId="50" fillId="0" borderId="17" xfId="1" applyNumberFormat="1" applyFont="1" applyFill="1" applyBorder="1"/>
    <xf numFmtId="2" fontId="49" fillId="0" borderId="18" xfId="0" applyNumberFormat="1" applyFont="1" applyFill="1" applyBorder="1"/>
    <xf numFmtId="165" fontId="51" fillId="0" borderId="36" xfId="1" applyNumberFormat="1" applyFont="1" applyBorder="1" applyAlignment="1">
      <alignment horizontal="right"/>
    </xf>
    <xf numFmtId="165" fontId="51" fillId="0" borderId="1" xfId="1" applyNumberFormat="1" applyFont="1" applyFill="1" applyBorder="1" applyAlignment="1">
      <alignment horizontal="right"/>
    </xf>
    <xf numFmtId="165" fontId="51" fillId="0" borderId="1" xfId="1" applyNumberFormat="1" applyFont="1" applyFill="1" applyBorder="1" applyAlignment="1">
      <alignment horizontal="center"/>
    </xf>
    <xf numFmtId="165" fontId="59" fillId="0" borderId="1" xfId="1" applyNumberFormat="1" applyFont="1" applyFill="1" applyBorder="1"/>
    <xf numFmtId="165" fontId="51" fillId="0" borderId="1" xfId="1" applyNumberFormat="1" applyFont="1" applyBorder="1"/>
    <xf numFmtId="2" fontId="51" fillId="0" borderId="37" xfId="1" applyNumberFormat="1" applyFont="1" applyBorder="1"/>
    <xf numFmtId="165" fontId="50" fillId="0" borderId="3" xfId="1" applyNumberFormat="1" applyFont="1" applyFill="1" applyBorder="1"/>
    <xf numFmtId="165" fontId="50" fillId="0" borderId="14" xfId="1" applyNumberFormat="1" applyFont="1" applyFill="1" applyBorder="1"/>
    <xf numFmtId="165" fontId="50" fillId="0" borderId="16" xfId="1" applyNumberFormat="1" applyFont="1" applyFill="1" applyBorder="1"/>
    <xf numFmtId="165" fontId="59" fillId="0" borderId="35" xfId="1" applyNumberFormat="1" applyFont="1" applyFill="1" applyBorder="1"/>
    <xf numFmtId="165" fontId="59" fillId="0" borderId="35" xfId="1" applyNumberFormat="1" applyFont="1" applyBorder="1" applyAlignment="1">
      <alignment horizontal="right"/>
    </xf>
    <xf numFmtId="165" fontId="49" fillId="0" borderId="35" xfId="1" applyNumberFormat="1" applyFont="1" applyBorder="1" applyAlignment="1">
      <alignment horizontal="right"/>
    </xf>
    <xf numFmtId="0" fontId="56" fillId="9" borderId="38" xfId="0" applyFont="1" applyFill="1" applyBorder="1" applyAlignment="1" applyProtection="1">
      <alignment vertical="center"/>
      <protection locked="0"/>
    </xf>
    <xf numFmtId="0" fontId="56" fillId="9" borderId="39" xfId="0" applyFont="1" applyFill="1" applyBorder="1" applyAlignment="1">
      <alignment vertical="center"/>
    </xf>
    <xf numFmtId="164" fontId="56" fillId="9" borderId="39" xfId="1" applyFont="1" applyFill="1" applyBorder="1" applyAlignment="1">
      <alignment vertical="center"/>
    </xf>
    <xf numFmtId="0" fontId="50" fillId="9" borderId="39" xfId="0" applyFont="1" applyFill="1" applyBorder="1" applyAlignment="1">
      <alignment vertical="center"/>
    </xf>
    <xf numFmtId="0" fontId="50" fillId="9" borderId="40" xfId="0" applyFont="1" applyFill="1" applyBorder="1" applyAlignment="1">
      <alignment vertical="center"/>
    </xf>
    <xf numFmtId="0" fontId="49" fillId="0" borderId="41" xfId="0" applyFont="1" applyBorder="1"/>
    <xf numFmtId="0" fontId="49" fillId="0" borderId="0" xfId="0" applyFont="1" applyBorder="1"/>
    <xf numFmtId="0" fontId="55" fillId="0" borderId="0" xfId="0" applyFont="1" applyBorder="1"/>
    <xf numFmtId="0" fontId="50" fillId="0" borderId="41" xfId="0" applyFont="1" applyBorder="1"/>
    <xf numFmtId="0" fontId="50" fillId="0" borderId="0" xfId="0" applyFont="1" applyBorder="1"/>
    <xf numFmtId="0" fontId="50" fillId="10" borderId="42" xfId="0" applyFont="1" applyFill="1" applyBorder="1" applyAlignment="1">
      <alignment horizontal="center"/>
    </xf>
    <xf numFmtId="0" fontId="50" fillId="10" borderId="44" xfId="0" applyFont="1" applyFill="1" applyBorder="1" applyAlignment="1">
      <alignment horizontal="center"/>
    </xf>
    <xf numFmtId="0" fontId="50" fillId="0" borderId="0" xfId="0" applyFont="1" applyBorder="1" applyAlignment="1" applyProtection="1">
      <alignment horizontal="center"/>
      <protection locked="0"/>
    </xf>
    <xf numFmtId="0" fontId="50" fillId="0" borderId="0" xfId="0" applyFont="1" applyFill="1" applyBorder="1" applyAlignment="1" applyProtection="1">
      <alignment horizontal="center"/>
      <protection locked="0"/>
    </xf>
    <xf numFmtId="164" fontId="49" fillId="0" borderId="0" xfId="0" applyNumberFormat="1" applyFont="1" applyBorder="1"/>
    <xf numFmtId="0" fontId="49" fillId="0" borderId="42" xfId="0" applyFont="1" applyBorder="1"/>
    <xf numFmtId="0" fontId="49" fillId="0" borderId="45" xfId="0" applyFont="1" applyBorder="1"/>
    <xf numFmtId="0" fontId="53" fillId="0" borderId="0" xfId="0" applyFont="1" applyBorder="1"/>
    <xf numFmtId="164" fontId="49" fillId="0" borderId="43" xfId="1" applyNumberFormat="1" applyFont="1" applyBorder="1" applyAlignment="1">
      <alignment horizontal="right"/>
    </xf>
    <xf numFmtId="0" fontId="49" fillId="0" borderId="46" xfId="0" applyFont="1" applyBorder="1"/>
    <xf numFmtId="164" fontId="49" fillId="0" borderId="42" xfId="1" applyNumberFormat="1" applyFont="1" applyBorder="1" applyAlignment="1">
      <alignment horizontal="right"/>
    </xf>
    <xf numFmtId="0" fontId="49" fillId="0" borderId="46" xfId="0" applyFont="1" applyFill="1" applyBorder="1"/>
    <xf numFmtId="0" fontId="49" fillId="0" borderId="47" xfId="0" applyFont="1" applyBorder="1"/>
    <xf numFmtId="164" fontId="49" fillId="0" borderId="44" xfId="1" applyNumberFormat="1" applyFont="1" applyBorder="1" applyAlignment="1">
      <alignment horizontal="right"/>
    </xf>
    <xf numFmtId="2" fontId="49" fillId="0" borderId="0" xfId="0" applyNumberFormat="1" applyFont="1" applyFill="1" applyBorder="1"/>
    <xf numFmtId="165" fontId="49" fillId="0" borderId="42" xfId="1" applyNumberFormat="1" applyFont="1" applyBorder="1" applyAlignment="1">
      <alignment horizontal="right"/>
    </xf>
    <xf numFmtId="0" fontId="51" fillId="0" borderId="48" xfId="0" applyFont="1" applyBorder="1" applyAlignment="1"/>
    <xf numFmtId="0" fontId="51" fillId="0" borderId="0" xfId="0" applyFont="1" applyBorder="1"/>
    <xf numFmtId="0" fontId="58" fillId="0" borderId="0" xfId="0" applyFont="1" applyBorder="1"/>
    <xf numFmtId="165" fontId="49" fillId="0" borderId="49" xfId="1" applyNumberFormat="1" applyFont="1" applyBorder="1" applyAlignment="1">
      <alignment horizontal="right"/>
    </xf>
    <xf numFmtId="164" fontId="50" fillId="0" borderId="0" xfId="0" applyNumberFormat="1" applyFont="1" applyBorder="1"/>
    <xf numFmtId="164" fontId="50" fillId="0" borderId="0" xfId="1" applyNumberFormat="1" applyFont="1" applyBorder="1"/>
    <xf numFmtId="164" fontId="49" fillId="0" borderId="0" xfId="1" applyNumberFormat="1" applyFont="1" applyBorder="1"/>
    <xf numFmtId="166" fontId="49" fillId="0" borderId="0" xfId="0" applyNumberFormat="1" applyFont="1" applyFill="1" applyBorder="1"/>
    <xf numFmtId="0" fontId="57" fillId="0" borderId="0" xfId="0" applyFont="1" applyBorder="1"/>
    <xf numFmtId="165" fontId="51" fillId="0" borderId="0" xfId="1" applyNumberFormat="1" applyFont="1" applyBorder="1" applyAlignment="1">
      <alignment horizontal="right"/>
    </xf>
    <xf numFmtId="165" fontId="51" fillId="0" borderId="0" xfId="1" applyNumberFormat="1" applyFont="1" applyFill="1" applyBorder="1" applyAlignment="1">
      <alignment horizontal="right"/>
    </xf>
    <xf numFmtId="165" fontId="51" fillId="0" borderId="0" xfId="1" applyNumberFormat="1" applyFont="1" applyBorder="1"/>
    <xf numFmtId="2" fontId="51" fillId="0" borderId="0" xfId="1" applyNumberFormat="1" applyFont="1" applyBorder="1"/>
    <xf numFmtId="2" fontId="51" fillId="0" borderId="0" xfId="0" applyNumberFormat="1" applyFont="1" applyFill="1" applyBorder="1"/>
    <xf numFmtId="0" fontId="49" fillId="0" borderId="0" xfId="0" applyFont="1" applyFill="1" applyBorder="1"/>
    <xf numFmtId="0" fontId="51" fillId="0" borderId="50" xfId="0" applyFont="1" applyBorder="1" applyAlignment="1">
      <alignment vertical="center"/>
    </xf>
    <xf numFmtId="9" fontId="51" fillId="0" borderId="51" xfId="3" applyFont="1" applyBorder="1" applyAlignment="1">
      <alignment horizontal="right"/>
    </xf>
    <xf numFmtId="9" fontId="51" fillId="0" borderId="52" xfId="3" applyFont="1" applyBorder="1" applyAlignment="1">
      <alignment horizontal="right"/>
    </xf>
    <xf numFmtId="164" fontId="51" fillId="0" borderId="53" xfId="1" applyNumberFormat="1" applyFont="1" applyBorder="1"/>
    <xf numFmtId="166" fontId="51" fillId="0" borderId="53" xfId="0" applyNumberFormat="1" applyFont="1" applyFill="1" applyBorder="1"/>
    <xf numFmtId="0" fontId="51" fillId="0" borderId="53" xfId="0" applyFont="1" applyBorder="1"/>
    <xf numFmtId="164" fontId="50" fillId="0" borderId="53" xfId="1" applyNumberFormat="1" applyFont="1" applyFill="1" applyBorder="1"/>
    <xf numFmtId="164" fontId="49" fillId="0" borderId="53" xfId="1" applyNumberFormat="1" applyFont="1" applyBorder="1"/>
    <xf numFmtId="166" fontId="49" fillId="0" borderId="53" xfId="0" applyNumberFormat="1" applyFont="1" applyFill="1" applyBorder="1"/>
    <xf numFmtId="0" fontId="53" fillId="0" borderId="53" xfId="0" applyFont="1" applyBorder="1"/>
    <xf numFmtId="10" fontId="49" fillId="0" borderId="53" xfId="3" applyNumberFormat="1" applyFont="1" applyBorder="1" applyAlignment="1">
      <alignment horizontal="right"/>
    </xf>
    <xf numFmtId="164" fontId="49" fillId="0" borderId="53" xfId="1" applyNumberFormat="1" applyFont="1" applyFill="1" applyBorder="1" applyAlignment="1">
      <alignment horizontal="center"/>
    </xf>
    <xf numFmtId="166" fontId="49" fillId="0" borderId="54" xfId="0" applyNumberFormat="1" applyFont="1" applyFill="1" applyBorder="1"/>
    <xf numFmtId="164" fontId="50" fillId="10" borderId="42" xfId="1" applyFont="1" applyFill="1" applyBorder="1" applyAlignment="1">
      <alignment horizontal="center"/>
    </xf>
    <xf numFmtId="0" fontId="51" fillId="0" borderId="50" xfId="0" applyFont="1" applyBorder="1" applyAlignment="1"/>
    <xf numFmtId="165" fontId="49" fillId="0" borderId="51" xfId="1" applyNumberFormat="1" applyFont="1" applyBorder="1"/>
    <xf numFmtId="165" fontId="49" fillId="0" borderId="55" xfId="1" applyNumberFormat="1" applyFont="1" applyBorder="1"/>
    <xf numFmtId="165" fontId="51" fillId="0" borderId="53" xfId="0" applyNumberFormat="1" applyFont="1" applyBorder="1"/>
    <xf numFmtId="0" fontId="58" fillId="0" borderId="53" xfId="0" applyFont="1" applyBorder="1"/>
    <xf numFmtId="165" fontId="49" fillId="0" borderId="51" xfId="1" applyNumberFormat="1" applyFont="1" applyBorder="1" applyAlignment="1">
      <alignment horizontal="right"/>
    </xf>
    <xf numFmtId="165" fontId="49" fillId="0" borderId="55" xfId="1" applyNumberFormat="1" applyFont="1" applyBorder="1" applyAlignment="1">
      <alignment horizontal="right"/>
    </xf>
    <xf numFmtId="164" fontId="50" fillId="0" borderId="0" xfId="1" applyFont="1" applyBorder="1" applyAlignment="1">
      <alignment horizontal="center"/>
    </xf>
    <xf numFmtId="0" fontId="50" fillId="0" borderId="0" xfId="1" applyNumberFormat="1" applyFont="1" applyBorder="1" applyAlignment="1">
      <alignment horizontal="center"/>
    </xf>
    <xf numFmtId="164" fontId="50" fillId="0" borderId="0" xfId="1" applyFont="1" applyBorder="1" applyAlignment="1">
      <alignment horizontal="right"/>
    </xf>
    <xf numFmtId="164" fontId="50" fillId="0" borderId="0" xfId="1" applyFont="1" applyFill="1" applyBorder="1" applyAlignment="1">
      <alignment horizontal="right"/>
    </xf>
    <xf numFmtId="0" fontId="50" fillId="0" borderId="42" xfId="0" applyFont="1" applyFill="1" applyBorder="1"/>
    <xf numFmtId="176" fontId="49" fillId="0" borderId="43" xfId="1" applyNumberFormat="1" applyFont="1" applyBorder="1" applyAlignment="1">
      <alignment horizontal="right"/>
    </xf>
    <xf numFmtId="176" fontId="49" fillId="0" borderId="42" xfId="1" applyNumberFormat="1" applyFont="1" applyBorder="1" applyAlignment="1">
      <alignment horizontal="right"/>
    </xf>
    <xf numFmtId="176" fontId="49" fillId="0" borderId="44" xfId="1" applyNumberFormat="1" applyFont="1" applyBorder="1" applyAlignment="1">
      <alignment horizontal="right"/>
    </xf>
    <xf numFmtId="176" fontId="49" fillId="0" borderId="0" xfId="0" applyNumberFormat="1" applyFont="1" applyFill="1" applyBorder="1"/>
    <xf numFmtId="170" fontId="49" fillId="0" borderId="0" xfId="0" applyNumberFormat="1" applyFont="1" applyFill="1" applyBorder="1"/>
    <xf numFmtId="165" fontId="49" fillId="0" borderId="55" xfId="1" applyNumberFormat="1" applyFont="1" applyFill="1" applyBorder="1" applyAlignment="1">
      <alignment horizontal="right"/>
    </xf>
    <xf numFmtId="165" fontId="50" fillId="0" borderId="55" xfId="1" applyNumberFormat="1" applyFont="1" applyFill="1" applyBorder="1" applyAlignment="1">
      <alignment horizontal="center"/>
    </xf>
    <xf numFmtId="165" fontId="49" fillId="0" borderId="55" xfId="1" applyNumberFormat="1" applyFont="1" applyFill="1" applyBorder="1"/>
    <xf numFmtId="176" fontId="49" fillId="0" borderId="52" xfId="0" applyNumberFormat="1" applyFont="1" applyFill="1" applyBorder="1"/>
    <xf numFmtId="165" fontId="49" fillId="0" borderId="55" xfId="1" applyNumberFormat="1" applyFont="1" applyFill="1" applyBorder="1" applyAlignment="1">
      <alignment horizontal="center"/>
    </xf>
    <xf numFmtId="165" fontId="50" fillId="0" borderId="55" xfId="0" applyNumberFormat="1" applyFont="1" applyBorder="1"/>
    <xf numFmtId="170" fontId="49" fillId="0" borderId="52" xfId="0" applyNumberFormat="1" applyFont="1" applyFill="1" applyBorder="1"/>
    <xf numFmtId="176" fontId="49" fillId="0" borderId="56" xfId="1" applyNumberFormat="1" applyFont="1" applyBorder="1" applyAlignment="1">
      <alignment horizontal="right"/>
    </xf>
    <xf numFmtId="0" fontId="49" fillId="6" borderId="16" xfId="0" applyFont="1" applyFill="1" applyBorder="1" applyAlignment="1" applyProtection="1">
      <alignment horizontal="center"/>
      <protection locked="0"/>
    </xf>
    <xf numFmtId="0" fontId="49" fillId="6" borderId="17" xfId="0" applyFont="1" applyFill="1" applyBorder="1" applyAlignment="1" applyProtection="1">
      <alignment horizontal="center"/>
      <protection locked="0"/>
    </xf>
    <xf numFmtId="0" fontId="49" fillId="6" borderId="18" xfId="0" applyFont="1" applyFill="1" applyBorder="1" applyAlignment="1" applyProtection="1">
      <alignment horizontal="center"/>
      <protection locked="0"/>
    </xf>
    <xf numFmtId="164" fontId="49" fillId="7" borderId="16" xfId="1" applyFont="1" applyFill="1" applyBorder="1" applyAlignment="1">
      <alignment horizontal="center"/>
    </xf>
    <xf numFmtId="0" fontId="49" fillId="7" borderId="17" xfId="1" applyNumberFormat="1" applyFont="1" applyFill="1" applyBorder="1" applyAlignment="1">
      <alignment horizontal="center"/>
    </xf>
    <xf numFmtId="164" fontId="49" fillId="7" borderId="17" xfId="1" applyFont="1" applyFill="1" applyBorder="1" applyAlignment="1">
      <alignment horizontal="right"/>
    </xf>
    <xf numFmtId="164" fontId="49" fillId="7" borderId="17" xfId="1" applyFont="1" applyFill="1" applyBorder="1" applyAlignment="1">
      <alignment horizontal="center"/>
    </xf>
    <xf numFmtId="164" fontId="49" fillId="7" borderId="18" xfId="1" applyFont="1" applyFill="1" applyBorder="1" applyAlignment="1">
      <alignment horizontal="center"/>
    </xf>
    <xf numFmtId="164" fontId="49" fillId="10" borderId="16" xfId="1" applyFont="1" applyFill="1" applyBorder="1" applyAlignment="1">
      <alignment horizontal="right"/>
    </xf>
    <xf numFmtId="164" fontId="49" fillId="10" borderId="17" xfId="1" applyFont="1" applyFill="1" applyBorder="1" applyAlignment="1">
      <alignment horizontal="right"/>
    </xf>
    <xf numFmtId="0" fontId="49" fillId="10" borderId="17" xfId="0" applyFont="1" applyFill="1" applyBorder="1"/>
    <xf numFmtId="0" fontId="49" fillId="10" borderId="44" xfId="0" applyFont="1" applyFill="1" applyBorder="1"/>
    <xf numFmtId="10" fontId="27" fillId="0" borderId="0" xfId="1" applyNumberFormat="1" applyFont="1" applyFill="1"/>
    <xf numFmtId="9" fontId="51" fillId="0" borderId="55" xfId="3" applyFont="1" applyBorder="1" applyAlignment="1">
      <alignment horizontal="right"/>
    </xf>
    <xf numFmtId="0" fontId="0" fillId="0" borderId="17" xfId="0" applyBorder="1"/>
    <xf numFmtId="0" fontId="19" fillId="0" borderId="17" xfId="0" applyFont="1" applyBorder="1"/>
    <xf numFmtId="0" fontId="20" fillId="0" borderId="17" xfId="0" applyFont="1" applyBorder="1"/>
    <xf numFmtId="0" fontId="14" fillId="0" borderId="17" xfId="6" applyBorder="1"/>
    <xf numFmtId="0" fontId="15" fillId="0" borderId="17" xfId="7" applyFill="1" applyBorder="1"/>
    <xf numFmtId="0" fontId="0" fillId="0" borderId="0" xfId="0" applyBorder="1" applyProtection="1"/>
    <xf numFmtId="0" fontId="25" fillId="0" borderId="0" xfId="0" applyFont="1" applyBorder="1"/>
    <xf numFmtId="0" fontId="26" fillId="0" borderId="0" xfId="0" applyFont="1" applyBorder="1"/>
    <xf numFmtId="0" fontId="20" fillId="0" borderId="0" xfId="0" applyFont="1" applyBorder="1"/>
    <xf numFmtId="0" fontId="16" fillId="0" borderId="0" xfId="0" applyFont="1" applyFill="1" applyBorder="1"/>
    <xf numFmtId="0" fontId="19" fillId="0" borderId="0" xfId="0" applyFont="1" applyBorder="1"/>
    <xf numFmtId="0" fontId="0" fillId="0" borderId="0" xfId="0" applyBorder="1"/>
    <xf numFmtId="3" fontId="12" fillId="11" borderId="23" xfId="10" applyNumberFormat="1" applyFill="1" applyBorder="1"/>
    <xf numFmtId="3" fontId="12" fillId="11" borderId="8" xfId="10" applyNumberFormat="1" applyFill="1" applyBorder="1"/>
    <xf numFmtId="3" fontId="12" fillId="0" borderId="23" xfId="10" applyNumberFormat="1" applyFill="1" applyBorder="1"/>
    <xf numFmtId="3" fontId="12" fillId="0" borderId="0" xfId="10" applyNumberFormat="1"/>
    <xf numFmtId="177" fontId="11" fillId="0" borderId="0" xfId="11" applyNumberFormat="1" applyFill="1"/>
    <xf numFmtId="178" fontId="11" fillId="0" borderId="0" xfId="11" applyNumberFormat="1" applyFill="1"/>
    <xf numFmtId="177" fontId="11" fillId="3" borderId="0" xfId="11" applyNumberFormat="1" applyFill="1"/>
    <xf numFmtId="178" fontId="11" fillId="3" borderId="0" xfId="11" applyNumberFormat="1" applyFill="1"/>
    <xf numFmtId="177" fontId="11" fillId="0" borderId="0" xfId="12" applyNumberFormat="1"/>
    <xf numFmtId="178" fontId="11" fillId="0" borderId="0" xfId="12" applyNumberFormat="1"/>
    <xf numFmtId="0" fontId="11" fillId="4" borderId="0" xfId="12" applyFont="1" applyFill="1"/>
    <xf numFmtId="10" fontId="60" fillId="6" borderId="0" xfId="12" applyNumberFormat="1" applyFont="1" applyFill="1"/>
    <xf numFmtId="10" fontId="11" fillId="4" borderId="0" xfId="12" applyNumberFormat="1" applyFill="1"/>
    <xf numFmtId="165" fontId="51" fillId="0" borderId="0" xfId="1" applyNumberFormat="1" applyFont="1" applyBorder="1" applyAlignment="1">
      <alignment horizontal="left"/>
    </xf>
    <xf numFmtId="174" fontId="51" fillId="0" borderId="0" xfId="3" applyNumberFormat="1" applyFont="1" applyFill="1" applyBorder="1" applyAlignment="1">
      <alignment horizontal="center"/>
    </xf>
    <xf numFmtId="164" fontId="36" fillId="3" borderId="0" xfId="1" applyFont="1" applyFill="1"/>
    <xf numFmtId="164" fontId="51" fillId="0" borderId="0" xfId="1" applyFont="1" applyFill="1" applyBorder="1" applyAlignment="1">
      <alignment horizontal="center"/>
    </xf>
    <xf numFmtId="165" fontId="49" fillId="0" borderId="0" xfId="1" applyNumberFormat="1" applyFont="1" applyBorder="1" applyAlignment="1">
      <alignment vertical="top"/>
    </xf>
    <xf numFmtId="0" fontId="61" fillId="0" borderId="34" xfId="10" applyFont="1" applyBorder="1" applyAlignment="1">
      <alignment vertical="top" wrapText="1"/>
    </xf>
    <xf numFmtId="10" fontId="61" fillId="8" borderId="23" xfId="10" applyNumberFormat="1" applyFont="1" applyFill="1" applyBorder="1"/>
    <xf numFmtId="10" fontId="61" fillId="8" borderId="24" xfId="10" applyNumberFormat="1" applyFont="1" applyFill="1" applyBorder="1"/>
    <xf numFmtId="1" fontId="60" fillId="4" borderId="0" xfId="6" applyNumberFormat="1" applyFont="1" applyFill="1"/>
    <xf numFmtId="0" fontId="38" fillId="0" borderId="0" xfId="0" applyFont="1" applyAlignment="1">
      <alignment horizontal="center"/>
    </xf>
    <xf numFmtId="0" fontId="38" fillId="0" borderId="0" xfId="7" applyFont="1" applyAlignment="1">
      <alignment horizontal="center"/>
    </xf>
    <xf numFmtId="174" fontId="37" fillId="0" borderId="0" xfId="3" applyNumberFormat="1" applyFont="1" applyFill="1" applyProtection="1"/>
    <xf numFmtId="165" fontId="27" fillId="4" borderId="0" xfId="1" applyNumberFormat="1" applyFont="1" applyFill="1"/>
    <xf numFmtId="167" fontId="27" fillId="0" borderId="0" xfId="0" applyNumberFormat="1" applyFont="1"/>
    <xf numFmtId="0" fontId="27" fillId="0" borderId="0" xfId="7" applyFont="1"/>
    <xf numFmtId="9" fontId="0" fillId="0" borderId="0" xfId="0" applyNumberFormat="1" applyFill="1"/>
    <xf numFmtId="9" fontId="0" fillId="0" borderId="0" xfId="0" applyNumberFormat="1" applyFill="1" applyAlignment="1">
      <alignment horizontal="right"/>
    </xf>
    <xf numFmtId="164" fontId="24" fillId="0" borderId="36" xfId="1" applyNumberFormat="1" applyFont="1" applyFill="1" applyBorder="1" applyAlignment="1">
      <alignment horizontal="center"/>
    </xf>
    <xf numFmtId="164" fontId="24" fillId="0" borderId="36" xfId="0" applyNumberFormat="1" applyFont="1" applyFill="1" applyBorder="1"/>
    <xf numFmtId="164" fontId="26" fillId="0" borderId="0" xfId="1" applyFont="1" applyFill="1" applyBorder="1"/>
    <xf numFmtId="164" fontId="19" fillId="0" borderId="0" xfId="1" applyFont="1" applyFill="1" applyBorder="1"/>
    <xf numFmtId="0" fontId="22" fillId="0" borderId="0" xfId="0" applyFont="1" applyBorder="1"/>
    <xf numFmtId="164" fontId="22" fillId="0" borderId="0" xfId="1" applyFont="1" applyBorder="1" applyAlignment="1">
      <alignment horizontal="right"/>
    </xf>
    <xf numFmtId="0" fontId="22" fillId="0" borderId="0" xfId="0" applyFont="1" applyBorder="1" applyAlignment="1">
      <alignment horizontal="center"/>
    </xf>
    <xf numFmtId="0" fontId="22" fillId="0" borderId="0" xfId="0" applyFont="1" applyBorder="1" applyAlignment="1">
      <alignment horizontal="right"/>
    </xf>
    <xf numFmtId="9" fontId="22" fillId="0" borderId="0" xfId="3" applyFont="1" applyBorder="1" applyAlignment="1">
      <alignment horizontal="right"/>
    </xf>
    <xf numFmtId="9" fontId="22" fillId="0" borderId="0" xfId="0" applyNumberFormat="1" applyFont="1" applyBorder="1" applyAlignment="1">
      <alignment horizontal="right"/>
    </xf>
    <xf numFmtId="0" fontId="35" fillId="0" borderId="0" xfId="0" applyFont="1" applyBorder="1"/>
    <xf numFmtId="164" fontId="22" fillId="0" borderId="0" xfId="1" applyFont="1" applyFill="1" applyBorder="1" applyAlignment="1">
      <alignment horizontal="right"/>
    </xf>
    <xf numFmtId="165" fontId="38" fillId="0" borderId="0" xfId="1" applyNumberFormat="1" applyFont="1" applyFill="1" applyAlignment="1" applyProtection="1">
      <alignment horizontal="center"/>
      <protection locked="0"/>
    </xf>
    <xf numFmtId="9" fontId="22" fillId="4" borderId="0" xfId="3" applyFont="1" applyFill="1" applyAlignment="1">
      <alignment horizontal="center"/>
    </xf>
    <xf numFmtId="9" fontId="22" fillId="4" borderId="0" xfId="1" applyNumberFormat="1" applyFont="1" applyFill="1" applyAlignment="1">
      <alignment horizontal="center"/>
    </xf>
    <xf numFmtId="0" fontId="50" fillId="6" borderId="57" xfId="0" applyFont="1" applyFill="1" applyBorder="1" applyAlignment="1" applyProtection="1">
      <alignment horizontal="center"/>
      <protection locked="0"/>
    </xf>
    <xf numFmtId="0" fontId="50" fillId="6" borderId="58" xfId="0" applyFont="1" applyFill="1" applyBorder="1" applyAlignment="1" applyProtection="1">
      <alignment horizontal="center"/>
      <protection locked="0"/>
    </xf>
    <xf numFmtId="9" fontId="62" fillId="6" borderId="59" xfId="0" applyNumberFormat="1" applyFont="1" applyFill="1" applyBorder="1" applyAlignment="1" applyProtection="1">
      <alignment horizontal="center"/>
      <protection locked="0"/>
    </xf>
    <xf numFmtId="0" fontId="50" fillId="0" borderId="58" xfId="0" applyFont="1" applyBorder="1" applyAlignment="1" applyProtection="1">
      <alignment horizontal="center"/>
      <protection locked="0"/>
    </xf>
    <xf numFmtId="165" fontId="49" fillId="0" borderId="60" xfId="1" applyNumberFormat="1" applyFont="1" applyBorder="1"/>
    <xf numFmtId="165" fontId="49" fillId="0" borderId="58" xfId="1" applyNumberFormat="1" applyFont="1" applyBorder="1"/>
    <xf numFmtId="165" fontId="49" fillId="0" borderId="58" xfId="1" applyNumberFormat="1" applyFont="1" applyBorder="1" applyAlignment="1">
      <alignment vertical="top"/>
    </xf>
    <xf numFmtId="165" fontId="49" fillId="0" borderId="59" xfId="1" applyNumberFormat="1" applyFont="1" applyBorder="1"/>
    <xf numFmtId="165" fontId="49" fillId="0" borderId="61" xfId="1" applyNumberFormat="1" applyFont="1" applyBorder="1"/>
    <xf numFmtId="9" fontId="62" fillId="6" borderId="17" xfId="1" applyNumberFormat="1" applyFont="1" applyFill="1" applyBorder="1" applyAlignment="1">
      <alignment horizontal="center"/>
    </xf>
    <xf numFmtId="0" fontId="50" fillId="7" borderId="57" xfId="0" applyFont="1" applyFill="1" applyBorder="1" applyAlignment="1" applyProtection="1">
      <alignment horizontal="center"/>
      <protection locked="0"/>
    </xf>
    <xf numFmtId="0" fontId="50" fillId="7" borderId="58" xfId="0" applyFont="1" applyFill="1" applyBorder="1" applyAlignment="1" applyProtection="1">
      <alignment horizontal="center"/>
      <protection locked="0"/>
    </xf>
    <xf numFmtId="9" fontId="62" fillId="7" borderId="59" xfId="0" applyNumberFormat="1" applyFont="1" applyFill="1" applyBorder="1" applyAlignment="1" applyProtection="1">
      <alignment horizontal="center"/>
      <protection locked="0"/>
    </xf>
    <xf numFmtId="9" fontId="62" fillId="7" borderId="17" xfId="1" applyNumberFormat="1" applyFont="1" applyFill="1" applyBorder="1" applyAlignment="1">
      <alignment horizontal="center"/>
    </xf>
    <xf numFmtId="164" fontId="50" fillId="10" borderId="57" xfId="1" applyFont="1" applyFill="1" applyBorder="1" applyAlignment="1">
      <alignment horizontal="center"/>
    </xf>
    <xf numFmtId="164" fontId="50" fillId="10" borderId="58" xfId="1" applyFont="1" applyFill="1" applyBorder="1" applyAlignment="1">
      <alignment horizontal="center"/>
    </xf>
    <xf numFmtId="164" fontId="50" fillId="10" borderId="59" xfId="1" applyFont="1" applyFill="1" applyBorder="1" applyAlignment="1">
      <alignment horizontal="center"/>
    </xf>
    <xf numFmtId="0" fontId="55" fillId="0" borderId="58" xfId="0" applyFont="1" applyBorder="1"/>
    <xf numFmtId="165" fontId="49" fillId="0" borderId="60" xfId="1" applyNumberFormat="1" applyFont="1" applyBorder="1" applyAlignment="1">
      <alignment horizontal="right"/>
    </xf>
    <xf numFmtId="165" fontId="49" fillId="0" borderId="58" xfId="1" applyNumberFormat="1" applyFont="1" applyBorder="1" applyAlignment="1">
      <alignment horizontal="right"/>
    </xf>
    <xf numFmtId="165" fontId="49" fillId="0" borderId="59" xfId="1" applyNumberFormat="1" applyFont="1" applyBorder="1" applyAlignment="1">
      <alignment horizontal="right"/>
    </xf>
    <xf numFmtId="165" fontId="49" fillId="0" borderId="61" xfId="1" applyNumberFormat="1" applyFont="1" applyBorder="1" applyAlignment="1">
      <alignment horizontal="right"/>
    </xf>
    <xf numFmtId="4" fontId="12" fillId="0" borderId="23" xfId="10" applyNumberFormat="1" applyFill="1" applyBorder="1" applyAlignment="1">
      <alignment horizontal="center"/>
    </xf>
    <xf numFmtId="0" fontId="34" fillId="0" borderId="0" xfId="0" applyFont="1" applyBorder="1" applyProtection="1">
      <protection locked="0"/>
    </xf>
    <xf numFmtId="0" fontId="21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164" fontId="40" fillId="0" borderId="0" xfId="1" applyNumberFormat="1" applyFont="1" applyBorder="1"/>
    <xf numFmtId="1" fontId="40" fillId="0" borderId="0" xfId="1" applyNumberFormat="1" applyFont="1" applyBorder="1"/>
    <xf numFmtId="0" fontId="23" fillId="0" borderId="0" xfId="0" applyFont="1" applyBorder="1"/>
    <xf numFmtId="164" fontId="23" fillId="0" borderId="0" xfId="1" applyNumberFormat="1" applyFont="1" applyBorder="1"/>
    <xf numFmtId="1" fontId="23" fillId="0" borderId="0" xfId="1" applyNumberFormat="1" applyFont="1" applyBorder="1"/>
    <xf numFmtId="0" fontId="24" fillId="0" borderId="0" xfId="0" applyFont="1" applyBorder="1"/>
    <xf numFmtId="0" fontId="0" fillId="0" borderId="0" xfId="0" applyBorder="1" applyAlignment="1" applyProtection="1">
      <alignment horizontal="center"/>
    </xf>
    <xf numFmtId="0" fontId="24" fillId="0" borderId="0" xfId="0" applyFont="1" applyBorder="1" applyProtection="1"/>
    <xf numFmtId="0" fontId="35" fillId="0" borderId="0" xfId="0" applyFont="1" applyFill="1" applyBorder="1" applyAlignment="1" applyProtection="1">
      <alignment horizontal="right"/>
    </xf>
    <xf numFmtId="0" fontId="35" fillId="0" borderId="0" xfId="0" applyFont="1" applyBorder="1" applyAlignment="1" applyProtection="1">
      <alignment horizontal="right"/>
    </xf>
    <xf numFmtId="0" fontId="35" fillId="0" borderId="0" xfId="0" applyFont="1" applyBorder="1" applyAlignment="1" applyProtection="1">
      <alignment horizontal="center"/>
    </xf>
    <xf numFmtId="49" fontId="35" fillId="0" borderId="0" xfId="0" applyNumberFormat="1" applyFont="1" applyBorder="1" applyAlignment="1" applyProtection="1">
      <alignment horizontal="center"/>
    </xf>
    <xf numFmtId="2" fontId="35" fillId="0" borderId="0" xfId="0" applyNumberFormat="1" applyFont="1" applyBorder="1" applyAlignment="1" applyProtection="1">
      <alignment horizontal="center"/>
    </xf>
    <xf numFmtId="0" fontId="23" fillId="0" borderId="0" xfId="0" applyFont="1" applyFill="1" applyBorder="1" applyAlignment="1" applyProtection="1">
      <alignment horizontal="center"/>
    </xf>
    <xf numFmtId="0" fontId="15" fillId="0" borderId="0" xfId="0" applyFont="1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0" fillId="0" borderId="4" xfId="0" applyBorder="1"/>
    <xf numFmtId="0" fontId="22" fillId="0" borderId="4" xfId="0" applyFont="1" applyBorder="1"/>
    <xf numFmtId="0" fontId="22" fillId="0" borderId="0" xfId="0" applyFont="1" applyFill="1" applyBorder="1" applyAlignment="1">
      <alignment horizontal="right"/>
    </xf>
    <xf numFmtId="0" fontId="21" fillId="0" borderId="0" xfId="0" applyFont="1" applyFill="1" applyBorder="1"/>
    <xf numFmtId="0" fontId="22" fillId="0" borderId="0" xfId="0" applyFont="1" applyFill="1" applyAlignment="1"/>
    <xf numFmtId="0" fontId="24" fillId="0" borderId="1" xfId="0" applyFont="1" applyBorder="1"/>
    <xf numFmtId="0" fontId="25" fillId="0" borderId="37" xfId="0" applyFont="1" applyFill="1" applyBorder="1"/>
    <xf numFmtId="0" fontId="15" fillId="0" borderId="15" xfId="7" applyNumberFormat="1" applyFont="1" applyBorder="1"/>
    <xf numFmtId="165" fontId="27" fillId="0" borderId="0" xfId="1" applyNumberFormat="1" applyFont="1" applyFill="1" applyAlignment="1">
      <alignment horizontal="right"/>
    </xf>
    <xf numFmtId="0" fontId="33" fillId="0" borderId="0" xfId="0" applyFont="1" applyAlignment="1">
      <alignment horizontal="right"/>
    </xf>
    <xf numFmtId="164" fontId="21" fillId="0" borderId="0" xfId="0" applyNumberFormat="1" applyFont="1" applyFill="1" applyAlignment="1">
      <alignment horizontal="right"/>
    </xf>
    <xf numFmtId="0" fontId="16" fillId="0" borderId="0" xfId="0" applyFont="1" applyFill="1" applyBorder="1" applyAlignment="1">
      <alignment horizontal="center"/>
    </xf>
    <xf numFmtId="0" fontId="15" fillId="0" borderId="0" xfId="0" applyFont="1" applyFill="1" applyBorder="1"/>
    <xf numFmtId="0" fontId="15" fillId="0" borderId="0" xfId="0" applyFont="1" applyFill="1" applyBorder="1" applyAlignment="1">
      <alignment horizontal="center"/>
    </xf>
    <xf numFmtId="164" fontId="25" fillId="0" borderId="0" xfId="1" applyFont="1" applyBorder="1"/>
    <xf numFmtId="164" fontId="23" fillId="0" borderId="0" xfId="1" applyFont="1" applyBorder="1" applyAlignment="1">
      <alignment horizontal="right"/>
    </xf>
    <xf numFmtId="0" fontId="23" fillId="0" borderId="0" xfId="0" applyFont="1" applyFill="1" applyBorder="1" applyAlignment="1">
      <alignment horizontal="center"/>
    </xf>
    <xf numFmtId="3" fontId="29" fillId="0" borderId="0" xfId="0" applyNumberFormat="1" applyFont="1" applyFill="1" applyBorder="1"/>
    <xf numFmtId="10" fontId="35" fillId="0" borderId="0" xfId="3" applyNumberFormat="1" applyFont="1" applyFill="1" applyAlignment="1">
      <alignment horizontal="center"/>
    </xf>
    <xf numFmtId="170" fontId="36" fillId="0" borderId="0" xfId="1" applyNumberFormat="1" applyFont="1" applyFill="1"/>
    <xf numFmtId="0" fontId="63" fillId="0" borderId="0" xfId="0" applyFont="1" applyFill="1" applyProtection="1">
      <protection locked="0"/>
    </xf>
    <xf numFmtId="9" fontId="63" fillId="0" borderId="0" xfId="0" applyNumberFormat="1" applyFont="1" applyBorder="1" applyProtection="1">
      <protection locked="0"/>
    </xf>
    <xf numFmtId="0" fontId="63" fillId="0" borderId="0" xfId="0" applyFont="1" applyFill="1" applyBorder="1" applyProtection="1">
      <protection locked="0"/>
    </xf>
    <xf numFmtId="9" fontId="63" fillId="0" borderId="0" xfId="0" applyNumberFormat="1" applyFont="1" applyFill="1" applyBorder="1" applyProtection="1">
      <protection locked="0"/>
    </xf>
    <xf numFmtId="165" fontId="49" fillId="4" borderId="4" xfId="1" applyNumberFormat="1" applyFont="1" applyFill="1" applyBorder="1" applyAlignment="1">
      <alignment horizontal="right"/>
    </xf>
    <xf numFmtId="165" fontId="49" fillId="4" borderId="0" xfId="1" applyNumberFormat="1" applyFont="1" applyFill="1" applyBorder="1" applyAlignment="1">
      <alignment horizontal="right"/>
    </xf>
    <xf numFmtId="165" fontId="49" fillId="4" borderId="17" xfId="1" applyNumberFormat="1" applyFont="1" applyFill="1" applyBorder="1" applyAlignment="1">
      <alignment horizontal="right"/>
    </xf>
    <xf numFmtId="165" fontId="49" fillId="4" borderId="1" xfId="1" applyNumberFormat="1" applyFont="1" applyFill="1" applyBorder="1" applyAlignment="1">
      <alignment horizontal="right"/>
    </xf>
    <xf numFmtId="165" fontId="49" fillId="4" borderId="4" xfId="1" applyNumberFormat="1" applyFont="1" applyFill="1" applyBorder="1" applyAlignment="1">
      <alignment horizontal="center"/>
    </xf>
    <xf numFmtId="165" fontId="49" fillId="4" borderId="0" xfId="1" applyNumberFormat="1" applyFont="1" applyFill="1" applyBorder="1" applyAlignment="1">
      <alignment horizontal="center"/>
    </xf>
    <xf numFmtId="165" fontId="49" fillId="4" borderId="17" xfId="1" applyNumberFormat="1" applyFont="1" applyFill="1" applyBorder="1" applyAlignment="1">
      <alignment horizontal="center"/>
    </xf>
    <xf numFmtId="165" fontId="51" fillId="4" borderId="1" xfId="1" applyNumberFormat="1" applyFont="1" applyFill="1" applyBorder="1" applyAlignment="1">
      <alignment horizontal="center"/>
    </xf>
    <xf numFmtId="0" fontId="55" fillId="0" borderId="0" xfId="0" applyFont="1" applyAlignment="1"/>
    <xf numFmtId="0" fontId="53" fillId="0" borderId="0" xfId="0" applyFont="1" applyAlignment="1"/>
    <xf numFmtId="0" fontId="12" fillId="0" borderId="62" xfId="10" applyBorder="1" applyAlignment="1">
      <alignment vertical="top"/>
    </xf>
    <xf numFmtId="0" fontId="12" fillId="0" borderId="63" xfId="10" applyBorder="1" applyAlignment="1">
      <alignment vertical="top"/>
    </xf>
    <xf numFmtId="0" fontId="12" fillId="0" borderId="64" xfId="10" applyBorder="1" applyAlignment="1">
      <alignment vertical="top"/>
    </xf>
    <xf numFmtId="0" fontId="12" fillId="0" borderId="62" xfId="10" applyFill="1" applyBorder="1" applyAlignment="1">
      <alignment vertical="top"/>
    </xf>
    <xf numFmtId="0" fontId="12" fillId="0" borderId="63" xfId="10" applyFill="1" applyBorder="1" applyAlignment="1">
      <alignment vertical="top"/>
    </xf>
    <xf numFmtId="0" fontId="12" fillId="0" borderId="64" xfId="10" applyFill="1" applyBorder="1" applyAlignment="1">
      <alignment vertical="top"/>
    </xf>
    <xf numFmtId="0" fontId="61" fillId="0" borderId="63" xfId="10" applyFont="1" applyBorder="1" applyAlignment="1">
      <alignment vertical="top"/>
    </xf>
    <xf numFmtId="0" fontId="61" fillId="0" borderId="64" xfId="10" applyFont="1" applyBorder="1" applyAlignment="1">
      <alignment vertical="top"/>
    </xf>
    <xf numFmtId="0" fontId="12" fillId="0" borderId="63" xfId="10" applyBorder="1" applyAlignment="1">
      <alignment horizontal="center" vertical="top"/>
    </xf>
    <xf numFmtId="4" fontId="12" fillId="0" borderId="63" xfId="10" applyNumberFormat="1" applyFill="1" applyBorder="1" applyAlignment="1">
      <alignment horizontal="center" vertical="top"/>
    </xf>
    <xf numFmtId="174" fontId="12" fillId="0" borderId="63" xfId="3" applyNumberFormat="1" applyFont="1" applyBorder="1" applyAlignment="1">
      <alignment horizontal="center" vertical="top"/>
    </xf>
    <xf numFmtId="174" fontId="12" fillId="0" borderId="63" xfId="3" applyNumberFormat="1" applyFont="1" applyFill="1" applyBorder="1" applyAlignment="1">
      <alignment horizontal="center" vertical="top"/>
    </xf>
    <xf numFmtId="0" fontId="64" fillId="0" borderId="62" xfId="10" applyFont="1" applyBorder="1" applyAlignment="1">
      <alignment vertical="top"/>
    </xf>
    <xf numFmtId="0" fontId="64" fillId="0" borderId="63" xfId="10" applyFont="1" applyBorder="1" applyAlignment="1">
      <alignment vertical="top"/>
    </xf>
    <xf numFmtId="4" fontId="64" fillId="0" borderId="63" xfId="10" applyNumberFormat="1" applyFont="1" applyBorder="1" applyAlignment="1">
      <alignment horizontal="center" vertical="top"/>
    </xf>
    <xf numFmtId="0" fontId="12" fillId="0" borderId="4" xfId="10" applyFill="1" applyBorder="1" applyAlignment="1">
      <alignment vertical="top"/>
    </xf>
    <xf numFmtId="0" fontId="53" fillId="0" borderId="0" xfId="0" applyFont="1" applyFill="1" applyBorder="1"/>
    <xf numFmtId="0" fontId="12" fillId="0" borderId="0" xfId="10" applyFill="1" applyBorder="1" applyAlignment="1">
      <alignment vertical="top"/>
    </xf>
    <xf numFmtId="4" fontId="12" fillId="0" borderId="63" xfId="10" applyNumberFormat="1" applyBorder="1" applyAlignment="1">
      <alignment horizontal="center" vertical="top"/>
    </xf>
    <xf numFmtId="3" fontId="12" fillId="0" borderId="63" xfId="10" applyNumberFormat="1" applyBorder="1" applyAlignment="1">
      <alignment horizontal="center" vertical="top"/>
    </xf>
    <xf numFmtId="10" fontId="64" fillId="0" borderId="63" xfId="10" applyNumberFormat="1" applyFont="1" applyBorder="1" applyAlignment="1">
      <alignment horizontal="center" vertical="top"/>
    </xf>
    <xf numFmtId="4" fontId="12" fillId="6" borderId="1" xfId="10" applyNumberFormat="1" applyFill="1" applyBorder="1" applyAlignment="1">
      <alignment horizontal="center" vertical="top"/>
    </xf>
    <xf numFmtId="4" fontId="12" fillId="6" borderId="63" xfId="10" applyNumberFormat="1" applyFill="1" applyBorder="1" applyAlignment="1">
      <alignment horizontal="center" vertical="top"/>
    </xf>
    <xf numFmtId="174" fontId="12" fillId="6" borderId="63" xfId="3" applyNumberFormat="1" applyFont="1" applyFill="1" applyBorder="1" applyAlignment="1">
      <alignment horizontal="center" vertical="top"/>
    </xf>
    <xf numFmtId="3" fontId="12" fillId="6" borderId="63" xfId="10" applyNumberFormat="1" applyFill="1" applyBorder="1" applyAlignment="1">
      <alignment horizontal="center" vertical="top"/>
    </xf>
    <xf numFmtId="10" fontId="64" fillId="6" borderId="63" xfId="10" applyNumberFormat="1" applyFont="1" applyFill="1" applyBorder="1" applyAlignment="1">
      <alignment horizontal="center" vertical="top"/>
    </xf>
    <xf numFmtId="4" fontId="64" fillId="6" borderId="63" xfId="10" applyNumberFormat="1" applyFont="1" applyFill="1" applyBorder="1" applyAlignment="1">
      <alignment horizontal="center" vertical="top"/>
    </xf>
    <xf numFmtId="4" fontId="12" fillId="7" borderId="1" xfId="10" applyNumberFormat="1" applyFill="1" applyBorder="1" applyAlignment="1">
      <alignment horizontal="center" vertical="top"/>
    </xf>
    <xf numFmtId="4" fontId="12" fillId="7" borderId="63" xfId="10" applyNumberFormat="1" applyFill="1" applyBorder="1" applyAlignment="1">
      <alignment horizontal="center" vertical="top"/>
    </xf>
    <xf numFmtId="174" fontId="12" fillId="7" borderId="63" xfId="3" applyNumberFormat="1" applyFont="1" applyFill="1" applyBorder="1" applyAlignment="1">
      <alignment horizontal="center" vertical="top"/>
    </xf>
    <xf numFmtId="3" fontId="12" fillId="7" borderId="63" xfId="10" applyNumberFormat="1" applyFill="1" applyBorder="1" applyAlignment="1">
      <alignment horizontal="center" vertical="top"/>
    </xf>
    <xf numFmtId="10" fontId="64" fillId="7" borderId="63" xfId="10" applyNumberFormat="1" applyFont="1" applyFill="1" applyBorder="1" applyAlignment="1">
      <alignment horizontal="center" vertical="top"/>
    </xf>
    <xf numFmtId="4" fontId="64" fillId="7" borderId="63" xfId="10" applyNumberFormat="1" applyFont="1" applyFill="1" applyBorder="1" applyAlignment="1">
      <alignment horizontal="center" vertical="top"/>
    </xf>
    <xf numFmtId="4" fontId="12" fillId="10" borderId="1" xfId="10" applyNumberFormat="1" applyFill="1" applyBorder="1" applyAlignment="1">
      <alignment horizontal="center" vertical="top"/>
    </xf>
    <xf numFmtId="4" fontId="12" fillId="10" borderId="63" xfId="10" applyNumberFormat="1" applyFill="1" applyBorder="1" applyAlignment="1">
      <alignment horizontal="center" vertical="top"/>
    </xf>
    <xf numFmtId="0" fontId="12" fillId="0" borderId="4" xfId="10" applyFill="1" applyBorder="1" applyAlignment="1">
      <alignment horizontal="center" vertical="top"/>
    </xf>
    <xf numFmtId="0" fontId="55" fillId="0" borderId="0" xfId="0" applyFont="1" applyFill="1" applyAlignment="1"/>
    <xf numFmtId="0" fontId="53" fillId="0" borderId="0" xfId="0" applyFont="1" applyFill="1" applyAlignment="1"/>
    <xf numFmtId="164" fontId="50" fillId="0" borderId="36" xfId="1" applyNumberFormat="1" applyFont="1" applyBorder="1"/>
    <xf numFmtId="164" fontId="49" fillId="0" borderId="1" xfId="1" applyNumberFormat="1" applyFont="1" applyBorder="1"/>
    <xf numFmtId="166" fontId="49" fillId="0" borderId="37" xfId="0" applyNumberFormat="1" applyFont="1" applyFill="1" applyBorder="1"/>
    <xf numFmtId="165" fontId="49" fillId="0" borderId="37" xfId="1" applyNumberFormat="1" applyFont="1" applyBorder="1" applyAlignment="1">
      <alignment horizontal="right"/>
    </xf>
    <xf numFmtId="164" fontId="50" fillId="0" borderId="35" xfId="1" applyNumberFormat="1" applyFont="1" applyBorder="1"/>
    <xf numFmtId="165" fontId="50" fillId="0" borderId="2" xfId="1" applyNumberFormat="1" applyFont="1" applyFill="1" applyBorder="1"/>
    <xf numFmtId="165" fontId="50" fillId="0" borderId="6" xfId="1" applyNumberFormat="1" applyFont="1" applyFill="1" applyBorder="1"/>
    <xf numFmtId="165" fontId="50" fillId="0" borderId="10" xfId="1" applyNumberFormat="1" applyFont="1" applyFill="1" applyBorder="1"/>
    <xf numFmtId="165" fontId="51" fillId="0" borderId="35" xfId="1" applyNumberFormat="1" applyFont="1" applyFill="1" applyBorder="1" applyAlignment="1">
      <alignment horizontal="right"/>
    </xf>
    <xf numFmtId="165" fontId="49" fillId="0" borderId="2" xfId="1" applyNumberFormat="1" applyFont="1" applyBorder="1" applyAlignment="1">
      <alignment horizontal="right"/>
    </xf>
    <xf numFmtId="165" fontId="49" fillId="0" borderId="6" xfId="1" applyNumberFormat="1" applyFont="1" applyBorder="1" applyAlignment="1">
      <alignment horizontal="right"/>
    </xf>
    <xf numFmtId="165" fontId="49" fillId="0" borderId="10" xfId="1" applyNumberFormat="1" applyFont="1" applyBorder="1" applyAlignment="1">
      <alignment horizontal="right"/>
    </xf>
    <xf numFmtId="165" fontId="49" fillId="0" borderId="5" xfId="1" applyNumberFormat="1" applyFont="1" applyBorder="1" applyAlignment="1">
      <alignment horizontal="right"/>
    </xf>
    <xf numFmtId="165" fontId="49" fillId="0" borderId="15" xfId="1" applyNumberFormat="1" applyFont="1" applyBorder="1" applyAlignment="1">
      <alignment horizontal="right"/>
    </xf>
    <xf numFmtId="165" fontId="49" fillId="0" borderId="18" xfId="1" applyNumberFormat="1" applyFont="1" applyBorder="1" applyAlignment="1">
      <alignment horizontal="right"/>
    </xf>
    <xf numFmtId="164" fontId="50" fillId="0" borderId="36" xfId="0" applyNumberFormat="1" applyFont="1" applyBorder="1"/>
    <xf numFmtId="164" fontId="50" fillId="0" borderId="37" xfId="0" applyNumberFormat="1" applyFont="1" applyBorder="1"/>
    <xf numFmtId="1" fontId="49" fillId="0" borderId="0" xfId="1" applyNumberFormat="1" applyFont="1" applyFill="1" applyBorder="1" applyAlignment="1">
      <alignment horizontal="center"/>
    </xf>
    <xf numFmtId="0" fontId="50" fillId="6" borderId="14" xfId="0" applyFont="1" applyFill="1" applyBorder="1" applyAlignment="1" applyProtection="1">
      <alignment horizontal="center" wrapText="1"/>
      <protection locked="0"/>
    </xf>
    <xf numFmtId="164" fontId="50" fillId="7" borderId="14" xfId="1" applyFont="1" applyFill="1" applyBorder="1" applyAlignment="1">
      <alignment horizontal="center" wrapText="1"/>
    </xf>
    <xf numFmtId="164" fontId="50" fillId="10" borderId="14" xfId="1" applyFont="1" applyFill="1" applyBorder="1" applyAlignment="1">
      <alignment horizontal="center" wrapText="1"/>
    </xf>
    <xf numFmtId="164" fontId="50" fillId="7" borderId="0" xfId="1" applyFont="1" applyFill="1" applyBorder="1" applyAlignment="1">
      <alignment horizontal="center" wrapText="1"/>
    </xf>
    <xf numFmtId="0" fontId="50" fillId="6" borderId="0" xfId="0" applyFont="1" applyFill="1" applyBorder="1" applyAlignment="1" applyProtection="1">
      <alignment horizontal="center" wrapText="1"/>
      <protection locked="0"/>
    </xf>
    <xf numFmtId="165" fontId="49" fillId="0" borderId="3" xfId="1" applyNumberFormat="1" applyFont="1" applyBorder="1" applyAlignment="1">
      <alignment horizontal="left"/>
    </xf>
    <xf numFmtId="165" fontId="49" fillId="0" borderId="14" xfId="1" applyNumberFormat="1" applyFont="1" applyBorder="1" applyAlignment="1">
      <alignment horizontal="left"/>
    </xf>
    <xf numFmtId="165" fontId="49" fillId="0" borderId="16" xfId="1" applyNumberFormat="1" applyFont="1" applyBorder="1" applyAlignment="1">
      <alignment horizontal="left"/>
    </xf>
    <xf numFmtId="14" fontId="50" fillId="6" borderId="0" xfId="0" quotePrefix="1" applyNumberFormat="1" applyFont="1" applyFill="1" applyBorder="1" applyAlignment="1" applyProtection="1">
      <alignment horizontal="center"/>
      <protection locked="0"/>
    </xf>
    <xf numFmtId="9" fontId="35" fillId="0" borderId="0" xfId="0" applyNumberFormat="1" applyFont="1" applyProtection="1"/>
    <xf numFmtId="165" fontId="36" fillId="0" borderId="0" xfId="0" applyNumberFormat="1" applyFont="1" applyProtection="1"/>
    <xf numFmtId="165" fontId="23" fillId="0" borderId="0" xfId="0" applyNumberFormat="1" applyFont="1" applyProtection="1"/>
    <xf numFmtId="0" fontId="24" fillId="0" borderId="2" xfId="0" applyFont="1" applyBorder="1" applyAlignment="1" applyProtection="1">
      <alignment horizontal="center"/>
    </xf>
    <xf numFmtId="0" fontId="36" fillId="0" borderId="6" xfId="0" applyFont="1" applyBorder="1" applyAlignment="1" applyProtection="1">
      <alignment horizontal="center"/>
    </xf>
    <xf numFmtId="165" fontId="23" fillId="0" borderId="10" xfId="0" applyNumberFormat="1" applyFont="1" applyBorder="1" applyProtection="1"/>
    <xf numFmtId="0" fontId="36" fillId="0" borderId="35" xfId="0" applyFont="1" applyBorder="1" applyAlignment="1" applyProtection="1">
      <alignment horizontal="center"/>
    </xf>
    <xf numFmtId="9" fontId="36" fillId="0" borderId="0" xfId="3" applyFont="1" applyProtection="1"/>
    <xf numFmtId="9" fontId="36" fillId="0" borderId="0" xfId="0" applyNumberFormat="1" applyFont="1" applyProtection="1"/>
    <xf numFmtId="0" fontId="0" fillId="12" borderId="0" xfId="0" applyFill="1" applyProtection="1"/>
    <xf numFmtId="0" fontId="35" fillId="12" borderId="0" xfId="0" applyFont="1" applyFill="1" applyProtection="1"/>
    <xf numFmtId="164" fontId="36" fillId="12" borderId="0" xfId="0" applyNumberFormat="1" applyFont="1" applyFill="1" applyProtection="1"/>
    <xf numFmtId="0" fontId="36" fillId="12" borderId="0" xfId="0" applyFont="1" applyFill="1" applyProtection="1"/>
    <xf numFmtId="165" fontId="23" fillId="12" borderId="0" xfId="0" applyNumberFormat="1" applyFont="1" applyFill="1" applyProtection="1"/>
    <xf numFmtId="164" fontId="35" fillId="12" borderId="0" xfId="0" applyNumberFormat="1" applyFont="1" applyFill="1" applyProtection="1"/>
    <xf numFmtId="4" fontId="12" fillId="0" borderId="65" xfId="10" applyNumberFormat="1" applyFill="1" applyBorder="1"/>
    <xf numFmtId="10" fontId="61" fillId="8" borderId="65" xfId="10" applyNumberFormat="1" applyFont="1" applyFill="1" applyBorder="1"/>
    <xf numFmtId="4" fontId="12" fillId="0" borderId="8" xfId="10" applyNumberFormat="1" applyFill="1" applyBorder="1"/>
    <xf numFmtId="0" fontId="0" fillId="13" borderId="0" xfId="0" applyFill="1"/>
    <xf numFmtId="0" fontId="15" fillId="13" borderId="0" xfId="0" applyFont="1" applyFill="1"/>
    <xf numFmtId="10" fontId="12" fillId="10" borderId="63" xfId="3" applyNumberFormat="1" applyFont="1" applyFill="1" applyBorder="1" applyAlignment="1">
      <alignment horizontal="center" vertical="top"/>
    </xf>
    <xf numFmtId="0" fontId="24" fillId="10" borderId="66" xfId="0" applyFont="1" applyFill="1" applyBorder="1" applyProtection="1"/>
    <xf numFmtId="0" fontId="24" fillId="10" borderId="67" xfId="0" applyFont="1" applyFill="1" applyBorder="1" applyAlignment="1" applyProtection="1">
      <alignment horizontal="center"/>
    </xf>
    <xf numFmtId="0" fontId="35" fillId="10" borderId="67" xfId="0" applyFont="1" applyFill="1" applyBorder="1" applyProtection="1"/>
    <xf numFmtId="164" fontId="23" fillId="10" borderId="67" xfId="0" applyNumberFormat="1" applyFont="1" applyFill="1" applyBorder="1" applyProtection="1"/>
    <xf numFmtId="0" fontId="24" fillId="10" borderId="67" xfId="0" applyFont="1" applyFill="1" applyBorder="1" applyProtection="1"/>
    <xf numFmtId="164" fontId="23" fillId="10" borderId="68" xfId="0" applyNumberFormat="1" applyFont="1" applyFill="1" applyBorder="1" applyProtection="1"/>
    <xf numFmtId="4" fontId="29" fillId="0" borderId="67" xfId="0" applyNumberFormat="1" applyFont="1" applyFill="1" applyBorder="1" applyAlignment="1" applyProtection="1">
      <alignment horizontal="center"/>
    </xf>
    <xf numFmtId="10" fontId="66" fillId="7" borderId="16" xfId="1" applyNumberFormat="1" applyFont="1" applyFill="1" applyBorder="1" applyAlignment="1">
      <alignment horizontal="center"/>
    </xf>
    <xf numFmtId="10" fontId="66" fillId="6" borderId="16" xfId="1" applyNumberFormat="1" applyFont="1" applyFill="1" applyBorder="1" applyAlignment="1">
      <alignment horizontal="center"/>
    </xf>
    <xf numFmtId="167" fontId="51" fillId="0" borderId="0" xfId="1" applyNumberFormat="1" applyFont="1" applyBorder="1"/>
    <xf numFmtId="10" fontId="12" fillId="8" borderId="65" xfId="10" applyNumberFormat="1" applyFill="1" applyBorder="1"/>
    <xf numFmtId="10" fontId="67" fillId="0" borderId="0" xfId="0" applyNumberFormat="1" applyFont="1" applyProtection="1">
      <protection locked="0"/>
    </xf>
    <xf numFmtId="174" fontId="51" fillId="0" borderId="0" xfId="3" applyNumberFormat="1" applyFont="1" applyBorder="1"/>
    <xf numFmtId="174" fontId="51" fillId="0" borderId="0" xfId="3" applyNumberFormat="1" applyFont="1" applyBorder="1" applyAlignment="1">
      <alignment horizontal="right"/>
    </xf>
    <xf numFmtId="174" fontId="49" fillId="0" borderId="0" xfId="3" applyNumberFormat="1" applyFont="1" applyBorder="1" applyAlignment="1">
      <alignment horizontal="center"/>
    </xf>
    <xf numFmtId="165" fontId="27" fillId="0" borderId="2" xfId="1" applyNumberFormat="1" applyFont="1" applyBorder="1" applyAlignment="1">
      <alignment horizontal="right"/>
    </xf>
    <xf numFmtId="0" fontId="24" fillId="0" borderId="10" xfId="0" applyFont="1" applyBorder="1" applyAlignment="1">
      <alignment horizontal="right"/>
    </xf>
    <xf numFmtId="0" fontId="25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164" fontId="38" fillId="0" borderId="0" xfId="0" applyNumberFormat="1" applyFont="1" applyFill="1" applyAlignment="1" applyProtection="1">
      <alignment horizontal="center"/>
    </xf>
    <xf numFmtId="165" fontId="38" fillId="0" borderId="0" xfId="0" applyNumberFormat="1" applyFont="1" applyFill="1" applyAlignment="1" applyProtection="1">
      <alignment horizontal="center"/>
    </xf>
    <xf numFmtId="165" fontId="15" fillId="0" borderId="0" xfId="0" applyNumberFormat="1" applyFont="1"/>
    <xf numFmtId="0" fontId="29" fillId="0" borderId="0" xfId="0" applyFont="1" applyAlignment="1">
      <alignment horizontal="center"/>
    </xf>
    <xf numFmtId="176" fontId="21" fillId="0" borderId="0" xfId="1" applyNumberFormat="1" applyFont="1"/>
    <xf numFmtId="176" fontId="27" fillId="0" borderId="0" xfId="1" applyNumberFormat="1" applyFont="1" applyAlignment="1">
      <alignment horizontal="right"/>
    </xf>
    <xf numFmtId="0" fontId="60" fillId="0" borderId="0" xfId="0" applyFont="1" applyAlignment="1">
      <alignment horizontal="center"/>
    </xf>
    <xf numFmtId="164" fontId="38" fillId="0" borderId="2" xfId="0" applyNumberFormat="1" applyFont="1" applyFill="1" applyBorder="1" applyAlignment="1" applyProtection="1">
      <alignment horizontal="center"/>
    </xf>
    <xf numFmtId="164" fontId="38" fillId="0" borderId="6" xfId="0" applyNumberFormat="1" applyFont="1" applyFill="1" applyBorder="1" applyAlignment="1" applyProtection="1">
      <alignment horizontal="center"/>
    </xf>
    <xf numFmtId="164" fontId="38" fillId="0" borderId="10" xfId="0" applyNumberFormat="1" applyFont="1" applyFill="1" applyBorder="1" applyAlignment="1" applyProtection="1">
      <alignment horizontal="center"/>
    </xf>
    <xf numFmtId="0" fontId="61" fillId="0" borderId="33" xfId="10" applyFont="1" applyBorder="1" applyAlignment="1">
      <alignment vertical="top" wrapText="1"/>
    </xf>
    <xf numFmtId="10" fontId="61" fillId="8" borderId="65" xfId="10" applyNumberFormat="1" applyFont="1" applyFill="1" applyBorder="1" applyAlignment="1">
      <alignment vertical="center"/>
    </xf>
    <xf numFmtId="10" fontId="61" fillId="8" borderId="23" xfId="10" applyNumberFormat="1" applyFont="1" applyFill="1" applyBorder="1" applyAlignment="1">
      <alignment vertical="center"/>
    </xf>
    <xf numFmtId="10" fontId="61" fillId="8" borderId="24" xfId="10" applyNumberFormat="1" applyFont="1" applyFill="1" applyBorder="1" applyAlignment="1">
      <alignment vertical="center"/>
    </xf>
    <xf numFmtId="0" fontId="12" fillId="0" borderId="0" xfId="10" applyAlignment="1">
      <alignment vertical="center"/>
    </xf>
    <xf numFmtId="9" fontId="25" fillId="3" borderId="2" xfId="0" applyNumberFormat="1" applyFont="1" applyFill="1" applyBorder="1" applyAlignment="1">
      <alignment horizontal="center"/>
    </xf>
    <xf numFmtId="0" fontId="25" fillId="3" borderId="6" xfId="0" applyFont="1" applyFill="1" applyBorder="1"/>
    <xf numFmtId="0" fontId="22" fillId="3" borderId="6" xfId="0" applyFont="1" applyFill="1" applyBorder="1"/>
    <xf numFmtId="165" fontId="27" fillId="3" borderId="6" xfId="1" applyNumberFormat="1" applyFont="1" applyFill="1" applyBorder="1" applyAlignment="1">
      <alignment horizontal="right"/>
    </xf>
    <xf numFmtId="0" fontId="33" fillId="3" borderId="6" xfId="0" applyFont="1" applyFill="1" applyBorder="1" applyAlignment="1">
      <alignment horizontal="right"/>
    </xf>
    <xf numFmtId="165" fontId="27" fillId="3" borderId="10" xfId="1" applyNumberFormat="1" applyFont="1" applyFill="1" applyBorder="1" applyAlignment="1">
      <alignment horizontal="right"/>
    </xf>
    <xf numFmtId="0" fontId="22" fillId="3" borderId="6" xfId="0" applyFont="1" applyFill="1" applyBorder="1" applyAlignment="1">
      <alignment horizontal="center"/>
    </xf>
    <xf numFmtId="164" fontId="28" fillId="0" borderId="2" xfId="0" applyNumberFormat="1" applyFont="1" applyFill="1" applyBorder="1" applyAlignment="1" applyProtection="1">
      <alignment horizontal="center"/>
    </xf>
    <xf numFmtId="164" fontId="28" fillId="0" borderId="6" xfId="0" applyNumberFormat="1" applyFont="1" applyFill="1" applyBorder="1" applyAlignment="1" applyProtection="1">
      <alignment horizontal="center"/>
    </xf>
    <xf numFmtId="164" fontId="28" fillId="0" borderId="10" xfId="0" applyNumberFormat="1" applyFont="1" applyFill="1" applyBorder="1" applyAlignment="1" applyProtection="1">
      <alignment horizontal="center"/>
    </xf>
    <xf numFmtId="0" fontId="61" fillId="8" borderId="34" xfId="10" applyFont="1" applyFill="1" applyBorder="1" applyAlignment="1">
      <alignment vertical="top" wrapText="1"/>
    </xf>
    <xf numFmtId="0" fontId="50" fillId="10" borderId="0" xfId="1" applyNumberFormat="1" applyFont="1" applyFill="1" applyBorder="1" applyAlignment="1">
      <alignment horizontal="center"/>
    </xf>
    <xf numFmtId="1" fontId="14" fillId="0" borderId="0" xfId="6" applyNumberFormat="1"/>
    <xf numFmtId="174" fontId="27" fillId="0" borderId="0" xfId="3" applyNumberFormat="1" applyFont="1"/>
    <xf numFmtId="10" fontId="15" fillId="0" borderId="0" xfId="3" applyNumberFormat="1" applyFont="1"/>
    <xf numFmtId="164" fontId="21" fillId="0" borderId="0" xfId="0" applyNumberFormat="1" applyFont="1"/>
    <xf numFmtId="0" fontId="60" fillId="0" borderId="0" xfId="0" applyFont="1"/>
    <xf numFmtId="0" fontId="60" fillId="0" borderId="17" xfId="0" applyFont="1" applyBorder="1"/>
    <xf numFmtId="9" fontId="38" fillId="0" borderId="0" xfId="3" applyFont="1" applyAlignment="1">
      <alignment horizontal="center" vertical="center"/>
    </xf>
    <xf numFmtId="3" fontId="61" fillId="8" borderId="23" xfId="10" applyNumberFormat="1" applyFont="1" applyFill="1" applyBorder="1"/>
    <xf numFmtId="3" fontId="61" fillId="8" borderId="24" xfId="10" applyNumberFormat="1" applyFont="1" applyFill="1" applyBorder="1"/>
    <xf numFmtId="3" fontId="0" fillId="0" borderId="0" xfId="0" applyNumberFormat="1" applyFill="1" applyAlignment="1">
      <alignment horizontal="right"/>
    </xf>
    <xf numFmtId="164" fontId="31" fillId="0" borderId="0" xfId="1" applyNumberFormat="1" applyFont="1" applyFill="1" applyAlignment="1">
      <alignment horizontal="center"/>
    </xf>
    <xf numFmtId="0" fontId="50" fillId="17" borderId="0" xfId="1" applyNumberFormat="1" applyFont="1" applyFill="1" applyBorder="1" applyAlignment="1">
      <alignment horizontal="center"/>
    </xf>
    <xf numFmtId="0" fontId="68" fillId="16" borderId="0" xfId="10" applyFont="1" applyFill="1" applyBorder="1" applyAlignment="1">
      <alignment vertical="top"/>
    </xf>
    <xf numFmtId="0" fontId="57" fillId="16" borderId="0" xfId="0" applyFont="1" applyFill="1" applyAlignment="1"/>
    <xf numFmtId="0" fontId="69" fillId="16" borderId="0" xfId="10" applyFont="1" applyFill="1" applyBorder="1" applyAlignment="1">
      <alignment vertical="top"/>
    </xf>
    <xf numFmtId="165" fontId="49" fillId="0" borderId="6" xfId="1" applyNumberFormat="1" applyFont="1" applyFill="1" applyBorder="1" applyAlignment="1">
      <alignment horizontal="right"/>
    </xf>
    <xf numFmtId="165" fontId="51" fillId="0" borderId="35" xfId="1" applyNumberFormat="1" applyFont="1" applyBorder="1" applyAlignment="1">
      <alignment horizontal="right"/>
    </xf>
    <xf numFmtId="0" fontId="53" fillId="14" borderId="17" xfId="0" applyFont="1" applyFill="1" applyBorder="1"/>
    <xf numFmtId="10" fontId="49" fillId="14" borderId="17" xfId="1" applyNumberFormat="1" applyFont="1" applyFill="1" applyBorder="1" applyAlignment="1">
      <alignment horizontal="center"/>
    </xf>
    <xf numFmtId="0" fontId="51" fillId="0" borderId="0" xfId="0" applyFont="1" applyBorder="1" applyAlignment="1"/>
    <xf numFmtId="174" fontId="70" fillId="0" borderId="36" xfId="3" applyNumberFormat="1" applyFont="1" applyBorder="1" applyAlignment="1">
      <alignment horizontal="right"/>
    </xf>
    <xf numFmtId="0" fontId="71" fillId="0" borderId="0" xfId="0" applyFont="1" applyFill="1" applyAlignment="1"/>
    <xf numFmtId="174" fontId="70" fillId="0" borderId="35" xfId="3" applyNumberFormat="1" applyFont="1" applyBorder="1" applyAlignment="1">
      <alignment horizontal="right"/>
    </xf>
    <xf numFmtId="174" fontId="70" fillId="0" borderId="3" xfId="3" applyNumberFormat="1" applyFont="1" applyBorder="1" applyAlignment="1">
      <alignment horizontal="right"/>
    </xf>
    <xf numFmtId="174" fontId="70" fillId="0" borderId="2" xfId="3" applyNumberFormat="1" applyFont="1" applyBorder="1" applyAlignment="1">
      <alignment horizontal="right"/>
    </xf>
    <xf numFmtId="174" fontId="70" fillId="0" borderId="16" xfId="3" applyNumberFormat="1" applyFont="1" applyBorder="1" applyAlignment="1">
      <alignment horizontal="right"/>
    </xf>
    <xf numFmtId="174" fontId="70" fillId="0" borderId="10" xfId="3" applyNumberFormat="1" applyFont="1" applyBorder="1" applyAlignment="1">
      <alignment horizontal="right"/>
    </xf>
    <xf numFmtId="179" fontId="70" fillId="0" borderId="3" xfId="1" applyNumberFormat="1" applyFont="1" applyBorder="1" applyAlignment="1">
      <alignment horizontal="right"/>
    </xf>
    <xf numFmtId="179" fontId="70" fillId="0" borderId="2" xfId="1" applyNumberFormat="1" applyFont="1" applyBorder="1" applyAlignment="1">
      <alignment horizontal="right"/>
    </xf>
    <xf numFmtId="0" fontId="70" fillId="0" borderId="0" xfId="0" applyFont="1" applyBorder="1" applyAlignment="1"/>
    <xf numFmtId="174" fontId="70" fillId="0" borderId="0" xfId="3" applyNumberFormat="1" applyFont="1" applyBorder="1" applyAlignment="1">
      <alignment horizontal="right"/>
    </xf>
    <xf numFmtId="0" fontId="69" fillId="15" borderId="0" xfId="10" applyFont="1" applyFill="1" applyBorder="1" applyAlignment="1">
      <alignment vertical="top"/>
    </xf>
    <xf numFmtId="0" fontId="68" fillId="15" borderId="0" xfId="10" applyFont="1" applyFill="1" applyBorder="1" applyAlignment="1">
      <alignment vertical="top"/>
    </xf>
    <xf numFmtId="0" fontId="57" fillId="15" borderId="0" xfId="0" applyFont="1" applyFill="1" applyAlignment="1"/>
    <xf numFmtId="0" fontId="49" fillId="0" borderId="2" xfId="0" applyFont="1" applyFill="1" applyBorder="1"/>
    <xf numFmtId="4" fontId="49" fillId="0" borderId="2" xfId="1" applyNumberFormat="1" applyFont="1" applyFill="1" applyBorder="1" applyAlignment="1">
      <alignment horizontal="center"/>
    </xf>
    <xf numFmtId="10" fontId="49" fillId="0" borderId="2" xfId="1" applyNumberFormat="1" applyFont="1" applyFill="1" applyBorder="1" applyAlignment="1">
      <alignment horizontal="center"/>
    </xf>
    <xf numFmtId="0" fontId="64" fillId="0" borderId="10" xfId="10" applyFont="1" applyFill="1" applyBorder="1" applyAlignment="1">
      <alignment vertical="center" wrapText="1"/>
    </xf>
    <xf numFmtId="10" fontId="49" fillId="0" borderId="10" xfId="1" applyNumberFormat="1" applyFont="1" applyFill="1" applyBorder="1" applyAlignment="1">
      <alignment horizontal="center"/>
    </xf>
    <xf numFmtId="4" fontId="49" fillId="0" borderId="10" xfId="1" applyNumberFormat="1" applyFont="1" applyFill="1" applyBorder="1" applyAlignment="1">
      <alignment horizontal="center"/>
    </xf>
    <xf numFmtId="0" fontId="49" fillId="0" borderId="35" xfId="0" applyNumberFormat="1" applyFont="1" applyFill="1" applyBorder="1"/>
    <xf numFmtId="0" fontId="49" fillId="0" borderId="35" xfId="1" applyNumberFormat="1" applyFont="1" applyFill="1" applyBorder="1" applyAlignment="1">
      <alignment horizontal="center"/>
    </xf>
    <xf numFmtId="176" fontId="49" fillId="0" borderId="14" xfId="1" applyNumberFormat="1" applyFont="1" applyBorder="1" applyAlignment="1">
      <alignment horizontal="right"/>
    </xf>
    <xf numFmtId="176" fontId="49" fillId="0" borderId="6" xfId="1" applyNumberFormat="1" applyFont="1" applyBorder="1" applyAlignment="1">
      <alignment horizontal="right"/>
    </xf>
    <xf numFmtId="176" fontId="49" fillId="0" borderId="14" xfId="1" applyNumberFormat="1" applyFont="1" applyFill="1" applyBorder="1" applyAlignment="1">
      <alignment horizontal="right"/>
    </xf>
    <xf numFmtId="176" fontId="49" fillId="0" borderId="6" xfId="1" applyNumberFormat="1" applyFont="1" applyFill="1" applyBorder="1" applyAlignment="1">
      <alignment horizontal="right"/>
    </xf>
    <xf numFmtId="176" fontId="49" fillId="0" borderId="16" xfId="1" applyNumberFormat="1" applyFont="1" applyBorder="1" applyAlignment="1">
      <alignment horizontal="right"/>
    </xf>
    <xf numFmtId="176" fontId="49" fillId="0" borderId="10" xfId="1" applyNumberFormat="1" applyFont="1" applyBorder="1" applyAlignment="1">
      <alignment horizontal="right"/>
    </xf>
    <xf numFmtId="164" fontId="22" fillId="0" borderId="0" xfId="1" applyFont="1" applyFill="1" applyAlignment="1">
      <alignment horizontal="center" wrapText="1"/>
    </xf>
    <xf numFmtId="164" fontId="29" fillId="0" borderId="0" xfId="1" applyFont="1" applyFill="1" applyAlignment="1">
      <alignment horizontal="center" wrapText="1"/>
    </xf>
    <xf numFmtId="9" fontId="29" fillId="0" borderId="0" xfId="3" applyNumberFormat="1" applyFont="1" applyFill="1" applyAlignment="1">
      <alignment horizontal="center" wrapText="1"/>
    </xf>
    <xf numFmtId="180" fontId="29" fillId="0" borderId="0" xfId="3" applyNumberFormat="1" applyFont="1" applyFill="1" applyAlignment="1">
      <alignment horizontal="center" wrapText="1"/>
    </xf>
    <xf numFmtId="0" fontId="29" fillId="0" borderId="0" xfId="0" applyFont="1" applyFill="1" applyAlignment="1">
      <alignment horizontal="center"/>
    </xf>
    <xf numFmtId="0" fontId="20" fillId="4" borderId="0" xfId="0" applyFont="1" applyFill="1"/>
    <xf numFmtId="0" fontId="25" fillId="4" borderId="0" xfId="0" applyFont="1" applyFill="1" applyAlignment="1">
      <alignment horizontal="right"/>
    </xf>
    <xf numFmtId="9" fontId="20" fillId="4" borderId="0" xfId="0" applyNumberFormat="1" applyFont="1" applyFill="1" applyAlignment="1">
      <alignment horizontal="center"/>
    </xf>
    <xf numFmtId="174" fontId="25" fillId="0" borderId="0" xfId="3" applyNumberFormat="1" applyFont="1"/>
    <xf numFmtId="0" fontId="22" fillId="0" borderId="4" xfId="0" applyFont="1" applyBorder="1" applyAlignment="1">
      <alignment horizontal="center"/>
    </xf>
    <xf numFmtId="174" fontId="25" fillId="0" borderId="4" xfId="3" applyNumberFormat="1" applyFont="1" applyBorder="1"/>
    <xf numFmtId="0" fontId="0" fillId="0" borderId="0" xfId="0" applyAlignment="1">
      <alignment horizontal="right"/>
    </xf>
    <xf numFmtId="164" fontId="27" fillId="0" borderId="4" xfId="3" applyNumberFormat="1" applyFont="1" applyFill="1" applyBorder="1" applyAlignment="1">
      <alignment horizontal="center" wrapText="1"/>
    </xf>
    <xf numFmtId="164" fontId="27" fillId="3" borderId="0" xfId="0" applyNumberFormat="1" applyFont="1" applyFill="1"/>
    <xf numFmtId="0" fontId="27" fillId="3" borderId="0" xfId="0" applyFont="1" applyFill="1"/>
    <xf numFmtId="164" fontId="0" fillId="0" borderId="4" xfId="0" applyNumberFormat="1" applyBorder="1"/>
    <xf numFmtId="0" fontId="20" fillId="0" borderId="0" xfId="0" applyFont="1" applyFill="1" applyBorder="1"/>
    <xf numFmtId="9" fontId="73" fillId="0" borderId="0" xfId="0" applyNumberFormat="1" applyFont="1" applyAlignment="1">
      <alignment horizontal="center"/>
    </xf>
    <xf numFmtId="4" fontId="15" fillId="0" borderId="0" xfId="1" applyNumberFormat="1" applyFont="1" applyAlignment="1">
      <alignment horizontal="right"/>
    </xf>
    <xf numFmtId="4" fontId="29" fillId="0" borderId="0" xfId="1" applyNumberFormat="1" applyFont="1" applyFill="1" applyAlignment="1">
      <alignment horizontal="right" wrapText="1"/>
    </xf>
    <xf numFmtId="4" fontId="27" fillId="0" borderId="0" xfId="0" applyNumberFormat="1" applyFont="1" applyFill="1" applyAlignment="1">
      <alignment horizontal="right"/>
    </xf>
    <xf numFmtId="4" fontId="0" fillId="0" borderId="0" xfId="0" applyNumberFormat="1" applyAlignment="1">
      <alignment horizontal="right"/>
    </xf>
    <xf numFmtId="4" fontId="27" fillId="0" borderId="4" xfId="3" applyNumberFormat="1" applyFont="1" applyFill="1" applyBorder="1" applyAlignment="1">
      <alignment horizontal="right" wrapText="1"/>
    </xf>
    <xf numFmtId="4" fontId="73" fillId="0" borderId="0" xfId="0" applyNumberFormat="1" applyFont="1" applyAlignment="1">
      <alignment horizontal="right"/>
    </xf>
    <xf numFmtId="4" fontId="29" fillId="0" borderId="0" xfId="3" applyNumberFormat="1" applyFont="1" applyFill="1" applyAlignment="1">
      <alignment horizontal="right" wrapText="1"/>
    </xf>
    <xf numFmtId="4" fontId="26" fillId="0" borderId="0" xfId="1" applyNumberFormat="1" applyFont="1" applyFill="1" applyAlignment="1">
      <alignment horizontal="right"/>
    </xf>
    <xf numFmtId="4" fontId="22" fillId="0" borderId="0" xfId="1" applyNumberFormat="1" applyFont="1" applyFill="1" applyAlignment="1">
      <alignment horizontal="right" wrapText="1"/>
    </xf>
    <xf numFmtId="0" fontId="10" fillId="0" borderId="32" xfId="10" applyFont="1" applyBorder="1" applyAlignment="1">
      <alignment horizontal="left" vertical="top"/>
    </xf>
    <xf numFmtId="0" fontId="10" fillId="8" borderId="6" xfId="10" applyFont="1" applyFill="1" applyBorder="1" applyAlignment="1">
      <alignment vertical="top" wrapText="1"/>
    </xf>
    <xf numFmtId="0" fontId="10" fillId="0" borderId="6" xfId="10" applyFont="1" applyBorder="1" applyAlignment="1">
      <alignment vertical="top" wrapText="1"/>
    </xf>
    <xf numFmtId="0" fontId="10" fillId="0" borderId="7" xfId="10" applyFont="1" applyBorder="1"/>
    <xf numFmtId="0" fontId="10" fillId="0" borderId="22" xfId="10" applyFont="1" applyBorder="1"/>
    <xf numFmtId="174" fontId="12" fillId="8" borderId="8" xfId="3" applyNumberFormat="1" applyFont="1" applyFill="1" applyBorder="1"/>
    <xf numFmtId="174" fontId="12" fillId="8" borderId="23" xfId="3" applyNumberFormat="1" applyFont="1" applyFill="1" applyBorder="1"/>
    <xf numFmtId="174" fontId="12" fillId="0" borderId="23" xfId="3" applyNumberFormat="1" applyFont="1" applyFill="1" applyBorder="1"/>
    <xf numFmtId="0" fontId="10" fillId="0" borderId="29" xfId="10" applyFont="1" applyBorder="1" applyAlignment="1">
      <alignment horizontal="center" vertical="top"/>
    </xf>
    <xf numFmtId="174" fontId="12" fillId="0" borderId="8" xfId="3" applyNumberFormat="1" applyFont="1" applyFill="1" applyBorder="1"/>
    <xf numFmtId="174" fontId="61" fillId="18" borderId="23" xfId="3" applyNumberFormat="1" applyFont="1" applyFill="1" applyBorder="1" applyAlignment="1">
      <alignment horizontal="right"/>
    </xf>
    <xf numFmtId="0" fontId="49" fillId="0" borderId="35" xfId="0" applyFont="1" applyFill="1" applyBorder="1"/>
    <xf numFmtId="9" fontId="49" fillId="0" borderId="35" xfId="3" applyFont="1" applyFill="1" applyBorder="1" applyAlignment="1">
      <alignment horizontal="center"/>
    </xf>
    <xf numFmtId="10" fontId="49" fillId="0" borderId="35" xfId="1" applyNumberFormat="1" applyFont="1" applyFill="1" applyBorder="1" applyAlignment="1">
      <alignment horizontal="center"/>
    </xf>
    <xf numFmtId="174" fontId="35" fillId="18" borderId="0" xfId="0" applyNumberFormat="1" applyFont="1" applyFill="1" applyAlignment="1" applyProtection="1">
      <alignment horizontal="center"/>
      <protection locked="0"/>
    </xf>
    <xf numFmtId="0" fontId="12" fillId="0" borderId="17" xfId="10" applyFill="1" applyBorder="1" applyAlignment="1">
      <alignment vertical="top"/>
    </xf>
    <xf numFmtId="0" fontId="73" fillId="0" borderId="0" xfId="0" applyFont="1" applyFill="1"/>
    <xf numFmtId="0" fontId="22" fillId="15" borderId="0" xfId="0" applyFont="1" applyFill="1"/>
    <xf numFmtId="0" fontId="15" fillId="0" borderId="0" xfId="1" applyNumberFormat="1" applyFont="1" applyFill="1" applyAlignment="1">
      <alignment horizontal="center" wrapText="1"/>
    </xf>
    <xf numFmtId="0" fontId="15" fillId="0" borderId="0" xfId="0" applyNumberFormat="1" applyFont="1" applyBorder="1" applyAlignment="1">
      <alignment horizontal="center"/>
    </xf>
    <xf numFmtId="0" fontId="22" fillId="15" borderId="0" xfId="0" applyFont="1" applyFill="1" applyAlignment="1">
      <alignment horizontal="center"/>
    </xf>
    <xf numFmtId="164" fontId="27" fillId="15" borderId="0" xfId="0" applyNumberFormat="1" applyFont="1" applyFill="1"/>
    <xf numFmtId="180" fontId="29" fillId="15" borderId="0" xfId="3" applyNumberFormat="1" applyFont="1" applyFill="1" applyAlignment="1">
      <alignment horizontal="center" wrapText="1"/>
    </xf>
    <xf numFmtId="9" fontId="29" fillId="15" borderId="0" xfId="3" applyNumberFormat="1" applyFont="1" applyFill="1" applyAlignment="1">
      <alignment horizontal="center" wrapText="1"/>
    </xf>
    <xf numFmtId="4" fontId="22" fillId="15" borderId="0" xfId="0" applyNumberFormat="1" applyFont="1" applyFill="1" applyAlignment="1">
      <alignment horizontal="center"/>
    </xf>
    <xf numFmtId="4" fontId="75" fillId="0" borderId="0" xfId="0" applyNumberFormat="1" applyFont="1"/>
    <xf numFmtId="4" fontId="75" fillId="0" borderId="0" xfId="0" applyNumberFormat="1" applyFont="1" applyAlignment="1">
      <alignment horizontal="right"/>
    </xf>
    <xf numFmtId="165" fontId="49" fillId="0" borderId="3" xfId="1" applyNumberFormat="1" applyFont="1" applyBorder="1" applyAlignment="1">
      <alignment horizontal="right"/>
    </xf>
    <xf numFmtId="165" fontId="49" fillId="0" borderId="14" xfId="1" applyNumberFormat="1" applyFont="1" applyBorder="1" applyAlignment="1">
      <alignment horizontal="right"/>
    </xf>
    <xf numFmtId="165" fontId="49" fillId="0" borderId="16" xfId="1" applyNumberFormat="1" applyFont="1" applyBorder="1" applyAlignment="1">
      <alignment horizontal="right"/>
    </xf>
    <xf numFmtId="165" fontId="51" fillId="0" borderId="0" xfId="1" applyNumberFormat="1" applyFont="1" applyBorder="1" applyAlignment="1">
      <alignment horizontal="right"/>
    </xf>
    <xf numFmtId="165" fontId="49" fillId="0" borderId="2" xfId="1" applyNumberFormat="1" applyFont="1" applyBorder="1" applyAlignment="1">
      <alignment horizontal="right"/>
    </xf>
    <xf numFmtId="165" fontId="49" fillId="0" borderId="6" xfId="1" applyNumberFormat="1" applyFont="1" applyBorder="1" applyAlignment="1">
      <alignment horizontal="right"/>
    </xf>
    <xf numFmtId="165" fontId="49" fillId="0" borderId="10" xfId="1" applyNumberFormat="1" applyFont="1" applyBorder="1" applyAlignment="1">
      <alignment horizontal="right"/>
    </xf>
    <xf numFmtId="10" fontId="49" fillId="14" borderId="17" xfId="1" applyNumberFormat="1" applyFont="1" applyFill="1" applyBorder="1" applyAlignment="1">
      <alignment horizontal="center"/>
    </xf>
    <xf numFmtId="174" fontId="49" fillId="0" borderId="14" xfId="3" applyNumberFormat="1" applyFont="1" applyBorder="1" applyAlignment="1">
      <alignment horizontal="right"/>
    </xf>
    <xf numFmtId="174" fontId="49" fillId="0" borderId="6" xfId="3" applyNumberFormat="1" applyFont="1" applyBorder="1" applyAlignment="1">
      <alignment horizontal="right"/>
    </xf>
    <xf numFmtId="0" fontId="12" fillId="0" borderId="0" xfId="10" applyAlignment="1">
      <alignment horizontal="left" vertical="top"/>
    </xf>
    <xf numFmtId="0" fontId="12" fillId="0" borderId="0" xfId="10" applyFill="1" applyAlignment="1">
      <alignment horizontal="left" vertical="top"/>
    </xf>
    <xf numFmtId="0" fontId="10" fillId="0" borderId="17" xfId="10" applyFont="1" applyFill="1" applyBorder="1" applyAlignment="1">
      <alignment horizontal="left" vertical="top"/>
    </xf>
    <xf numFmtId="4" fontId="12" fillId="14" borderId="1" xfId="10" applyNumberFormat="1" applyFill="1" applyBorder="1" applyAlignment="1">
      <alignment horizontal="center"/>
    </xf>
    <xf numFmtId="4" fontId="65" fillId="4" borderId="29" xfId="10" applyNumberFormat="1" applyFont="1" applyFill="1" applyBorder="1" applyAlignment="1">
      <alignment horizontal="center"/>
    </xf>
    <xf numFmtId="10" fontId="65" fillId="0" borderId="26" xfId="10" applyNumberFormat="1" applyFont="1" applyBorder="1"/>
    <xf numFmtId="10" fontId="61" fillId="0" borderId="23" xfId="10" applyNumberFormat="1" applyFont="1" applyFill="1" applyBorder="1"/>
    <xf numFmtId="4" fontId="12" fillId="8" borderId="65" xfId="10" applyNumberFormat="1" applyFill="1" applyBorder="1"/>
    <xf numFmtId="3" fontId="61" fillId="8" borderId="65" xfId="10" applyNumberFormat="1" applyFont="1" applyFill="1" applyBorder="1"/>
    <xf numFmtId="0" fontId="12" fillId="9" borderId="0" xfId="10" applyFill="1" applyBorder="1" applyAlignment="1">
      <alignment vertical="top" wrapText="1"/>
    </xf>
    <xf numFmtId="0" fontId="12" fillId="9" borderId="0" xfId="10" applyFill="1" applyBorder="1"/>
    <xf numFmtId="4" fontId="12" fillId="9" borderId="0" xfId="10" applyNumberFormat="1" applyFill="1" applyBorder="1"/>
    <xf numFmtId="10" fontId="65" fillId="8" borderId="23" xfId="10" applyNumberFormat="1" applyFont="1" applyFill="1" applyBorder="1"/>
    <xf numFmtId="10" fontId="65" fillId="8" borderId="24" xfId="10" applyNumberFormat="1" applyFont="1" applyFill="1" applyBorder="1"/>
    <xf numFmtId="4" fontId="65" fillId="0" borderId="23" xfId="10" applyNumberFormat="1" applyFont="1" applyFill="1" applyBorder="1"/>
    <xf numFmtId="4" fontId="65" fillId="0" borderId="24" xfId="10" applyNumberFormat="1" applyFont="1" applyFill="1" applyBorder="1"/>
    <xf numFmtId="3" fontId="65" fillId="8" borderId="23" xfId="10" applyNumberFormat="1" applyFont="1" applyFill="1" applyBorder="1"/>
    <xf numFmtId="3" fontId="65" fillId="8" borderId="24" xfId="10" applyNumberFormat="1" applyFont="1" applyFill="1" applyBorder="1"/>
    <xf numFmtId="10" fontId="64" fillId="0" borderId="23" xfId="10" applyNumberFormat="1" applyFont="1" applyBorder="1"/>
    <xf numFmtId="3" fontId="64" fillId="0" borderId="23" xfId="10" applyNumberFormat="1" applyFont="1" applyBorder="1"/>
    <xf numFmtId="4" fontId="64" fillId="4" borderId="29" xfId="10" applyNumberFormat="1" applyFont="1" applyFill="1" applyBorder="1" applyAlignment="1">
      <alignment horizontal="center"/>
    </xf>
    <xf numFmtId="4" fontId="64" fillId="4" borderId="23" xfId="10" applyNumberFormat="1" applyFont="1" applyFill="1" applyBorder="1" applyAlignment="1">
      <alignment horizontal="center"/>
    </xf>
    <xf numFmtId="10" fontId="64" fillId="0" borderId="26" xfId="10" applyNumberFormat="1" applyFont="1" applyBorder="1"/>
    <xf numFmtId="10" fontId="64" fillId="0" borderId="23" xfId="10" applyNumberFormat="1" applyFont="1" applyFill="1" applyBorder="1"/>
    <xf numFmtId="0" fontId="64" fillId="0" borderId="28" xfId="10" applyFont="1" applyFill="1" applyBorder="1" applyAlignment="1">
      <alignment vertical="top" wrapText="1"/>
    </xf>
    <xf numFmtId="0" fontId="64" fillId="0" borderId="29" xfId="10" applyFont="1" applyFill="1" applyBorder="1"/>
    <xf numFmtId="0" fontId="64" fillId="0" borderId="22" xfId="10" applyFont="1" applyFill="1" applyBorder="1" applyAlignment="1">
      <alignment vertical="top" wrapText="1"/>
    </xf>
    <xf numFmtId="0" fontId="64" fillId="0" borderId="23" xfId="10" applyFont="1" applyFill="1" applyBorder="1"/>
    <xf numFmtId="3" fontId="64" fillId="0" borderId="23" xfId="10" applyNumberFormat="1" applyFont="1" applyFill="1" applyBorder="1"/>
    <xf numFmtId="0" fontId="64" fillId="0" borderId="25" xfId="10" applyFont="1" applyFill="1" applyBorder="1" applyAlignment="1">
      <alignment vertical="top" wrapText="1"/>
    </xf>
    <xf numFmtId="0" fontId="64" fillId="0" borderId="26" xfId="10" applyFont="1" applyFill="1" applyBorder="1"/>
    <xf numFmtId="10" fontId="64" fillId="0" borderId="26" xfId="10" applyNumberFormat="1" applyFont="1" applyFill="1" applyBorder="1"/>
    <xf numFmtId="0" fontId="12" fillId="0" borderId="23" xfId="10" applyBorder="1"/>
    <xf numFmtId="0" fontId="12" fillId="0" borderId="28" xfId="10" applyBorder="1" applyAlignment="1">
      <alignment vertical="top" wrapText="1"/>
    </xf>
    <xf numFmtId="0" fontId="12" fillId="0" borderId="29" xfId="10" applyBorder="1"/>
    <xf numFmtId="0" fontId="12" fillId="0" borderId="22" xfId="10" applyBorder="1" applyAlignment="1">
      <alignment vertical="top" wrapText="1"/>
    </xf>
    <xf numFmtId="0" fontId="10" fillId="0" borderId="25" xfId="10" applyFont="1" applyFill="1" applyBorder="1" applyAlignment="1">
      <alignment vertical="top"/>
    </xf>
    <xf numFmtId="0" fontId="12" fillId="0" borderId="26" xfId="10" applyBorder="1"/>
    <xf numFmtId="3" fontId="12" fillId="8" borderId="65" xfId="10" applyNumberFormat="1" applyFill="1" applyBorder="1"/>
    <xf numFmtId="0" fontId="64" fillId="0" borderId="28" xfId="10" applyFont="1" applyBorder="1" applyAlignment="1">
      <alignment vertical="top" wrapText="1"/>
    </xf>
    <xf numFmtId="0" fontId="64" fillId="0" borderId="29" xfId="10" applyFont="1" applyBorder="1"/>
    <xf numFmtId="0" fontId="64" fillId="0" borderId="22" xfId="10" applyFont="1" applyBorder="1" applyAlignment="1">
      <alignment vertical="top" wrapText="1"/>
    </xf>
    <xf numFmtId="0" fontId="64" fillId="0" borderId="23" xfId="10" applyFont="1" applyBorder="1"/>
    <xf numFmtId="0" fontId="64" fillId="0" borderId="25" xfId="10" applyFont="1" applyBorder="1" applyAlignment="1">
      <alignment vertical="top" wrapText="1"/>
    </xf>
    <xf numFmtId="0" fontId="64" fillId="0" borderId="26" xfId="10" applyFont="1" applyBorder="1"/>
    <xf numFmtId="10" fontId="12" fillId="0" borderId="29" xfId="10" applyNumberFormat="1" applyBorder="1"/>
    <xf numFmtId="10" fontId="12" fillId="4" borderId="29" xfId="10" applyNumberFormat="1" applyFill="1" applyBorder="1"/>
    <xf numFmtId="0" fontId="12" fillId="0" borderId="25" xfId="10" applyBorder="1" applyAlignment="1">
      <alignment vertical="top" wrapText="1"/>
    </xf>
    <xf numFmtId="0" fontId="65" fillId="0" borderId="28" xfId="10" applyFont="1" applyBorder="1" applyAlignment="1">
      <alignment vertical="top" wrapText="1"/>
    </xf>
    <xf numFmtId="0" fontId="65" fillId="0" borderId="29" xfId="10" applyFont="1" applyBorder="1"/>
    <xf numFmtId="0" fontId="65" fillId="0" borderId="25" xfId="10" applyFont="1" applyBorder="1" applyAlignment="1">
      <alignment vertical="top" wrapText="1"/>
    </xf>
    <xf numFmtId="0" fontId="65" fillId="0" borderId="26" xfId="10" applyFont="1" applyBorder="1"/>
    <xf numFmtId="10" fontId="61" fillId="0" borderId="65" xfId="10" applyNumberFormat="1" applyFont="1" applyFill="1" applyBorder="1"/>
    <xf numFmtId="10" fontId="61" fillId="0" borderId="24" xfId="10" applyNumberFormat="1" applyFont="1" applyFill="1" applyBorder="1"/>
    <xf numFmtId="10" fontId="61" fillId="8" borderId="29" xfId="10" applyNumberFormat="1" applyFont="1" applyFill="1" applyBorder="1"/>
    <xf numFmtId="3" fontId="64" fillId="4" borderId="23" xfId="10" applyNumberFormat="1" applyFont="1" applyFill="1" applyBorder="1"/>
    <xf numFmtId="10" fontId="64" fillId="4" borderId="26" xfId="10" applyNumberFormat="1" applyFont="1" applyFill="1" applyBorder="1"/>
    <xf numFmtId="10" fontId="64" fillId="4" borderId="23" xfId="10" applyNumberFormat="1" applyFont="1" applyFill="1" applyBorder="1"/>
    <xf numFmtId="0" fontId="64" fillId="0" borderId="22" xfId="10" applyFont="1" applyFill="1" applyBorder="1" applyAlignment="1">
      <alignment vertical="top"/>
    </xf>
    <xf numFmtId="4" fontId="64" fillId="0" borderId="23" xfId="10" applyNumberFormat="1" applyFont="1" applyBorder="1"/>
    <xf numFmtId="4" fontId="64" fillId="4" borderId="23" xfId="10" applyNumberFormat="1" applyFont="1" applyFill="1" applyBorder="1"/>
    <xf numFmtId="3" fontId="64" fillId="0" borderId="26" xfId="10" applyNumberFormat="1" applyFont="1" applyBorder="1"/>
    <xf numFmtId="3" fontId="64" fillId="4" borderId="26" xfId="10" applyNumberFormat="1" applyFont="1" applyFill="1" applyBorder="1"/>
    <xf numFmtId="0" fontId="64" fillId="4" borderId="26" xfId="10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right"/>
    </xf>
    <xf numFmtId="0" fontId="29" fillId="0" borderId="0" xfId="0" applyNumberFormat="1" applyFont="1" applyFill="1" applyAlignment="1">
      <alignment horizontal="right"/>
    </xf>
    <xf numFmtId="0" fontId="24" fillId="0" borderId="0" xfId="0" applyFont="1" applyFill="1" applyBorder="1"/>
    <xf numFmtId="9" fontId="24" fillId="0" borderId="0" xfId="0" applyNumberFormat="1" applyFont="1" applyFill="1" applyBorder="1"/>
    <xf numFmtId="10" fontId="24" fillId="0" borderId="0" xfId="0" applyNumberFormat="1" applyFont="1" applyFill="1" applyBorder="1"/>
    <xf numFmtId="10" fontId="24" fillId="0" borderId="0" xfId="0" applyNumberFormat="1" applyFont="1" applyFill="1"/>
    <xf numFmtId="0" fontId="24" fillId="0" borderId="0" xfId="0" applyNumberFormat="1" applyFont="1" applyFill="1" applyAlignment="1">
      <alignment horizontal="right"/>
    </xf>
    <xf numFmtId="164" fontId="24" fillId="0" borderId="0" xfId="1" applyFont="1" applyFill="1" applyBorder="1"/>
    <xf numFmtId="164" fontId="24" fillId="0" borderId="0" xfId="0" applyNumberFormat="1" applyFont="1" applyFill="1" applyBorder="1"/>
    <xf numFmtId="2" fontId="24" fillId="0" borderId="0" xfId="0" applyNumberFormat="1" applyFont="1" applyFill="1" applyAlignment="1" applyProtection="1">
      <alignment horizontal="right"/>
    </xf>
    <xf numFmtId="164" fontId="24" fillId="0" borderId="0" xfId="0" applyNumberFormat="1" applyFont="1"/>
    <xf numFmtId="164" fontId="77" fillId="0" borderId="0" xfId="1" quotePrefix="1" applyFont="1" applyFill="1"/>
    <xf numFmtId="164" fontId="24" fillId="0" borderId="0" xfId="1" applyFont="1" applyFill="1"/>
    <xf numFmtId="169" fontId="24" fillId="0" borderId="0" xfId="0" applyNumberFormat="1" applyFont="1" applyFill="1" applyBorder="1"/>
    <xf numFmtId="169" fontId="24" fillId="0" borderId="0" xfId="0" applyNumberFormat="1" applyFont="1" applyFill="1"/>
    <xf numFmtId="165" fontId="23" fillId="0" borderId="0" xfId="1" applyNumberFormat="1" applyFont="1" applyFill="1" applyBorder="1"/>
    <xf numFmtId="171" fontId="24" fillId="0" borderId="0" xfId="0" applyNumberFormat="1" applyFont="1" applyFill="1" applyBorder="1"/>
    <xf numFmtId="164" fontId="24" fillId="0" borderId="0" xfId="0" applyNumberFormat="1" applyFont="1" applyFill="1"/>
    <xf numFmtId="4" fontId="24" fillId="0" borderId="0" xfId="0" applyNumberFormat="1" applyFont="1" applyFill="1" applyBorder="1" applyAlignment="1">
      <alignment horizontal="right"/>
    </xf>
    <xf numFmtId="3" fontId="24" fillId="0" borderId="0" xfId="0" applyNumberFormat="1" applyFont="1" applyFill="1" applyBorder="1"/>
    <xf numFmtId="173" fontId="24" fillId="0" borderId="0" xfId="0" applyNumberFormat="1" applyFont="1"/>
    <xf numFmtId="2" fontId="24" fillId="0" borderId="0" xfId="0" applyNumberFormat="1" applyFont="1" applyFill="1" applyBorder="1" applyAlignment="1" applyProtection="1">
      <alignment horizontal="right"/>
    </xf>
    <xf numFmtId="174" fontId="24" fillId="0" borderId="0" xfId="3" applyNumberFormat="1" applyFont="1" applyFill="1" applyBorder="1"/>
    <xf numFmtId="9" fontId="24" fillId="0" borderId="0" xfId="3" applyFont="1" applyFill="1" applyBorder="1" applyAlignment="1">
      <alignment horizontal="right"/>
    </xf>
    <xf numFmtId="4" fontId="24" fillId="0" borderId="0" xfId="3" applyNumberFormat="1" applyFont="1" applyFill="1" applyBorder="1" applyAlignment="1">
      <alignment horizontal="right"/>
    </xf>
    <xf numFmtId="3" fontId="24" fillId="0" borderId="0" xfId="3" applyNumberFormat="1" applyFont="1" applyFill="1" applyBorder="1" applyAlignment="1">
      <alignment horizontal="right"/>
    </xf>
    <xf numFmtId="0" fontId="24" fillId="0" borderId="0" xfId="10" applyFont="1" applyFill="1" applyBorder="1" applyAlignment="1">
      <alignment horizontal="left" vertical="top"/>
    </xf>
    <xf numFmtId="181" fontId="24" fillId="0" borderId="0" xfId="1" applyNumberFormat="1" applyFont="1" applyFill="1" applyBorder="1"/>
    <xf numFmtId="3" fontId="24" fillId="0" borderId="0" xfId="0" applyNumberFormat="1" applyFont="1" applyFill="1" applyBorder="1" applyAlignment="1">
      <alignment horizontal="right"/>
    </xf>
    <xf numFmtId="4" fontId="7" fillId="4" borderId="29" xfId="10" applyNumberFormat="1" applyFont="1" applyFill="1" applyBorder="1" applyAlignment="1">
      <alignment horizontal="center"/>
    </xf>
    <xf numFmtId="0" fontId="24" fillId="0" borderId="0" xfId="0" applyFont="1" applyFill="1" applyBorder="1" applyAlignment="1">
      <alignment horizontal="right"/>
    </xf>
    <xf numFmtId="174" fontId="64" fillId="0" borderId="26" xfId="3" applyNumberFormat="1" applyFont="1" applyBorder="1"/>
    <xf numFmtId="174" fontId="61" fillId="8" borderId="65" xfId="3" applyNumberFormat="1" applyFont="1" applyFill="1" applyBorder="1"/>
    <xf numFmtId="174" fontId="61" fillId="8" borderId="23" xfId="3" applyNumberFormat="1" applyFont="1" applyFill="1" applyBorder="1"/>
    <xf numFmtId="174" fontId="61" fillId="8" borderId="24" xfId="3" applyNumberFormat="1" applyFont="1" applyFill="1" applyBorder="1"/>
    <xf numFmtId="0" fontId="12" fillId="0" borderId="0" xfId="10" applyBorder="1" applyAlignment="1">
      <alignment horizontal="center" vertical="top"/>
    </xf>
    <xf numFmtId="4" fontId="12" fillId="0" borderId="0" xfId="10" applyNumberFormat="1" applyFill="1" applyBorder="1"/>
    <xf numFmtId="4" fontId="12" fillId="8" borderId="0" xfId="10" applyNumberFormat="1" applyFill="1" applyBorder="1"/>
    <xf numFmtId="3" fontId="12" fillId="8" borderId="0" xfId="10" applyNumberFormat="1" applyFill="1" applyBorder="1"/>
    <xf numFmtId="4" fontId="12" fillId="8" borderId="70" xfId="10" applyNumberFormat="1" applyFill="1" applyBorder="1"/>
    <xf numFmtId="3" fontId="12" fillId="8" borderId="71" xfId="10" applyNumberFormat="1" applyFill="1" applyBorder="1"/>
    <xf numFmtId="3" fontId="12" fillId="8" borderId="70" xfId="10" applyNumberFormat="1" applyFill="1" applyBorder="1"/>
    <xf numFmtId="4" fontId="12" fillId="8" borderId="69" xfId="10" applyNumberFormat="1" applyFill="1" applyBorder="1"/>
    <xf numFmtId="14" fontId="12" fillId="0" borderId="0" xfId="10" applyNumberFormat="1" applyBorder="1" applyAlignment="1">
      <alignment horizontal="center" vertical="top"/>
    </xf>
    <xf numFmtId="3" fontId="12" fillId="0" borderId="0" xfId="10" applyNumberFormat="1" applyFill="1" applyBorder="1"/>
    <xf numFmtId="0" fontId="12" fillId="8" borderId="0" xfId="10" applyNumberFormat="1" applyFill="1" applyBorder="1" applyAlignment="1">
      <alignment horizontal="center"/>
    </xf>
    <xf numFmtId="0" fontId="12" fillId="8" borderId="0" xfId="10" applyNumberFormat="1" applyFill="1" applyBorder="1"/>
    <xf numFmtId="14" fontId="12" fillId="8" borderId="0" xfId="10" applyNumberFormat="1" applyFill="1" applyBorder="1"/>
    <xf numFmtId="174" fontId="12" fillId="8" borderId="0" xfId="3" applyNumberFormat="1" applyFont="1" applyFill="1" applyBorder="1"/>
    <xf numFmtId="174" fontId="12" fillId="0" borderId="0" xfId="3" applyNumberFormat="1" applyFont="1" applyFill="1" applyBorder="1"/>
    <xf numFmtId="0" fontId="7" fillId="0" borderId="0" xfId="10" applyFont="1" applyBorder="1" applyAlignment="1">
      <alignment horizontal="center" vertical="top" wrapText="1"/>
    </xf>
    <xf numFmtId="0" fontId="7" fillId="0" borderId="22" xfId="10" applyFont="1" applyBorder="1" applyAlignment="1">
      <alignment vertical="top" wrapText="1"/>
    </xf>
    <xf numFmtId="0" fontId="12" fillId="0" borderId="0" xfId="10" applyBorder="1" applyAlignment="1">
      <alignment vertical="top" wrapText="1"/>
    </xf>
    <xf numFmtId="4" fontId="12" fillId="0" borderId="0" xfId="10" applyNumberFormat="1" applyBorder="1" applyAlignment="1">
      <alignment horizontal="center" vertical="top"/>
    </xf>
    <xf numFmtId="0" fontId="6" fillId="0" borderId="2" xfId="10" applyFont="1" applyBorder="1" applyAlignment="1">
      <alignment horizontal="left"/>
    </xf>
    <xf numFmtId="4" fontId="64" fillId="14" borderId="29" xfId="10" applyNumberFormat="1" applyFont="1" applyFill="1" applyBorder="1" applyAlignment="1">
      <alignment horizontal="center"/>
    </xf>
    <xf numFmtId="4" fontId="64" fillId="14" borderId="23" xfId="10" applyNumberFormat="1" applyFont="1" applyFill="1" applyBorder="1" applyAlignment="1">
      <alignment horizontal="center"/>
    </xf>
    <xf numFmtId="174" fontId="64" fillId="0" borderId="23" xfId="3" applyNumberFormat="1" applyFont="1" applyBorder="1"/>
    <xf numFmtId="4" fontId="64" fillId="14" borderId="23" xfId="10" applyNumberFormat="1" applyFont="1" applyFill="1" applyBorder="1" applyAlignment="1">
      <alignment horizontal="center" vertical="center"/>
    </xf>
    <xf numFmtId="4" fontId="64" fillId="19" borderId="29" xfId="10" applyNumberFormat="1" applyFont="1" applyFill="1" applyBorder="1" applyAlignment="1">
      <alignment horizontal="center"/>
    </xf>
    <xf numFmtId="4" fontId="64" fillId="19" borderId="23" xfId="10" applyNumberFormat="1" applyFont="1" applyFill="1" applyBorder="1" applyAlignment="1">
      <alignment horizontal="center"/>
    </xf>
    <xf numFmtId="4" fontId="7" fillId="19" borderId="29" xfId="10" applyNumberFormat="1" applyFont="1" applyFill="1" applyBorder="1" applyAlignment="1">
      <alignment horizontal="center"/>
    </xf>
    <xf numFmtId="4" fontId="64" fillId="17" borderId="29" xfId="10" applyNumberFormat="1" applyFont="1" applyFill="1" applyBorder="1" applyAlignment="1">
      <alignment horizontal="center"/>
    </xf>
    <xf numFmtId="4" fontId="65" fillId="17" borderId="29" xfId="10" applyNumberFormat="1" applyFont="1" applyFill="1" applyBorder="1"/>
    <xf numFmtId="0" fontId="12" fillId="17" borderId="0" xfId="10" applyFill="1"/>
    <xf numFmtId="10" fontId="65" fillId="17" borderId="26" xfId="10" applyNumberFormat="1" applyFont="1" applyFill="1" applyBorder="1"/>
    <xf numFmtId="0" fontId="12" fillId="0" borderId="0" xfId="10" applyFill="1" applyAlignment="1">
      <alignment horizontal="center" vertical="top"/>
    </xf>
    <xf numFmtId="0" fontId="6" fillId="0" borderId="0" xfId="10" applyFont="1" applyFill="1" applyAlignment="1">
      <alignment horizontal="center" vertical="top"/>
    </xf>
    <xf numFmtId="0" fontId="12" fillId="0" borderId="72" xfId="10" applyBorder="1"/>
    <xf numFmtId="0" fontId="9" fillId="0" borderId="17" xfId="10" applyFont="1" applyFill="1" applyBorder="1" applyAlignment="1">
      <alignment horizontal="left" vertical="top"/>
    </xf>
    <xf numFmtId="0" fontId="12" fillId="0" borderId="17" xfId="10" applyFill="1" applyBorder="1" applyAlignment="1">
      <alignment horizontal="left" vertical="top"/>
    </xf>
    <xf numFmtId="0" fontId="10" fillId="0" borderId="35" xfId="10" applyFont="1" applyFill="1" applyBorder="1" applyAlignment="1">
      <alignment horizontal="center" vertical="top"/>
    </xf>
    <xf numFmtId="0" fontId="10" fillId="0" borderId="35" xfId="10" applyFont="1" applyFill="1" applyBorder="1" applyAlignment="1">
      <alignment horizontal="left" vertical="top"/>
    </xf>
    <xf numFmtId="0" fontId="12" fillId="0" borderId="6" xfId="10" applyFill="1" applyBorder="1" applyAlignment="1">
      <alignment horizontal="left" vertical="top"/>
    </xf>
    <xf numFmtId="0" fontId="10" fillId="0" borderId="6" xfId="10" applyFont="1" applyFill="1" applyBorder="1" applyAlignment="1">
      <alignment horizontal="center" vertical="top"/>
    </xf>
    <xf numFmtId="0" fontId="10" fillId="0" borderId="10" xfId="10" applyFont="1" applyFill="1" applyBorder="1" applyAlignment="1">
      <alignment horizontal="left" vertical="top"/>
    </xf>
    <xf numFmtId="0" fontId="69" fillId="0" borderId="17" xfId="10" applyFont="1" applyFill="1" applyBorder="1" applyAlignment="1">
      <alignment horizontal="left" vertical="top"/>
    </xf>
    <xf numFmtId="49" fontId="7" fillId="0" borderId="36" xfId="16" applyNumberFormat="1" applyFont="1" applyFill="1" applyBorder="1" applyAlignment="1">
      <alignment horizontal="left" vertical="top"/>
    </xf>
    <xf numFmtId="49" fontId="9" fillId="0" borderId="1" xfId="16" applyNumberFormat="1" applyFill="1" applyBorder="1" applyAlignment="1">
      <alignment horizontal="left" vertical="top"/>
    </xf>
    <xf numFmtId="0" fontId="9" fillId="0" borderId="1" xfId="16" applyFont="1" applyFill="1" applyBorder="1" applyAlignment="1">
      <alignment horizontal="left" vertical="top" wrapText="1"/>
    </xf>
    <xf numFmtId="4" fontId="9" fillId="0" borderId="35" xfId="16" applyNumberFormat="1" applyFont="1" applyFill="1" applyBorder="1" applyAlignment="1">
      <alignment horizontal="center" vertical="top"/>
    </xf>
    <xf numFmtId="0" fontId="9" fillId="0" borderId="35" xfId="16" applyFont="1" applyFill="1" applyBorder="1" applyAlignment="1">
      <alignment horizontal="center" vertical="top"/>
    </xf>
    <xf numFmtId="0" fontId="76" fillId="0" borderId="35" xfId="16" applyFont="1" applyFill="1" applyBorder="1" applyAlignment="1">
      <alignment horizontal="left" vertical="top" wrapText="1"/>
    </xf>
    <xf numFmtId="49" fontId="9" fillId="0" borderId="3" xfId="10" applyNumberFormat="1" applyFont="1" applyFill="1" applyBorder="1" applyAlignment="1">
      <alignment horizontal="left" vertical="top"/>
    </xf>
    <xf numFmtId="49" fontId="12" fillId="0" borderId="4" xfId="10" applyNumberFormat="1" applyFill="1" applyBorder="1" applyAlignment="1">
      <alignment horizontal="left" vertical="top"/>
    </xf>
    <xf numFmtId="0" fontId="10" fillId="0" borderId="4" xfId="10" applyFont="1" applyFill="1" applyBorder="1" applyAlignment="1">
      <alignment horizontal="left" vertical="top"/>
    </xf>
    <xf numFmtId="4" fontId="10" fillId="0" borderId="2" xfId="10" applyNumberFormat="1" applyFont="1" applyFill="1" applyBorder="1" applyAlignment="1">
      <alignment horizontal="center" vertical="top"/>
    </xf>
    <xf numFmtId="0" fontId="10" fillId="0" borderId="2" xfId="10" applyFont="1" applyFill="1" applyBorder="1" applyAlignment="1">
      <alignment horizontal="center" vertical="top"/>
    </xf>
    <xf numFmtId="0" fontId="10" fillId="0" borderId="2" xfId="10" applyFont="1" applyFill="1" applyBorder="1" applyAlignment="1">
      <alignment horizontal="left" vertical="top"/>
    </xf>
    <xf numFmtId="49" fontId="12" fillId="0" borderId="14" xfId="10" applyNumberFormat="1" applyFill="1" applyBorder="1" applyAlignment="1">
      <alignment horizontal="left" vertical="top"/>
    </xf>
    <xf numFmtId="49" fontId="8" fillId="0" borderId="0" xfId="10" applyNumberFormat="1" applyFont="1" applyFill="1" applyBorder="1" applyAlignment="1">
      <alignment horizontal="left" vertical="top"/>
    </xf>
    <xf numFmtId="49" fontId="12" fillId="0" borderId="0" xfId="10" applyNumberFormat="1" applyFill="1" applyBorder="1" applyAlignment="1">
      <alignment horizontal="left" vertical="top"/>
    </xf>
    <xf numFmtId="0" fontId="10" fillId="0" borderId="0" xfId="10" applyFont="1" applyFill="1" applyBorder="1" applyAlignment="1">
      <alignment horizontal="left" vertical="top"/>
    </xf>
    <xf numFmtId="3" fontId="12" fillId="0" borderId="6" xfId="10" applyNumberFormat="1" applyFill="1" applyBorder="1" applyAlignment="1">
      <alignment horizontal="center" vertical="top"/>
    </xf>
    <xf numFmtId="49" fontId="9" fillId="0" borderId="14" xfId="10" applyNumberFormat="1" applyFont="1" applyFill="1" applyBorder="1" applyAlignment="1">
      <alignment horizontal="left" vertical="top"/>
    </xf>
    <xf numFmtId="49" fontId="10" fillId="0" borderId="0" xfId="10" applyNumberFormat="1" applyFont="1" applyFill="1" applyBorder="1" applyAlignment="1">
      <alignment horizontal="left" vertical="top"/>
    </xf>
    <xf numFmtId="4" fontId="10" fillId="0" borderId="6" xfId="10" applyNumberFormat="1" applyFont="1" applyFill="1" applyBorder="1" applyAlignment="1">
      <alignment horizontal="center" vertical="top"/>
    </xf>
    <xf numFmtId="0" fontId="10" fillId="0" borderId="6" xfId="10" applyFont="1" applyFill="1" applyBorder="1" applyAlignment="1">
      <alignment horizontal="left" vertical="top" wrapText="1"/>
    </xf>
    <xf numFmtId="49" fontId="6" fillId="0" borderId="14" xfId="10" applyNumberFormat="1" applyFont="1" applyFill="1" applyBorder="1" applyAlignment="1">
      <alignment horizontal="left" vertical="top"/>
    </xf>
    <xf numFmtId="0" fontId="6" fillId="0" borderId="0" xfId="10" applyFont="1" applyFill="1" applyBorder="1" applyAlignment="1">
      <alignment horizontal="left" vertical="top"/>
    </xf>
    <xf numFmtId="9" fontId="6" fillId="0" borderId="6" xfId="10" applyNumberFormat="1" applyFont="1" applyFill="1" applyBorder="1" applyAlignment="1">
      <alignment horizontal="center" vertical="top"/>
    </xf>
    <xf numFmtId="0" fontId="10" fillId="0" borderId="6" xfId="10" quotePrefix="1" applyFont="1" applyFill="1" applyBorder="1" applyAlignment="1">
      <alignment horizontal="center" vertical="top"/>
    </xf>
    <xf numFmtId="9" fontId="10" fillId="0" borderId="6" xfId="10" applyNumberFormat="1" applyFont="1" applyFill="1" applyBorder="1" applyAlignment="1">
      <alignment horizontal="center" vertical="top"/>
    </xf>
    <xf numFmtId="49" fontId="12" fillId="0" borderId="17" xfId="10" applyNumberFormat="1" applyFill="1" applyBorder="1" applyAlignment="1">
      <alignment horizontal="left" vertical="top"/>
    </xf>
    <xf numFmtId="0" fontId="10" fillId="0" borderId="10" xfId="10" quotePrefix="1" applyFont="1" applyFill="1" applyBorder="1" applyAlignment="1">
      <alignment horizontal="center" vertical="top"/>
    </xf>
    <xf numFmtId="49" fontId="12" fillId="0" borderId="3" xfId="10" applyNumberFormat="1" applyFill="1" applyBorder="1" applyAlignment="1">
      <alignment horizontal="left" vertical="top"/>
    </xf>
    <xf numFmtId="49" fontId="7" fillId="0" borderId="0" xfId="10" applyNumberFormat="1" applyFont="1" applyFill="1" applyBorder="1" applyAlignment="1">
      <alignment horizontal="left" vertical="top"/>
    </xf>
    <xf numFmtId="9" fontId="7" fillId="0" borderId="6" xfId="10" applyNumberFormat="1" applyFont="1" applyFill="1" applyBorder="1" applyAlignment="1">
      <alignment horizontal="center" vertical="top" wrapText="1"/>
    </xf>
    <xf numFmtId="9" fontId="12" fillId="0" borderId="6" xfId="10" applyNumberFormat="1" applyFill="1" applyBorder="1" applyAlignment="1">
      <alignment horizontal="center" vertical="top"/>
    </xf>
    <xf numFmtId="49" fontId="10" fillId="0" borderId="14" xfId="10" applyNumberFormat="1" applyFont="1" applyFill="1" applyBorder="1" applyAlignment="1">
      <alignment horizontal="left" vertical="top"/>
    </xf>
    <xf numFmtId="0" fontId="12" fillId="0" borderId="0" xfId="10" applyFill="1" applyBorder="1" applyAlignment="1">
      <alignment horizontal="left" vertical="top"/>
    </xf>
    <xf numFmtId="0" fontId="10" fillId="0" borderId="6" xfId="10" applyFont="1" applyFill="1" applyBorder="1" applyAlignment="1">
      <alignment horizontal="left" vertical="top"/>
    </xf>
    <xf numFmtId="49" fontId="10" fillId="0" borderId="16" xfId="10" applyNumberFormat="1" applyFont="1" applyFill="1" applyBorder="1" applyAlignment="1">
      <alignment horizontal="left" vertical="top"/>
    </xf>
    <xf numFmtId="49" fontId="8" fillId="0" borderId="17" xfId="10" applyNumberFormat="1" applyFont="1" applyFill="1" applyBorder="1" applyAlignment="1">
      <alignment horizontal="left" vertical="top"/>
    </xf>
    <xf numFmtId="9" fontId="12" fillId="0" borderId="10" xfId="10" applyNumberFormat="1" applyFill="1" applyBorder="1" applyAlignment="1">
      <alignment horizontal="center" vertical="top"/>
    </xf>
    <xf numFmtId="0" fontId="10" fillId="0" borderId="2" xfId="10" applyFont="1" applyFill="1" applyBorder="1" applyAlignment="1">
      <alignment horizontal="left" vertical="top" wrapText="1"/>
    </xf>
    <xf numFmtId="49" fontId="9" fillId="0" borderId="0" xfId="10" applyNumberFormat="1" applyFont="1" applyFill="1" applyBorder="1" applyAlignment="1">
      <alignment horizontal="left" vertical="top"/>
    </xf>
    <xf numFmtId="4" fontId="12" fillId="0" borderId="6" xfId="10" applyNumberFormat="1" applyFill="1" applyBorder="1" applyAlignment="1">
      <alignment horizontal="center" vertical="top"/>
    </xf>
    <xf numFmtId="0" fontId="9" fillId="0" borderId="0" xfId="10" applyFont="1" applyFill="1" applyBorder="1" applyAlignment="1">
      <alignment horizontal="left" vertical="top"/>
    </xf>
    <xf numFmtId="49" fontId="12" fillId="0" borderId="16" xfId="10" applyNumberFormat="1" applyFill="1" applyBorder="1" applyAlignment="1">
      <alignment horizontal="left" vertical="top"/>
    </xf>
    <xf numFmtId="49" fontId="9" fillId="0" borderId="17" xfId="10" applyNumberFormat="1" applyFont="1" applyFill="1" applyBorder="1" applyAlignment="1">
      <alignment horizontal="left" vertical="top"/>
    </xf>
    <xf numFmtId="3" fontId="12" fillId="0" borderId="10" xfId="10" applyNumberFormat="1" applyFill="1" applyBorder="1" applyAlignment="1">
      <alignment horizontal="center" vertical="top"/>
    </xf>
    <xf numFmtId="0" fontId="12" fillId="0" borderId="10" xfId="10" applyFill="1" applyBorder="1" applyAlignment="1">
      <alignment horizontal="left" vertical="top"/>
    </xf>
    <xf numFmtId="0" fontId="12" fillId="0" borderId="3" xfId="10" applyFill="1" applyBorder="1" applyAlignment="1">
      <alignment horizontal="left" vertical="top"/>
    </xf>
    <xf numFmtId="0" fontId="12" fillId="0" borderId="4" xfId="10" applyFill="1" applyBorder="1" applyAlignment="1">
      <alignment horizontal="left" vertical="top"/>
    </xf>
    <xf numFmtId="0" fontId="9" fillId="0" borderId="4" xfId="10" applyFont="1" applyFill="1" applyBorder="1" applyAlignment="1">
      <alignment horizontal="left" vertical="top"/>
    </xf>
    <xf numFmtId="4" fontId="9" fillId="0" borderId="2" xfId="10" applyNumberFormat="1" applyFont="1" applyFill="1" applyBorder="1" applyAlignment="1">
      <alignment horizontal="center" vertical="top"/>
    </xf>
    <xf numFmtId="0" fontId="9" fillId="0" borderId="2" xfId="10" applyFont="1" applyFill="1" applyBorder="1" applyAlignment="1">
      <alignment horizontal="center" vertical="top"/>
    </xf>
    <xf numFmtId="0" fontId="12" fillId="0" borderId="2" xfId="10" applyFill="1" applyBorder="1" applyAlignment="1">
      <alignment horizontal="left" vertical="top"/>
    </xf>
    <xf numFmtId="0" fontId="9" fillId="0" borderId="6" xfId="10" quotePrefix="1" applyFont="1" applyFill="1" applyBorder="1" applyAlignment="1">
      <alignment horizontal="center" vertical="top"/>
    </xf>
    <xf numFmtId="49" fontId="9" fillId="0" borderId="16" xfId="10" applyNumberFormat="1" applyFont="1" applyFill="1" applyBorder="1" applyAlignment="1">
      <alignment horizontal="left" vertical="top"/>
    </xf>
    <xf numFmtId="4" fontId="9" fillId="0" borderId="10" xfId="10" applyNumberFormat="1" applyFont="1" applyFill="1" applyBorder="1" applyAlignment="1">
      <alignment horizontal="center" vertical="top"/>
    </xf>
    <xf numFmtId="0" fontId="9" fillId="0" borderId="10" xfId="10" applyFont="1" applyFill="1" applyBorder="1" applyAlignment="1">
      <alignment horizontal="center" vertical="top"/>
    </xf>
    <xf numFmtId="9" fontId="12" fillId="0" borderId="2" xfId="10" applyNumberFormat="1" applyFill="1" applyBorder="1" applyAlignment="1">
      <alignment horizontal="center" vertical="top"/>
    </xf>
    <xf numFmtId="0" fontId="10" fillId="0" borderId="2" xfId="10" quotePrefix="1" applyFont="1" applyFill="1" applyBorder="1" applyAlignment="1">
      <alignment horizontal="center" vertical="top"/>
    </xf>
    <xf numFmtId="174" fontId="12" fillId="0" borderId="10" xfId="3" applyNumberFormat="1" applyFont="1" applyFill="1" applyBorder="1" applyAlignment="1">
      <alignment horizontal="center" vertical="top"/>
    </xf>
    <xf numFmtId="4" fontId="12" fillId="0" borderId="2" xfId="10" applyNumberFormat="1" applyFill="1" applyBorder="1" applyAlignment="1">
      <alignment horizontal="center" vertical="top"/>
    </xf>
    <xf numFmtId="0" fontId="9" fillId="0" borderId="6" xfId="10" applyFont="1" applyFill="1" applyBorder="1" applyAlignment="1">
      <alignment horizontal="center" vertical="top"/>
    </xf>
    <xf numFmtId="0" fontId="8" fillId="0" borderId="6" xfId="10" quotePrefix="1" applyFont="1" applyFill="1" applyBorder="1" applyAlignment="1">
      <alignment horizontal="center" vertical="top"/>
    </xf>
    <xf numFmtId="0" fontId="12" fillId="0" borderId="16" xfId="10" applyFill="1" applyBorder="1" applyAlignment="1">
      <alignment horizontal="left" vertical="top"/>
    </xf>
    <xf numFmtId="0" fontId="12" fillId="0" borderId="0" xfId="10" applyFill="1" applyAlignment="1">
      <alignment vertical="top"/>
    </xf>
    <xf numFmtId="0" fontId="9" fillId="0" borderId="10" xfId="10" quotePrefix="1" applyFont="1" applyFill="1" applyBorder="1" applyAlignment="1">
      <alignment horizontal="center" vertical="top"/>
    </xf>
    <xf numFmtId="0" fontId="74" fillId="0" borderId="0" xfId="10" applyFont="1" applyFill="1" applyBorder="1" applyAlignment="1">
      <alignment horizontal="left" vertical="top"/>
    </xf>
    <xf numFmtId="0" fontId="12" fillId="0" borderId="0" xfId="10" applyFill="1" applyBorder="1" applyAlignment="1">
      <alignment horizontal="center" vertical="top"/>
    </xf>
    <xf numFmtId="0" fontId="10" fillId="0" borderId="17" xfId="10" applyFont="1" applyFill="1" applyBorder="1" applyAlignment="1">
      <alignment horizontal="left" vertical="top" wrapText="1"/>
    </xf>
    <xf numFmtId="0" fontId="9" fillId="0" borderId="3" xfId="10" applyFont="1" applyFill="1" applyBorder="1" applyAlignment="1">
      <alignment horizontal="left" vertical="top"/>
    </xf>
    <xf numFmtId="0" fontId="10" fillId="0" borderId="4" xfId="10" applyFont="1" applyFill="1" applyBorder="1" applyAlignment="1">
      <alignment horizontal="center" vertical="top"/>
    </xf>
    <xf numFmtId="0" fontId="9" fillId="0" borderId="16" xfId="10" applyFont="1" applyFill="1" applyBorder="1" applyAlignment="1">
      <alignment horizontal="left" vertical="top" wrapText="1"/>
    </xf>
    <xf numFmtId="0" fontId="9" fillId="0" borderId="0" xfId="10" applyFont="1" applyFill="1" applyBorder="1" applyAlignment="1">
      <alignment horizontal="left" vertical="top" wrapText="1"/>
    </xf>
    <xf numFmtId="0" fontId="10" fillId="0" borderId="0" xfId="10" applyFont="1" applyFill="1" applyBorder="1" applyAlignment="1">
      <alignment horizontal="left" vertical="top" wrapText="1"/>
    </xf>
    <xf numFmtId="0" fontId="6" fillId="0" borderId="37" xfId="10" applyFont="1" applyFill="1" applyBorder="1" applyAlignment="1">
      <alignment horizontal="center" vertical="top" wrapText="1"/>
    </xf>
    <xf numFmtId="0" fontId="6" fillId="3" borderId="0" xfId="10" applyFont="1" applyFill="1" applyAlignment="1">
      <alignment horizontal="center"/>
    </xf>
    <xf numFmtId="0" fontId="6" fillId="0" borderId="0" xfId="10" applyFont="1" applyFill="1" applyBorder="1" applyAlignment="1">
      <alignment horizontal="center" vertical="top"/>
    </xf>
    <xf numFmtId="0" fontId="76" fillId="0" borderId="6" xfId="16" applyFont="1" applyFill="1" applyBorder="1" applyAlignment="1">
      <alignment horizontal="left" vertical="top" wrapText="1"/>
    </xf>
    <xf numFmtId="0" fontId="12" fillId="0" borderId="0" xfId="10" applyBorder="1" applyAlignment="1">
      <alignment horizontal="left" vertical="top"/>
    </xf>
    <xf numFmtId="0" fontId="10" fillId="0" borderId="14" xfId="10" applyFont="1" applyFill="1" applyBorder="1" applyAlignment="1">
      <alignment horizontal="left" vertical="top"/>
    </xf>
    <xf numFmtId="0" fontId="9" fillId="0" borderId="6" xfId="10" applyFont="1" applyFill="1" applyBorder="1" applyAlignment="1">
      <alignment horizontal="left" vertical="top" wrapText="1"/>
    </xf>
    <xf numFmtId="0" fontId="12" fillId="0" borderId="4" xfId="10" applyBorder="1"/>
    <xf numFmtId="0" fontId="9" fillId="0" borderId="16" xfId="10" applyFont="1" applyFill="1" applyBorder="1" applyAlignment="1">
      <alignment horizontal="left" vertical="top"/>
    </xf>
    <xf numFmtId="0" fontId="10" fillId="0" borderId="36" xfId="10" applyFont="1" applyFill="1" applyBorder="1" applyAlignment="1">
      <alignment horizontal="center" vertical="top"/>
    </xf>
    <xf numFmtId="0" fontId="6" fillId="0" borderId="37" xfId="10" applyFont="1" applyFill="1" applyBorder="1" applyAlignment="1">
      <alignment horizontal="right" vertical="top" wrapText="1"/>
    </xf>
    <xf numFmtId="0" fontId="6" fillId="0" borderId="37" xfId="10" applyFont="1" applyFill="1" applyBorder="1" applyAlignment="1">
      <alignment horizontal="right" vertical="top"/>
    </xf>
    <xf numFmtId="0" fontId="12" fillId="0" borderId="2" xfId="10" applyNumberFormat="1" applyFill="1" applyBorder="1" applyAlignment="1">
      <alignment horizontal="center" vertical="top"/>
    </xf>
    <xf numFmtId="0" fontId="9" fillId="0" borderId="2" xfId="10" applyNumberFormat="1" applyFont="1" applyFill="1" applyBorder="1" applyAlignment="1">
      <alignment horizontal="center" vertical="top"/>
    </xf>
    <xf numFmtId="10" fontId="64" fillId="4" borderId="26" xfId="3" applyNumberFormat="1" applyFont="1" applyFill="1" applyBorder="1"/>
    <xf numFmtId="0" fontId="12" fillId="3" borderId="0" xfId="10" applyFill="1" applyBorder="1" applyAlignment="1">
      <alignment horizontal="center"/>
    </xf>
    <xf numFmtId="0" fontId="12" fillId="0" borderId="0" xfId="10" applyBorder="1"/>
    <xf numFmtId="0" fontId="10" fillId="0" borderId="18" xfId="10" applyFont="1" applyFill="1" applyBorder="1" applyAlignment="1">
      <alignment horizontal="left" vertical="top"/>
    </xf>
    <xf numFmtId="0" fontId="78" fillId="20" borderId="2" xfId="10" applyFont="1" applyFill="1" applyBorder="1" applyAlignment="1">
      <alignment horizontal="center" textRotation="90" wrapText="1"/>
    </xf>
    <xf numFmtId="0" fontId="6" fillId="6" borderId="23" xfId="10" applyNumberFormat="1" applyFont="1" applyFill="1" applyBorder="1" applyAlignment="1">
      <alignment horizontal="center" vertical="top"/>
    </xf>
    <xf numFmtId="0" fontId="6" fillId="7" borderId="23" xfId="10" applyNumberFormat="1" applyFont="1" applyFill="1" applyBorder="1" applyAlignment="1">
      <alignment horizontal="center" vertical="top"/>
    </xf>
    <xf numFmtId="0" fontId="49" fillId="6" borderId="23" xfId="0" applyFont="1" applyFill="1" applyBorder="1" applyAlignment="1">
      <alignment horizontal="center"/>
    </xf>
    <xf numFmtId="0" fontId="49" fillId="7" borderId="23" xfId="0" applyFont="1" applyFill="1" applyBorder="1" applyAlignment="1">
      <alignment horizontal="center"/>
    </xf>
    <xf numFmtId="0" fontId="49" fillId="14" borderId="23" xfId="0" applyFont="1" applyFill="1" applyBorder="1" applyAlignment="1">
      <alignment horizontal="center"/>
    </xf>
    <xf numFmtId="0" fontId="6" fillId="0" borderId="10" xfId="10" applyFont="1" applyFill="1" applyBorder="1" applyAlignment="1">
      <alignment horizontal="center" vertical="top"/>
    </xf>
    <xf numFmtId="0" fontId="6" fillId="20" borderId="2" xfId="10" applyFont="1" applyFill="1" applyBorder="1" applyAlignment="1">
      <alignment horizontal="center"/>
    </xf>
    <xf numFmtId="0" fontId="10" fillId="0" borderId="0" xfId="10" applyFont="1" applyFill="1" applyBorder="1" applyAlignment="1">
      <alignment horizontal="center" vertical="top"/>
    </xf>
    <xf numFmtId="0" fontId="15" fillId="0" borderId="3" xfId="7" applyBorder="1" applyAlignment="1">
      <alignment horizontal="center"/>
    </xf>
    <xf numFmtId="0" fontId="15" fillId="0" borderId="4" xfId="7" applyBorder="1" applyAlignment="1">
      <alignment horizontal="center"/>
    </xf>
    <xf numFmtId="0" fontId="15" fillId="0" borderId="3" xfId="7" applyFont="1" applyBorder="1" applyAlignment="1">
      <alignment horizontal="center"/>
    </xf>
    <xf numFmtId="0" fontId="10" fillId="20" borderId="17" xfId="10" applyFont="1" applyFill="1" applyBorder="1" applyAlignment="1">
      <alignment horizontal="center" vertical="top"/>
    </xf>
    <xf numFmtId="0" fontId="79" fillId="0" borderId="0" xfId="10" applyFont="1" applyFill="1" applyBorder="1" applyAlignment="1">
      <alignment horizontal="center" vertical="top"/>
    </xf>
    <xf numFmtId="0" fontId="12" fillId="0" borderId="0" xfId="10" applyFill="1" applyBorder="1" applyAlignment="1">
      <alignment horizontal="center"/>
    </xf>
    <xf numFmtId="0" fontId="78" fillId="0" borderId="0" xfId="10" applyFont="1" applyFill="1" applyBorder="1" applyAlignment="1">
      <alignment textRotation="90" wrapText="1"/>
    </xf>
    <xf numFmtId="0" fontId="49" fillId="0" borderId="2" xfId="0" applyFont="1" applyBorder="1"/>
    <xf numFmtId="0" fontId="49" fillId="0" borderId="6" xfId="0" applyFont="1" applyBorder="1"/>
    <xf numFmtId="0" fontId="49" fillId="0" borderId="6" xfId="0" applyFont="1" applyFill="1" applyBorder="1"/>
    <xf numFmtId="0" fontId="49" fillId="0" borderId="10" xfId="0" applyFont="1" applyBorder="1"/>
    <xf numFmtId="0" fontId="51" fillId="0" borderId="35" xfId="0" applyFont="1" applyBorder="1" applyAlignment="1"/>
    <xf numFmtId="0" fontId="49" fillId="0" borderId="2" xfId="0" applyFont="1" applyBorder="1" applyAlignment="1">
      <alignment wrapText="1"/>
    </xf>
    <xf numFmtId="0" fontId="49" fillId="0" borderId="6" xfId="0" applyFont="1" applyBorder="1" applyAlignment="1">
      <alignment wrapText="1"/>
    </xf>
    <xf numFmtId="0" fontId="49" fillId="0" borderId="10" xfId="0" applyFont="1" applyFill="1" applyBorder="1" applyAlignment="1">
      <alignment wrapText="1"/>
    </xf>
    <xf numFmtId="0" fontId="70" fillId="0" borderId="35" xfId="0" applyFont="1" applyBorder="1" applyAlignment="1"/>
    <xf numFmtId="0" fontId="70" fillId="0" borderId="2" xfId="0" applyFont="1" applyBorder="1" applyAlignment="1"/>
    <xf numFmtId="0" fontId="70" fillId="0" borderId="10" xfId="0" applyFont="1" applyBorder="1" applyAlignment="1"/>
    <xf numFmtId="164" fontId="29" fillId="0" borderId="0" xfId="0" applyNumberFormat="1" applyFont="1"/>
    <xf numFmtId="181" fontId="31" fillId="0" borderId="0" xfId="1" applyNumberFormat="1" applyFont="1" applyFill="1" applyAlignment="1">
      <alignment horizontal="center"/>
    </xf>
    <xf numFmtId="181" fontId="21" fillId="0" borderId="0" xfId="0" applyNumberFormat="1" applyFont="1"/>
    <xf numFmtId="174" fontId="49" fillId="0" borderId="10" xfId="3" applyNumberFormat="1" applyFont="1" applyFill="1" applyBorder="1" applyAlignment="1">
      <alignment horizontal="center"/>
    </xf>
    <xf numFmtId="0" fontId="51" fillId="0" borderId="2" xfId="0" applyFont="1" applyBorder="1" applyAlignment="1"/>
    <xf numFmtId="165" fontId="51" fillId="0" borderId="3" xfId="1" applyNumberFormat="1" applyFont="1" applyBorder="1" applyAlignment="1">
      <alignment horizontal="right"/>
    </xf>
    <xf numFmtId="165" fontId="51" fillId="0" borderId="2" xfId="1" applyNumberFormat="1" applyFont="1" applyBorder="1" applyAlignment="1">
      <alignment horizontal="right"/>
    </xf>
    <xf numFmtId="0" fontId="51" fillId="0" borderId="10" xfId="0" applyFont="1" applyBorder="1" applyAlignment="1"/>
    <xf numFmtId="165" fontId="51" fillId="0" borderId="16" xfId="1" applyNumberFormat="1" applyFont="1" applyBorder="1" applyAlignment="1">
      <alignment horizontal="right"/>
    </xf>
    <xf numFmtId="165" fontId="51" fillId="0" borderId="10" xfId="1" applyNumberFormat="1" applyFont="1" applyBorder="1" applyAlignment="1">
      <alignment horizontal="right"/>
    </xf>
    <xf numFmtId="0" fontId="51" fillId="0" borderId="6" xfId="0" applyFont="1" applyBorder="1" applyAlignment="1"/>
    <xf numFmtId="165" fontId="51" fillId="0" borderId="14" xfId="1" applyNumberFormat="1" applyFont="1" applyBorder="1" applyAlignment="1">
      <alignment horizontal="right"/>
    </xf>
    <xf numFmtId="165" fontId="51" fillId="0" borderId="6" xfId="1" applyNumberFormat="1" applyFont="1" applyBorder="1" applyAlignment="1">
      <alignment horizontal="right"/>
    </xf>
    <xf numFmtId="0" fontId="64" fillId="0" borderId="22" xfId="10" applyFont="1" applyBorder="1" applyAlignment="1">
      <alignment vertical="center" wrapText="1"/>
    </xf>
    <xf numFmtId="0" fontId="64" fillId="0" borderId="23" xfId="10" applyFont="1" applyBorder="1" applyAlignment="1">
      <alignment vertical="center"/>
    </xf>
    <xf numFmtId="0" fontId="64" fillId="19" borderId="23" xfId="10" applyNumberFormat="1" applyFont="1" applyFill="1" applyBorder="1" applyAlignment="1">
      <alignment horizontal="center" vertical="center"/>
    </xf>
    <xf numFmtId="0" fontId="64" fillId="4" borderId="23" xfId="10" applyNumberFormat="1" applyFont="1" applyFill="1" applyBorder="1" applyAlignment="1">
      <alignment horizontal="center" vertical="center"/>
    </xf>
    <xf numFmtId="4" fontId="64" fillId="19" borderId="26" xfId="10" applyNumberFormat="1" applyFont="1" applyFill="1" applyBorder="1" applyAlignment="1">
      <alignment horizontal="center"/>
    </xf>
    <xf numFmtId="4" fontId="64" fillId="4" borderId="26" xfId="10" applyNumberFormat="1" applyFont="1" applyFill="1" applyBorder="1" applyAlignment="1">
      <alignment horizontal="center"/>
    </xf>
    <xf numFmtId="0" fontId="12" fillId="0" borderId="14" xfId="10" applyFill="1" applyBorder="1" applyAlignment="1">
      <alignment horizontal="left" vertical="top"/>
    </xf>
    <xf numFmtId="0" fontId="12" fillId="0" borderId="0" xfId="10" applyFill="1" applyBorder="1" applyAlignment="1">
      <alignment horizontal="left" vertical="top" wrapText="1"/>
    </xf>
    <xf numFmtId="49" fontId="6" fillId="0" borderId="17" xfId="10" applyNumberFormat="1" applyFont="1" applyFill="1" applyBorder="1" applyAlignment="1">
      <alignment horizontal="left" vertical="top"/>
    </xf>
    <xf numFmtId="0" fontId="6" fillId="0" borderId="17" xfId="10" applyFont="1" applyFill="1" applyBorder="1" applyAlignment="1">
      <alignment horizontal="left" vertical="top"/>
    </xf>
    <xf numFmtId="182" fontId="21" fillId="0" borderId="0" xfId="0" applyNumberFormat="1" applyFont="1" applyAlignment="1">
      <alignment horizontal="right"/>
    </xf>
    <xf numFmtId="182" fontId="27" fillId="0" borderId="0" xfId="0" applyNumberFormat="1" applyFont="1" applyAlignment="1">
      <alignment horizontal="right"/>
    </xf>
    <xf numFmtId="164" fontId="15" fillId="0" borderId="0" xfId="0" applyNumberFormat="1" applyFont="1" applyAlignment="1">
      <alignment horizontal="right"/>
    </xf>
    <xf numFmtId="0" fontId="6" fillId="0" borderId="10" xfId="10" applyFont="1" applyFill="1" applyBorder="1" applyAlignment="1">
      <alignment horizontal="left" vertical="top"/>
    </xf>
    <xf numFmtId="0" fontId="50" fillId="6" borderId="5" xfId="0" applyFont="1" applyFill="1" applyBorder="1" applyAlignment="1"/>
    <xf numFmtId="0" fontId="50" fillId="7" borderId="5" xfId="0" applyFont="1" applyFill="1" applyBorder="1" applyAlignment="1"/>
    <xf numFmtId="0" fontId="68" fillId="6" borderId="1" xfId="10" applyNumberFormat="1" applyFont="1" applyFill="1" applyBorder="1" applyAlignment="1">
      <alignment horizontal="center" vertical="top"/>
    </xf>
    <xf numFmtId="0" fontId="68" fillId="7" borderId="1" xfId="10" applyNumberFormat="1" applyFont="1" applyFill="1" applyBorder="1" applyAlignment="1">
      <alignment horizontal="center" vertical="top"/>
    </xf>
    <xf numFmtId="0" fontId="12" fillId="0" borderId="15" xfId="10" applyNumberFormat="1" applyFill="1" applyBorder="1" applyAlignment="1">
      <alignment horizontal="left" vertical="top"/>
    </xf>
    <xf numFmtId="3" fontId="64" fillId="0" borderId="63" xfId="10" applyNumberFormat="1" applyFont="1" applyBorder="1" applyAlignment="1">
      <alignment horizontal="center" vertical="top"/>
    </xf>
    <xf numFmtId="2" fontId="50" fillId="6" borderId="0" xfId="0" applyNumberFormat="1" applyFont="1" applyFill="1" applyBorder="1" applyAlignment="1" applyProtection="1">
      <alignment horizontal="center"/>
      <protection locked="0"/>
    </xf>
    <xf numFmtId="2" fontId="50" fillId="7" borderId="0" xfId="1" applyNumberFormat="1" applyFont="1" applyFill="1" applyBorder="1" applyAlignment="1">
      <alignment horizontal="center"/>
    </xf>
    <xf numFmtId="3" fontId="12" fillId="0" borderId="63" xfId="3" applyNumberFormat="1" applyFont="1" applyBorder="1" applyAlignment="1">
      <alignment horizontal="center" vertical="top"/>
    </xf>
    <xf numFmtId="0" fontId="50" fillId="10" borderId="3" xfId="0" applyFont="1" applyFill="1" applyBorder="1" applyAlignment="1"/>
    <xf numFmtId="0" fontId="50" fillId="10" borderId="4" xfId="0" applyFont="1" applyFill="1" applyBorder="1" applyAlignment="1"/>
    <xf numFmtId="0" fontId="64" fillId="0" borderId="15" xfId="10" applyNumberFormat="1" applyFont="1" applyFill="1" applyBorder="1" applyAlignment="1">
      <alignment horizontal="left" vertical="top"/>
    </xf>
    <xf numFmtId="3" fontId="12" fillId="6" borderId="63" xfId="3" applyNumberFormat="1" applyFont="1" applyFill="1" applyBorder="1" applyAlignment="1">
      <alignment horizontal="center" vertical="top"/>
    </xf>
    <xf numFmtId="3" fontId="12" fillId="7" borderId="63" xfId="3" applyNumberFormat="1" applyFont="1" applyFill="1" applyBorder="1" applyAlignment="1">
      <alignment horizontal="center" vertical="top"/>
    </xf>
    <xf numFmtId="3" fontId="64" fillId="6" borderId="63" xfId="10" applyNumberFormat="1" applyFont="1" applyFill="1" applyBorder="1" applyAlignment="1">
      <alignment horizontal="center" vertical="top"/>
    </xf>
    <xf numFmtId="3" fontId="64" fillId="7" borderId="63" xfId="10" applyNumberFormat="1" applyFont="1" applyFill="1" applyBorder="1" applyAlignment="1">
      <alignment horizontal="center" vertical="top"/>
    </xf>
    <xf numFmtId="3" fontId="12" fillId="10" borderId="63" xfId="10" applyNumberFormat="1" applyFill="1" applyBorder="1" applyAlignment="1">
      <alignment horizontal="center" vertical="top"/>
    </xf>
    <xf numFmtId="165" fontId="50" fillId="0" borderId="4" xfId="1" applyNumberFormat="1" applyFont="1" applyBorder="1" applyAlignment="1">
      <alignment horizontal="right"/>
    </xf>
    <xf numFmtId="165" fontId="50" fillId="0" borderId="0" xfId="1" applyNumberFormat="1" applyFont="1" applyBorder="1" applyAlignment="1">
      <alignment horizontal="right"/>
    </xf>
    <xf numFmtId="165" fontId="50" fillId="0" borderId="17" xfId="1" applyNumberFormat="1" applyFont="1" applyBorder="1" applyAlignment="1">
      <alignment horizontal="right"/>
    </xf>
    <xf numFmtId="165" fontId="50" fillId="0" borderId="55" xfId="1" applyNumberFormat="1" applyFont="1" applyBorder="1" applyAlignment="1">
      <alignment horizontal="right"/>
    </xf>
    <xf numFmtId="165" fontId="49" fillId="0" borderId="4" xfId="1" applyNumberFormat="1" applyFont="1" applyBorder="1" applyAlignment="1">
      <alignment horizontal="right" vertical="top"/>
    </xf>
    <xf numFmtId="165" fontId="49" fillId="0" borderId="0" xfId="1" applyNumberFormat="1" applyFont="1" applyBorder="1" applyAlignment="1">
      <alignment horizontal="right" vertical="top"/>
    </xf>
    <xf numFmtId="165" fontId="49" fillId="0" borderId="17" xfId="1" applyNumberFormat="1" applyFont="1" applyBorder="1" applyAlignment="1">
      <alignment horizontal="right" vertical="top"/>
    </xf>
    <xf numFmtId="165" fontId="49" fillId="0" borderId="0" xfId="0" applyNumberFormat="1" applyFont="1" applyBorder="1"/>
    <xf numFmtId="0" fontId="15" fillId="0" borderId="5" xfId="7" applyBorder="1" applyAlignment="1"/>
    <xf numFmtId="0" fontId="68" fillId="4" borderId="35" xfId="10" applyFont="1" applyFill="1" applyBorder="1" applyAlignment="1" applyProtection="1">
      <alignment horizontal="center" vertical="top"/>
      <protection locked="0"/>
    </xf>
    <xf numFmtId="0" fontId="68" fillId="14" borderId="35" xfId="10" applyFont="1" applyFill="1" applyBorder="1" applyAlignment="1" applyProtection="1">
      <alignment horizontal="center" vertical="top"/>
      <protection locked="0"/>
    </xf>
    <xf numFmtId="0" fontId="78" fillId="20" borderId="2" xfId="10" applyFont="1" applyFill="1" applyBorder="1" applyAlignment="1" applyProtection="1">
      <alignment horizontal="center" textRotation="90" wrapText="1"/>
      <protection locked="0"/>
    </xf>
    <xf numFmtId="4" fontId="6" fillId="8" borderId="2" xfId="10" applyNumberFormat="1" applyFont="1" applyFill="1" applyBorder="1" applyAlignment="1" applyProtection="1">
      <alignment horizontal="center" vertical="top"/>
      <protection locked="0"/>
    </xf>
    <xf numFmtId="3" fontId="12" fillId="13" borderId="6" xfId="10" applyNumberFormat="1" applyFill="1" applyBorder="1" applyAlignment="1" applyProtection="1">
      <alignment horizontal="center" vertical="top"/>
      <protection locked="0"/>
    </xf>
    <xf numFmtId="4" fontId="9" fillId="13" borderId="10" xfId="10" applyNumberFormat="1" applyFont="1" applyFill="1" applyBorder="1" applyAlignment="1" applyProtection="1">
      <alignment horizontal="center" vertical="top"/>
      <protection locked="0"/>
    </xf>
    <xf numFmtId="4" fontId="6" fillId="8" borderId="10" xfId="10" applyNumberFormat="1" applyFont="1" applyFill="1" applyBorder="1" applyAlignment="1" applyProtection="1">
      <alignment horizontal="center" vertical="top"/>
      <protection locked="0"/>
    </xf>
    <xf numFmtId="0" fontId="12" fillId="0" borderId="0" xfId="10" applyFill="1" applyBorder="1" applyAlignment="1" applyProtection="1">
      <alignment vertical="top"/>
      <protection locked="0"/>
    </xf>
    <xf numFmtId="9" fontId="12" fillId="13" borderId="2" xfId="10" applyNumberFormat="1" applyFill="1" applyBorder="1" applyAlignment="1" applyProtection="1">
      <alignment horizontal="center" vertical="top"/>
      <protection locked="0"/>
    </xf>
    <xf numFmtId="174" fontId="12" fillId="13" borderId="10" xfId="3" applyNumberFormat="1" applyFont="1" applyFill="1" applyBorder="1" applyAlignment="1" applyProtection="1">
      <alignment horizontal="center" vertical="top"/>
      <protection locked="0"/>
    </xf>
    <xf numFmtId="9" fontId="12" fillId="13" borderId="6" xfId="10" applyNumberFormat="1" applyFill="1" applyBorder="1" applyAlignment="1" applyProtection="1">
      <alignment horizontal="center" vertical="top"/>
      <protection locked="0"/>
    </xf>
    <xf numFmtId="0" fontId="9" fillId="13" borderId="6" xfId="10" applyFont="1" applyFill="1" applyBorder="1" applyAlignment="1" applyProtection="1">
      <alignment horizontal="center" vertical="top"/>
      <protection locked="0"/>
    </xf>
    <xf numFmtId="9" fontId="12" fillId="13" borderId="10" xfId="10" applyNumberFormat="1" applyFill="1" applyBorder="1" applyAlignment="1" applyProtection="1">
      <alignment horizontal="center" vertical="top"/>
      <protection locked="0"/>
    </xf>
    <xf numFmtId="4" fontId="12" fillId="13" borderId="6" xfId="10" applyNumberFormat="1" applyFill="1" applyBorder="1" applyAlignment="1" applyProtection="1">
      <alignment horizontal="center" vertical="top"/>
      <protection locked="0"/>
    </xf>
    <xf numFmtId="0" fontId="9" fillId="13" borderId="35" xfId="16" applyNumberFormat="1" applyFont="1" applyFill="1" applyBorder="1" applyAlignment="1" applyProtection="1">
      <alignment horizontal="center" vertical="top"/>
      <protection locked="0"/>
    </xf>
    <xf numFmtId="4" fontId="10" fillId="13" borderId="2" xfId="10" applyNumberFormat="1" applyFont="1" applyFill="1" applyBorder="1" applyAlignment="1" applyProtection="1">
      <alignment horizontal="center" vertical="top"/>
      <protection locked="0"/>
    </xf>
    <xf numFmtId="4" fontId="10" fillId="13" borderId="6" xfId="10" applyNumberFormat="1" applyFont="1" applyFill="1" applyBorder="1" applyAlignment="1" applyProtection="1">
      <alignment horizontal="center" vertical="top"/>
      <protection locked="0"/>
    </xf>
    <xf numFmtId="9" fontId="6" fillId="13" borderId="6" xfId="10" applyNumberFormat="1" applyFont="1" applyFill="1" applyBorder="1" applyAlignment="1" applyProtection="1">
      <alignment horizontal="center" vertical="top"/>
      <protection locked="0"/>
    </xf>
    <xf numFmtId="9" fontId="7" fillId="13" borderId="6" xfId="10" applyNumberFormat="1" applyFont="1" applyFill="1" applyBorder="1" applyAlignment="1" applyProtection="1">
      <alignment horizontal="center" vertical="top" wrapText="1"/>
      <protection locked="0"/>
    </xf>
    <xf numFmtId="3" fontId="12" fillId="13" borderId="10" xfId="10" applyNumberFormat="1" applyFill="1" applyBorder="1" applyAlignment="1" applyProtection="1">
      <alignment horizontal="center" vertical="top"/>
      <protection locked="0"/>
    </xf>
    <xf numFmtId="0" fontId="0" fillId="0" borderId="1" xfId="0" applyBorder="1"/>
    <xf numFmtId="0" fontId="36" fillId="0" borderId="0" xfId="1" applyNumberFormat="1" applyFont="1" applyFill="1"/>
    <xf numFmtId="4" fontId="12" fillId="8" borderId="6" xfId="10" applyNumberFormat="1" applyFill="1" applyBorder="1" applyAlignment="1" applyProtection="1">
      <alignment horizontal="center" vertical="top"/>
      <protection locked="0"/>
    </xf>
    <xf numFmtId="4" fontId="6" fillId="13" borderId="6" xfId="10" applyNumberFormat="1" applyFont="1" applyFill="1" applyBorder="1" applyAlignment="1" applyProtection="1">
      <alignment horizontal="center" vertical="top"/>
      <protection locked="0"/>
    </xf>
    <xf numFmtId="4" fontId="6" fillId="13" borderId="2" xfId="10" applyNumberFormat="1" applyFont="1" applyFill="1" applyBorder="1" applyAlignment="1" applyProtection="1">
      <alignment horizontal="center" vertical="top"/>
      <protection locked="0"/>
    </xf>
    <xf numFmtId="9" fontId="6" fillId="13" borderId="6" xfId="10" applyNumberFormat="1" applyFont="1" applyFill="1" applyBorder="1" applyAlignment="1" applyProtection="1">
      <alignment horizontal="center" vertical="top" wrapText="1"/>
      <protection locked="0"/>
    </xf>
    <xf numFmtId="4" fontId="9" fillId="0" borderId="6" xfId="10" applyNumberFormat="1" applyFont="1" applyFill="1" applyBorder="1" applyAlignment="1">
      <alignment horizontal="center" vertical="top"/>
    </xf>
    <xf numFmtId="49" fontId="6" fillId="0" borderId="0" xfId="10" applyNumberFormat="1" applyFont="1" applyFill="1" applyBorder="1" applyAlignment="1">
      <alignment horizontal="left" vertical="top"/>
    </xf>
    <xf numFmtId="9" fontId="0" fillId="0" borderId="0" xfId="0" applyNumberFormat="1"/>
    <xf numFmtId="10" fontId="35" fillId="0" borderId="0" xfId="0" applyNumberFormat="1" applyFont="1" applyProtection="1"/>
    <xf numFmtId="10" fontId="35" fillId="21" borderId="0" xfId="0" applyNumberFormat="1" applyFont="1" applyFill="1" applyProtection="1"/>
    <xf numFmtId="10" fontId="36" fillId="4" borderId="0" xfId="0" applyNumberFormat="1" applyFont="1" applyFill="1" applyProtection="1"/>
    <xf numFmtId="0" fontId="6" fillId="0" borderId="17" xfId="10" applyFont="1" applyFill="1" applyBorder="1" applyAlignment="1">
      <alignment horizontal="left" vertical="top" wrapText="1"/>
    </xf>
    <xf numFmtId="9" fontId="12" fillId="0" borderId="10" xfId="10" applyNumberFormat="1" applyFill="1" applyBorder="1" applyAlignment="1" applyProtection="1">
      <alignment horizontal="center" vertical="top"/>
      <protection locked="0"/>
    </xf>
    <xf numFmtId="4" fontId="6" fillId="0" borderId="35" xfId="16" applyNumberFormat="1" applyFont="1" applyFill="1" applyBorder="1" applyAlignment="1">
      <alignment horizontal="center" vertical="top"/>
    </xf>
    <xf numFmtId="10" fontId="64" fillId="4" borderId="26" xfId="10" applyNumberFormat="1" applyFont="1" applyFill="1" applyBorder="1" applyAlignment="1">
      <alignment horizontal="center"/>
    </xf>
    <xf numFmtId="0" fontId="6" fillId="0" borderId="6" xfId="10" applyFont="1" applyFill="1" applyBorder="1" applyAlignment="1">
      <alignment horizontal="left" vertical="top" wrapText="1"/>
    </xf>
    <xf numFmtId="10" fontId="24" fillId="0" borderId="0" xfId="3" applyNumberFormat="1" applyFont="1" applyFill="1" applyBorder="1" applyAlignment="1">
      <alignment horizontal="right"/>
    </xf>
    <xf numFmtId="165" fontId="35" fillId="0" borderId="0" xfId="0" applyNumberFormat="1" applyFont="1" applyProtection="1"/>
    <xf numFmtId="9" fontId="64" fillId="4" borderId="23" xfId="3" applyFont="1" applyFill="1" applyBorder="1" applyAlignment="1">
      <alignment horizontal="center"/>
    </xf>
    <xf numFmtId="10" fontId="64" fillId="4" borderId="23" xfId="3" applyNumberFormat="1" applyFont="1" applyFill="1" applyBorder="1" applyAlignment="1">
      <alignment horizontal="center"/>
    </xf>
    <xf numFmtId="9" fontId="29" fillId="0" borderId="0" xfId="0" applyNumberFormat="1" applyFont="1" applyFill="1" applyAlignment="1">
      <alignment wrapText="1"/>
    </xf>
    <xf numFmtId="3" fontId="24" fillId="0" borderId="0" xfId="1" applyNumberFormat="1" applyFont="1" applyFill="1" applyAlignment="1">
      <alignment horizontal="right"/>
    </xf>
    <xf numFmtId="9" fontId="23" fillId="0" borderId="0" xfId="0" applyNumberFormat="1" applyFont="1" applyFill="1" applyAlignment="1">
      <alignment horizontal="right" vertical="center"/>
    </xf>
    <xf numFmtId="9" fontId="80" fillId="0" borderId="10" xfId="10" applyNumberFormat="1" applyFont="1" applyFill="1" applyBorder="1" applyAlignment="1" applyProtection="1">
      <alignment horizontal="center" vertical="top"/>
      <protection locked="0"/>
    </xf>
    <xf numFmtId="0" fontId="5" fillId="20" borderId="17" xfId="10" applyFont="1" applyFill="1" applyBorder="1" applyAlignment="1">
      <alignment horizontal="center" vertical="top"/>
    </xf>
    <xf numFmtId="0" fontId="4" fillId="3" borderId="0" xfId="10" applyFont="1" applyFill="1" applyAlignment="1">
      <alignment horizontal="center"/>
    </xf>
    <xf numFmtId="0" fontId="3" fillId="0" borderId="0" xfId="10" applyFont="1" applyFill="1" applyBorder="1" applyAlignment="1">
      <alignment horizontal="left" vertical="top" wrapText="1"/>
    </xf>
    <xf numFmtId="0" fontId="2" fillId="14" borderId="1" xfId="10" applyFont="1" applyFill="1" applyBorder="1" applyAlignment="1" applyProtection="1">
      <alignment horizontal="center" vertical="top"/>
      <protection locked="0"/>
    </xf>
    <xf numFmtId="164" fontId="49" fillId="0" borderId="0" xfId="1" applyNumberFormat="1" applyFont="1" applyBorder="1" applyAlignment="1">
      <alignment horizontal="right"/>
    </xf>
    <xf numFmtId="0" fontId="2" fillId="3" borderId="0" xfId="10" applyFont="1" applyFill="1" applyAlignment="1">
      <alignment horizontal="center"/>
    </xf>
    <xf numFmtId="0" fontId="2" fillId="0" borderId="29" xfId="10" applyFont="1" applyBorder="1" applyAlignment="1">
      <alignment horizontal="center" vertical="top"/>
    </xf>
    <xf numFmtId="3" fontId="61" fillId="11" borderId="8" xfId="10" applyNumberFormat="1" applyFont="1" applyFill="1" applyBorder="1"/>
    <xf numFmtId="3" fontId="61" fillId="11" borderId="23" xfId="10" applyNumberFormat="1" applyFont="1" applyFill="1" applyBorder="1"/>
    <xf numFmtId="3" fontId="61" fillId="0" borderId="23" xfId="10" applyNumberFormat="1" applyFont="1" applyFill="1" applyBorder="1"/>
    <xf numFmtId="4" fontId="64" fillId="8" borderId="8" xfId="10" applyNumberFormat="1" applyFont="1" applyFill="1" applyBorder="1"/>
    <xf numFmtId="4" fontId="64" fillId="8" borderId="23" xfId="10" applyNumberFormat="1" applyFont="1" applyFill="1" applyBorder="1"/>
    <xf numFmtId="165" fontId="15" fillId="0" borderId="4" xfId="1" applyNumberFormat="1" applyFont="1" applyFill="1" applyBorder="1"/>
    <xf numFmtId="0" fontId="23" fillId="0" borderId="17" xfId="0" applyFont="1" applyFill="1" applyBorder="1" applyAlignment="1">
      <alignment horizontal="left" vertical="top"/>
    </xf>
    <xf numFmtId="0" fontId="23" fillId="0" borderId="17" xfId="0" applyFont="1" applyFill="1" applyBorder="1" applyAlignment="1">
      <alignment horizontal="center" vertical="center"/>
    </xf>
    <xf numFmtId="3" fontId="24" fillId="0" borderId="0" xfId="1" applyNumberFormat="1" applyFont="1" applyFill="1" applyAlignment="1">
      <alignment horizontal="left"/>
    </xf>
    <xf numFmtId="3" fontId="24" fillId="0" borderId="4" xfId="1" applyNumberFormat="1" applyFont="1" applyFill="1" applyBorder="1" applyAlignment="1">
      <alignment horizontal="left"/>
    </xf>
    <xf numFmtId="0" fontId="34" fillId="0" borderId="0" xfId="0" applyFont="1"/>
    <xf numFmtId="10" fontId="27" fillId="0" borderId="0" xfId="3" applyNumberFormat="1" applyFont="1"/>
    <xf numFmtId="10" fontId="15" fillId="0" borderId="0" xfId="3" applyNumberFormat="1" applyFont="1" applyFill="1" applyAlignment="1">
      <alignment horizontal="right"/>
    </xf>
    <xf numFmtId="10" fontId="33" fillId="0" borderId="0" xfId="3" applyNumberFormat="1" applyFont="1" applyAlignment="1">
      <alignment horizontal="center"/>
    </xf>
    <xf numFmtId="10" fontId="15" fillId="0" borderId="4" xfId="3" applyNumberFormat="1" applyFont="1" applyFill="1" applyBorder="1"/>
    <xf numFmtId="181" fontId="15" fillId="0" borderId="0" xfId="1" applyNumberFormat="1" applyFont="1" applyFill="1" applyAlignment="1">
      <alignment horizontal="right"/>
    </xf>
    <xf numFmtId="181" fontId="33" fillId="0" borderId="0" xfId="1" applyNumberFormat="1" applyFont="1" applyAlignment="1">
      <alignment horizontal="center"/>
    </xf>
    <xf numFmtId="181" fontId="15" fillId="0" borderId="4" xfId="1" applyNumberFormat="1" applyFont="1" applyFill="1" applyBorder="1"/>
    <xf numFmtId="3" fontId="29" fillId="0" borderId="0" xfId="1" applyNumberFormat="1" applyFont="1" applyFill="1" applyAlignment="1">
      <alignment horizontal="left"/>
    </xf>
    <xf numFmtId="181" fontId="29" fillId="0" borderId="0" xfId="1" applyNumberFormat="1" applyFont="1" applyFill="1" applyAlignment="1">
      <alignment horizontal="right"/>
    </xf>
    <xf numFmtId="181" fontId="21" fillId="0" borderId="0" xfId="1" applyNumberFormat="1" applyFont="1"/>
    <xf numFmtId="10" fontId="0" fillId="0" borderId="0" xfId="0" applyNumberFormat="1" applyProtection="1"/>
    <xf numFmtId="0" fontId="29" fillId="0" borderId="0" xfId="0" applyFont="1" applyProtection="1"/>
    <xf numFmtId="181" fontId="29" fillId="0" borderId="0" xfId="1" applyNumberFormat="1" applyFont="1" applyProtection="1"/>
    <xf numFmtId="10" fontId="24" fillId="0" borderId="0" xfId="3" applyNumberFormat="1" applyFont="1" applyProtection="1"/>
    <xf numFmtId="0" fontId="29" fillId="0" borderId="4" xfId="0" applyFont="1" applyBorder="1" applyProtection="1"/>
    <xf numFmtId="181" fontId="29" fillId="0" borderId="4" xfId="1" applyNumberFormat="1" applyFont="1" applyBorder="1" applyProtection="1"/>
    <xf numFmtId="0" fontId="29" fillId="0" borderId="17" xfId="0" applyFont="1" applyBorder="1" applyAlignment="1" applyProtection="1">
      <alignment horizontal="center"/>
    </xf>
    <xf numFmtId="4" fontId="36" fillId="0" borderId="0" xfId="1" applyNumberFormat="1" applyFont="1" applyProtection="1"/>
    <xf numFmtId="181" fontId="81" fillId="0" borderId="0" xfId="1" applyNumberFormat="1" applyFont="1" applyProtection="1"/>
    <xf numFmtId="170" fontId="49" fillId="0" borderId="0" xfId="1" applyNumberFormat="1" applyFont="1" applyFill="1" applyBorder="1" applyAlignment="1">
      <alignment horizontal="center"/>
    </xf>
    <xf numFmtId="0" fontId="78" fillId="20" borderId="2" xfId="10" applyFont="1" applyFill="1" applyBorder="1" applyAlignment="1" applyProtection="1">
      <alignment horizontal="center" textRotation="90" wrapText="1"/>
    </xf>
    <xf numFmtId="164" fontId="49" fillId="0" borderId="18" xfId="0" applyNumberFormat="1" applyFont="1" applyBorder="1"/>
    <xf numFmtId="165" fontId="21" fillId="0" borderId="0" xfId="0" applyNumberFormat="1" applyFont="1"/>
    <xf numFmtId="182" fontId="36" fillId="0" borderId="0" xfId="1" applyNumberFormat="1" applyFont="1" applyAlignment="1" applyProtection="1">
      <alignment horizontal="center"/>
    </xf>
    <xf numFmtId="164" fontId="36" fillId="0" borderId="0" xfId="0" applyNumberFormat="1" applyFont="1" applyProtection="1"/>
    <xf numFmtId="2" fontId="36" fillId="0" borderId="0" xfId="0" applyNumberFormat="1" applyFont="1" applyProtection="1"/>
    <xf numFmtId="174" fontId="36" fillId="0" borderId="0" xfId="3" applyNumberFormat="1" applyFont="1" applyAlignment="1" applyProtection="1">
      <alignment horizontal="center"/>
    </xf>
    <xf numFmtId="174" fontId="0" fillId="0" borderId="0" xfId="3" applyNumberFormat="1" applyFont="1" applyProtection="1"/>
    <xf numFmtId="3" fontId="24" fillId="20" borderId="0" xfId="1" applyNumberFormat="1" applyFont="1" applyFill="1" applyAlignment="1">
      <alignment horizontal="left"/>
    </xf>
    <xf numFmtId="165" fontId="15" fillId="20" borderId="0" xfId="1" applyNumberFormat="1" applyFont="1" applyFill="1" applyAlignment="1">
      <alignment horizontal="right"/>
    </xf>
    <xf numFmtId="3" fontId="23" fillId="0" borderId="4" xfId="1" applyNumberFormat="1" applyFont="1" applyFill="1" applyBorder="1" applyAlignment="1">
      <alignment horizontal="left"/>
    </xf>
    <xf numFmtId="165" fontId="27" fillId="0" borderId="4" xfId="1" applyNumberFormat="1" applyFont="1" applyFill="1" applyBorder="1"/>
    <xf numFmtId="165" fontId="15" fillId="0" borderId="0" xfId="1" applyNumberFormat="1" applyFont="1" applyFill="1" applyBorder="1" applyAlignment="1">
      <alignment horizontal="right"/>
    </xf>
    <xf numFmtId="0" fontId="23" fillId="0" borderId="0" xfId="0" applyFont="1" applyFill="1" applyBorder="1" applyAlignment="1">
      <alignment horizontal="center" vertical="center"/>
    </xf>
    <xf numFmtId="165" fontId="15" fillId="0" borderId="0" xfId="1" applyNumberFormat="1" applyFont="1" applyFill="1" applyBorder="1"/>
    <xf numFmtId="3" fontId="24" fillId="0" borderId="0" xfId="1" applyNumberFormat="1" applyFont="1" applyFill="1" applyBorder="1" applyAlignment="1">
      <alignment horizontal="left"/>
    </xf>
    <xf numFmtId="181" fontId="15" fillId="0" borderId="0" xfId="1" applyNumberFormat="1" applyFont="1" applyFill="1" applyBorder="1" applyAlignment="1">
      <alignment horizontal="right"/>
    </xf>
    <xf numFmtId="181" fontId="15" fillId="0" borderId="0" xfId="1" applyNumberFormat="1" applyFont="1" applyFill="1" applyBorder="1"/>
    <xf numFmtId="181" fontId="29" fillId="0" borderId="0" xfId="1" applyNumberFormat="1" applyFont="1" applyFill="1" applyBorder="1" applyAlignment="1">
      <alignment horizontal="right"/>
    </xf>
    <xf numFmtId="3" fontId="15" fillId="0" borderId="0" xfId="1" applyNumberFormat="1" applyFont="1" applyFill="1" applyAlignment="1">
      <alignment horizontal="right"/>
    </xf>
    <xf numFmtId="3" fontId="15" fillId="0" borderId="0" xfId="1" applyNumberFormat="1" applyFont="1" applyFill="1" applyBorder="1"/>
    <xf numFmtId="181" fontId="27" fillId="0" borderId="4" xfId="1" applyNumberFormat="1" applyFont="1" applyFill="1" applyBorder="1"/>
    <xf numFmtId="3" fontId="27" fillId="0" borderId="4" xfId="1" applyNumberFormat="1" applyFont="1" applyFill="1" applyBorder="1"/>
    <xf numFmtId="3" fontId="29" fillId="0" borderId="0" xfId="1" applyNumberFormat="1" applyFont="1" applyProtection="1"/>
    <xf numFmtId="3" fontId="29" fillId="0" borderId="4" xfId="1" applyNumberFormat="1" applyFont="1" applyBorder="1" applyProtection="1"/>
    <xf numFmtId="0" fontId="35" fillId="0" borderId="0" xfId="0" applyFont="1" applyBorder="1" applyProtection="1"/>
    <xf numFmtId="0" fontId="29" fillId="0" borderId="0" xfId="0" applyFont="1" applyBorder="1" applyAlignment="1" applyProtection="1">
      <alignment horizontal="center"/>
    </xf>
    <xf numFmtId="181" fontId="29" fillId="0" borderId="0" xfId="1" applyNumberFormat="1" applyFont="1" applyBorder="1" applyProtection="1"/>
    <xf numFmtId="0" fontId="22" fillId="10" borderId="0" xfId="0" applyFont="1" applyFill="1" applyProtection="1"/>
    <xf numFmtId="0" fontId="35" fillId="10" borderId="0" xfId="0" applyFont="1" applyFill="1" applyProtection="1"/>
    <xf numFmtId="0" fontId="29" fillId="10" borderId="17" xfId="0" applyFont="1" applyFill="1" applyBorder="1" applyAlignment="1" applyProtection="1">
      <alignment horizontal="center"/>
    </xf>
    <xf numFmtId="3" fontId="29" fillId="10" borderId="0" xfId="1" applyNumberFormat="1" applyFont="1" applyFill="1" applyProtection="1"/>
    <xf numFmtId="3" fontId="29" fillId="10" borderId="4" xfId="1" applyNumberFormat="1" applyFont="1" applyFill="1" applyBorder="1" applyProtection="1"/>
    <xf numFmtId="10" fontId="24" fillId="10" borderId="0" xfId="3" applyNumberFormat="1" applyFont="1" applyFill="1" applyProtection="1"/>
    <xf numFmtId="0" fontId="29" fillId="0" borderId="0" xfId="0" applyFont="1" applyAlignment="1" applyProtection="1">
      <alignment horizontal="center" vertical="center" wrapText="1"/>
    </xf>
    <xf numFmtId="181" fontId="29" fillId="0" borderId="0" xfId="1" applyNumberFormat="1" applyFont="1" applyAlignment="1" applyProtection="1">
      <alignment horizontal="center"/>
    </xf>
    <xf numFmtId="181" fontId="29" fillId="0" borderId="0" xfId="1" quotePrefix="1" applyNumberFormat="1" applyFont="1" applyAlignment="1" applyProtection="1">
      <alignment horizontal="center"/>
    </xf>
    <xf numFmtId="181" fontId="29" fillId="0" borderId="4" xfId="1" applyNumberFormat="1" applyFont="1" applyBorder="1" applyAlignment="1" applyProtection="1">
      <alignment horizontal="center"/>
    </xf>
    <xf numFmtId="0" fontId="29" fillId="0" borderId="17" xfId="0" applyFont="1" applyBorder="1" applyAlignment="1" applyProtection="1">
      <alignment horizontal="center" vertical="center" wrapText="1"/>
    </xf>
    <xf numFmtId="9" fontId="24" fillId="0" borderId="0" xfId="3" applyFont="1" applyFill="1"/>
    <xf numFmtId="164" fontId="0" fillId="0" borderId="0" xfId="0" applyNumberFormat="1"/>
    <xf numFmtId="164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165" fontId="36" fillId="12" borderId="0" xfId="0" applyNumberFormat="1" applyFont="1" applyFill="1" applyProtection="1"/>
    <xf numFmtId="3" fontId="12" fillId="8" borderId="6" xfId="10" applyNumberFormat="1" applyFill="1" applyBorder="1" applyAlignment="1" applyProtection="1">
      <alignment horizontal="center" vertical="top"/>
      <protection locked="0"/>
    </xf>
    <xf numFmtId="0" fontId="1" fillId="3" borderId="0" xfId="10" applyFont="1" applyFill="1" applyAlignment="1">
      <alignment horizontal="center"/>
    </xf>
    <xf numFmtId="0" fontId="1" fillId="3" borderId="4" xfId="10" applyFont="1" applyFill="1" applyBorder="1" applyAlignment="1">
      <alignment horizontal="center"/>
    </xf>
    <xf numFmtId="0" fontId="1" fillId="3" borderId="0" xfId="10" applyFont="1" applyFill="1" applyBorder="1" applyAlignment="1">
      <alignment horizontal="center" wrapText="1"/>
    </xf>
    <xf numFmtId="0" fontId="1" fillId="3" borderId="0" xfId="10" applyFont="1" applyFill="1" applyBorder="1" applyAlignment="1">
      <alignment horizontal="center"/>
    </xf>
    <xf numFmtId="0" fontId="83" fillId="20" borderId="2" xfId="10" applyFont="1" applyFill="1" applyBorder="1" applyAlignment="1" applyProtection="1">
      <alignment horizontal="center" textRotation="90" wrapText="1"/>
    </xf>
    <xf numFmtId="0" fontId="61" fillId="13" borderId="35" xfId="16" applyNumberFormat="1" applyFont="1" applyFill="1" applyBorder="1" applyAlignment="1" applyProtection="1">
      <alignment horizontal="center" vertical="top"/>
      <protection locked="0"/>
    </xf>
    <xf numFmtId="0" fontId="61" fillId="0" borderId="0" xfId="10" applyFont="1" applyFill="1" applyBorder="1" applyAlignment="1" applyProtection="1">
      <alignment vertical="top"/>
      <protection locked="0"/>
    </xf>
    <xf numFmtId="4" fontId="61" fillId="8" borderId="2" xfId="10" applyNumberFormat="1" applyFont="1" applyFill="1" applyBorder="1" applyAlignment="1" applyProtection="1">
      <alignment horizontal="center" vertical="top"/>
      <protection locked="0"/>
    </xf>
    <xf numFmtId="4" fontId="61" fillId="13" borderId="6" xfId="10" applyNumberFormat="1" applyFont="1" applyFill="1" applyBorder="1" applyAlignment="1" applyProtection="1">
      <alignment horizontal="center" vertical="top"/>
      <protection locked="0"/>
    </xf>
    <xf numFmtId="9" fontId="61" fillId="13" borderId="6" xfId="10" applyNumberFormat="1" applyFont="1" applyFill="1" applyBorder="1" applyAlignment="1" applyProtection="1">
      <alignment horizontal="center" vertical="top"/>
      <protection locked="0"/>
    </xf>
    <xf numFmtId="9" fontId="61" fillId="13" borderId="6" xfId="10" applyNumberFormat="1" applyFont="1" applyFill="1" applyBorder="1" applyAlignment="1" applyProtection="1">
      <alignment horizontal="center" vertical="top" wrapText="1"/>
      <protection locked="0"/>
    </xf>
    <xf numFmtId="9" fontId="61" fillId="13" borderId="10" xfId="10" applyNumberFormat="1" applyFont="1" applyFill="1" applyBorder="1" applyAlignment="1" applyProtection="1">
      <alignment horizontal="center" vertical="top"/>
      <protection locked="0"/>
    </xf>
    <xf numFmtId="4" fontId="61" fillId="13" borderId="2" xfId="10" applyNumberFormat="1" applyFont="1" applyFill="1" applyBorder="1" applyAlignment="1" applyProtection="1">
      <alignment horizontal="center" vertical="top"/>
      <protection locked="0"/>
    </xf>
    <xf numFmtId="4" fontId="61" fillId="8" borderId="6" xfId="10" applyNumberFormat="1" applyFont="1" applyFill="1" applyBorder="1" applyAlignment="1" applyProtection="1">
      <alignment horizontal="center" vertical="top"/>
      <protection locked="0"/>
    </xf>
    <xf numFmtId="3" fontId="61" fillId="13" borderId="10" xfId="10" applyNumberFormat="1" applyFont="1" applyFill="1" applyBorder="1" applyAlignment="1" applyProtection="1">
      <alignment horizontal="center" vertical="top"/>
      <protection locked="0"/>
    </xf>
    <xf numFmtId="3" fontId="61" fillId="13" borderId="6" xfId="10" applyNumberFormat="1" applyFont="1" applyFill="1" applyBorder="1" applyAlignment="1" applyProtection="1">
      <alignment horizontal="center" vertical="top"/>
      <protection locked="0"/>
    </xf>
    <xf numFmtId="9" fontId="61" fillId="0" borderId="10" xfId="10" applyNumberFormat="1" applyFont="1" applyFill="1" applyBorder="1" applyAlignment="1" applyProtection="1">
      <alignment horizontal="center" vertical="top"/>
      <protection locked="0"/>
    </xf>
    <xf numFmtId="4" fontId="61" fillId="8" borderId="10" xfId="10" applyNumberFormat="1" applyFont="1" applyFill="1" applyBorder="1" applyAlignment="1" applyProtection="1">
      <alignment horizontal="center" vertical="top"/>
      <protection locked="0"/>
    </xf>
    <xf numFmtId="9" fontId="61" fillId="13" borderId="2" xfId="10" applyNumberFormat="1" applyFont="1" applyFill="1" applyBorder="1" applyAlignment="1" applyProtection="1">
      <alignment horizontal="center" vertical="top"/>
      <protection locked="0"/>
    </xf>
    <xf numFmtId="174" fontId="61" fillId="13" borderId="10" xfId="3" applyNumberFormat="1" applyFont="1" applyFill="1" applyBorder="1" applyAlignment="1" applyProtection="1">
      <alignment horizontal="center" vertical="top"/>
      <protection locked="0"/>
    </xf>
    <xf numFmtId="0" fontId="61" fillId="13" borderId="6" xfId="10" applyFont="1" applyFill="1" applyBorder="1" applyAlignment="1" applyProtection="1">
      <alignment horizontal="center" vertical="top"/>
      <protection locked="0"/>
    </xf>
    <xf numFmtId="4" fontId="61" fillId="13" borderId="10" xfId="10" applyNumberFormat="1" applyFont="1" applyFill="1" applyBorder="1" applyAlignment="1" applyProtection="1">
      <alignment horizontal="center" vertical="top"/>
      <protection locked="0"/>
    </xf>
    <xf numFmtId="0" fontId="1" fillId="0" borderId="35" xfId="10" applyFont="1" applyFill="1" applyBorder="1" applyAlignment="1">
      <alignment horizontal="left" vertical="top" wrapText="1"/>
    </xf>
    <xf numFmtId="0" fontId="64" fillId="8" borderId="29" xfId="10" applyNumberFormat="1" applyFont="1" applyFill="1" applyBorder="1" applyAlignment="1">
      <alignment horizontal="center"/>
    </xf>
    <xf numFmtId="3" fontId="64" fillId="8" borderId="23" xfId="10" applyNumberFormat="1" applyFont="1" applyFill="1" applyBorder="1"/>
    <xf numFmtId="3" fontId="64" fillId="8" borderId="26" xfId="10" applyNumberFormat="1" applyFont="1" applyFill="1" applyBorder="1"/>
    <xf numFmtId="14" fontId="64" fillId="8" borderId="29" xfId="10" applyNumberFormat="1" applyFont="1" applyFill="1" applyBorder="1"/>
    <xf numFmtId="0" fontId="61" fillId="20" borderId="17" xfId="10" applyFont="1" applyFill="1" applyBorder="1" applyAlignment="1" applyProtection="1">
      <alignment horizontal="center" vertical="top"/>
    </xf>
    <xf numFmtId="0" fontId="82" fillId="20" borderId="2" xfId="10" applyFont="1" applyFill="1" applyBorder="1" applyAlignment="1" applyProtection="1">
      <alignment horizontal="center"/>
    </xf>
    <xf numFmtId="4" fontId="61" fillId="13" borderId="2" xfId="10" applyNumberFormat="1" applyFont="1" applyFill="1" applyBorder="1" applyAlignment="1" applyProtection="1">
      <alignment horizontal="center" vertical="top"/>
    </xf>
    <xf numFmtId="3" fontId="61" fillId="13" borderId="6" xfId="10" applyNumberFormat="1" applyFont="1" applyFill="1" applyBorder="1" applyAlignment="1" applyProtection="1">
      <alignment horizontal="center" vertical="top"/>
    </xf>
    <xf numFmtId="9" fontId="61" fillId="13" borderId="10" xfId="10" applyNumberFormat="1" applyFont="1" applyFill="1" applyBorder="1" applyAlignment="1" applyProtection="1">
      <alignment horizontal="center" vertical="top"/>
    </xf>
    <xf numFmtId="9" fontId="61" fillId="13" borderId="6" xfId="10" applyNumberFormat="1" applyFont="1" applyFill="1" applyBorder="1" applyAlignment="1" applyProtection="1">
      <alignment horizontal="center" vertical="top"/>
    </xf>
    <xf numFmtId="0" fontId="12" fillId="0" borderId="0" xfId="10" applyFill="1" applyBorder="1" applyAlignment="1" applyProtection="1">
      <alignment vertical="top"/>
    </xf>
    <xf numFmtId="0" fontId="61" fillId="0" borderId="0" xfId="10" applyFont="1" applyFill="1" applyBorder="1" applyAlignment="1" applyProtection="1">
      <alignment vertical="top"/>
    </xf>
    <xf numFmtId="0" fontId="53" fillId="0" borderId="0" xfId="0" applyFont="1" applyProtection="1">
      <protection locked="0"/>
    </xf>
    <xf numFmtId="0" fontId="6" fillId="6" borderId="23" xfId="10" applyNumberFormat="1" applyFont="1" applyFill="1" applyBorder="1" applyAlignment="1" applyProtection="1">
      <alignment horizontal="center" vertical="top"/>
      <protection locked="0"/>
    </xf>
    <xf numFmtId="0" fontId="49" fillId="6" borderId="23" xfId="0" applyFont="1" applyFill="1" applyBorder="1" applyAlignment="1" applyProtection="1">
      <alignment horizontal="center"/>
      <protection locked="0"/>
    </xf>
    <xf numFmtId="0" fontId="53" fillId="0" borderId="0" xfId="0" applyFont="1" applyAlignment="1" applyProtection="1">
      <protection locked="0"/>
    </xf>
    <xf numFmtId="0" fontId="68" fillId="16" borderId="0" xfId="10" applyFont="1" applyFill="1" applyBorder="1" applyAlignment="1" applyProtection="1">
      <alignment vertical="top"/>
      <protection locked="0"/>
    </xf>
    <xf numFmtId="0" fontId="57" fillId="16" borderId="0" xfId="0" applyFont="1" applyFill="1" applyAlignment="1" applyProtection="1">
      <protection locked="0"/>
    </xf>
    <xf numFmtId="4" fontId="12" fillId="0" borderId="0" xfId="10" applyNumberFormat="1" applyBorder="1" applyAlignment="1" applyProtection="1">
      <alignment horizontal="center" vertical="top"/>
      <protection locked="0"/>
    </xf>
    <xf numFmtId="0" fontId="12" fillId="4" borderId="20" xfId="10" applyFill="1" applyBorder="1" applyAlignment="1" applyProtection="1">
      <alignment horizontal="center"/>
      <protection locked="0"/>
    </xf>
    <xf numFmtId="0" fontId="12" fillId="0" borderId="12" xfId="10" applyBorder="1" applyAlignment="1" applyProtection="1">
      <alignment horizontal="center" vertical="top" wrapText="1"/>
      <protection locked="0"/>
    </xf>
    <xf numFmtId="4" fontId="12" fillId="9" borderId="0" xfId="10" applyNumberFormat="1" applyFill="1" applyBorder="1" applyProtection="1">
      <protection locked="0"/>
    </xf>
    <xf numFmtId="4" fontId="12" fillId="0" borderId="26" xfId="10" applyNumberFormat="1" applyBorder="1" applyProtection="1">
      <protection locked="0"/>
    </xf>
    <xf numFmtId="4" fontId="64" fillId="4" borderId="29" xfId="10" applyNumberFormat="1" applyFont="1" applyFill="1" applyBorder="1" applyAlignment="1" applyProtection="1">
      <alignment horizontal="center"/>
      <protection locked="0"/>
    </xf>
    <xf numFmtId="3" fontId="64" fillId="0" borderId="23" xfId="10" applyNumberFormat="1" applyFont="1" applyBorder="1" applyProtection="1">
      <protection locked="0"/>
    </xf>
    <xf numFmtId="4" fontId="64" fillId="4" borderId="23" xfId="10" applyNumberFormat="1" applyFont="1" applyFill="1" applyBorder="1" applyAlignment="1" applyProtection="1">
      <alignment horizontal="center"/>
      <protection locked="0"/>
    </xf>
    <xf numFmtId="10" fontId="64" fillId="0" borderId="23" xfId="10" applyNumberFormat="1" applyFont="1" applyBorder="1" applyProtection="1">
      <protection locked="0"/>
    </xf>
    <xf numFmtId="10" fontId="64" fillId="0" borderId="26" xfId="10" applyNumberFormat="1" applyFont="1" applyBorder="1" applyProtection="1">
      <protection locked="0"/>
    </xf>
    <xf numFmtId="174" fontId="64" fillId="0" borderId="26" xfId="3" applyNumberFormat="1" applyFont="1" applyBorder="1" applyProtection="1">
      <protection locked="0"/>
    </xf>
    <xf numFmtId="4" fontId="64" fillId="0" borderId="23" xfId="10" applyNumberFormat="1" applyFont="1" applyBorder="1" applyProtection="1">
      <protection locked="0"/>
    </xf>
    <xf numFmtId="3" fontId="64" fillId="0" borderId="26" xfId="10" applyNumberFormat="1" applyFont="1" applyBorder="1" applyProtection="1">
      <protection locked="0"/>
    </xf>
    <xf numFmtId="3" fontId="64" fillId="0" borderId="23" xfId="10" applyNumberFormat="1" applyFont="1" applyFill="1" applyBorder="1" applyProtection="1">
      <protection locked="0"/>
    </xf>
    <xf numFmtId="10" fontId="64" fillId="0" borderId="23" xfId="10" applyNumberFormat="1" applyFont="1" applyFill="1" applyBorder="1" applyProtection="1">
      <protection locked="0"/>
    </xf>
    <xf numFmtId="10" fontId="64" fillId="0" borderId="26" xfId="10" applyNumberFormat="1" applyFont="1" applyFill="1" applyBorder="1" applyProtection="1">
      <protection locked="0"/>
    </xf>
    <xf numFmtId="0" fontId="64" fillId="4" borderId="23" xfId="10" applyNumberFormat="1" applyFont="1" applyFill="1" applyBorder="1" applyAlignment="1" applyProtection="1">
      <alignment horizontal="center" vertical="center"/>
      <protection locked="0"/>
    </xf>
    <xf numFmtId="10" fontId="12" fillId="0" borderId="29" xfId="10" applyNumberFormat="1" applyBorder="1" applyProtection="1">
      <protection locked="0"/>
    </xf>
    <xf numFmtId="10" fontId="12" fillId="0" borderId="23" xfId="10" applyNumberFormat="1" applyBorder="1" applyProtection="1">
      <protection locked="0"/>
    </xf>
    <xf numFmtId="10" fontId="12" fillId="0" borderId="26" xfId="10" applyNumberFormat="1" applyBorder="1" applyProtection="1">
      <protection locked="0"/>
    </xf>
    <xf numFmtId="4" fontId="65" fillId="4" borderId="29" xfId="10" applyNumberFormat="1" applyFont="1" applyFill="1" applyBorder="1" applyAlignment="1" applyProtection="1">
      <alignment horizontal="center"/>
      <protection locked="0"/>
    </xf>
    <xf numFmtId="10" fontId="65" fillId="0" borderId="26" xfId="10" applyNumberFormat="1" applyFont="1" applyBorder="1" applyProtection="1">
      <protection locked="0"/>
    </xf>
    <xf numFmtId="0" fontId="53" fillId="0" borderId="0" xfId="0" applyFont="1" applyFill="1" applyAlignment="1" applyProtection="1">
      <protection locked="0"/>
    </xf>
    <xf numFmtId="10" fontId="49" fillId="14" borderId="17" xfId="1" applyNumberFormat="1" applyFont="1" applyFill="1" applyBorder="1" applyAlignment="1" applyProtection="1">
      <alignment horizontal="center"/>
      <protection locked="0"/>
    </xf>
    <xf numFmtId="174" fontId="70" fillId="0" borderId="3" xfId="3" applyNumberFormat="1" applyFont="1" applyBorder="1" applyAlignment="1" applyProtection="1">
      <alignment horizontal="right"/>
      <protection locked="0"/>
    </xf>
    <xf numFmtId="174" fontId="70" fillId="0" borderId="16" xfId="3" applyNumberFormat="1" applyFont="1" applyBorder="1" applyAlignment="1" applyProtection="1">
      <alignment horizontal="right"/>
      <protection locked="0"/>
    </xf>
    <xf numFmtId="165" fontId="49" fillId="0" borderId="3" xfId="1" applyNumberFormat="1" applyFont="1" applyBorder="1" applyAlignment="1" applyProtection="1">
      <alignment horizontal="right"/>
      <protection locked="0"/>
    </xf>
    <xf numFmtId="165" fontId="49" fillId="0" borderId="14" xfId="1" applyNumberFormat="1" applyFont="1" applyBorder="1" applyAlignment="1" applyProtection="1">
      <alignment horizontal="right"/>
      <protection locked="0"/>
    </xf>
    <xf numFmtId="165" fontId="49" fillId="0" borderId="14" xfId="1" applyNumberFormat="1" applyFont="1" applyFill="1" applyBorder="1" applyAlignment="1" applyProtection="1">
      <alignment horizontal="right"/>
      <protection locked="0"/>
    </xf>
    <xf numFmtId="165" fontId="49" fillId="0" borderId="16" xfId="1" applyNumberFormat="1" applyFont="1" applyBorder="1" applyAlignment="1" applyProtection="1">
      <alignment horizontal="right"/>
      <protection locked="0"/>
    </xf>
    <xf numFmtId="165" fontId="51" fillId="0" borderId="36" xfId="1" applyNumberFormat="1" applyFont="1" applyBorder="1" applyAlignment="1" applyProtection="1">
      <alignment horizontal="right"/>
      <protection locked="0"/>
    </xf>
    <xf numFmtId="174" fontId="70" fillId="0" borderId="36" xfId="3" applyNumberFormat="1" applyFont="1" applyBorder="1" applyAlignment="1" applyProtection="1">
      <alignment horizontal="right"/>
      <protection locked="0"/>
    </xf>
    <xf numFmtId="179" fontId="70" fillId="0" borderId="3" xfId="1" applyNumberFormat="1" applyFont="1" applyBorder="1" applyAlignment="1" applyProtection="1">
      <alignment horizontal="right"/>
      <protection locked="0"/>
    </xf>
    <xf numFmtId="165" fontId="51" fillId="0" borderId="0" xfId="1" applyNumberFormat="1" applyFont="1" applyBorder="1" applyAlignment="1" applyProtection="1">
      <alignment horizontal="right"/>
      <protection locked="0"/>
    </xf>
    <xf numFmtId="174" fontId="70" fillId="0" borderId="0" xfId="3" applyNumberFormat="1" applyFont="1" applyBorder="1" applyAlignment="1" applyProtection="1">
      <alignment horizontal="right"/>
      <protection locked="0"/>
    </xf>
    <xf numFmtId="0" fontId="71" fillId="0" borderId="0" xfId="0" applyFont="1" applyFill="1" applyAlignment="1" applyProtection="1">
      <protection locked="0"/>
    </xf>
    <xf numFmtId="4" fontId="49" fillId="0" borderId="2" xfId="1" applyNumberFormat="1" applyFont="1" applyFill="1" applyBorder="1" applyAlignment="1" applyProtection="1">
      <alignment horizontal="center"/>
      <protection locked="0"/>
    </xf>
    <xf numFmtId="4" fontId="49" fillId="0" borderId="10" xfId="1" applyNumberFormat="1" applyFont="1" applyFill="1" applyBorder="1" applyAlignment="1" applyProtection="1">
      <alignment horizontal="center"/>
      <protection locked="0"/>
    </xf>
    <xf numFmtId="0" fontId="68" fillId="15" borderId="0" xfId="10" applyFont="1" applyFill="1" applyBorder="1" applyAlignment="1" applyProtection="1">
      <alignment vertical="top"/>
      <protection locked="0"/>
    </xf>
    <xf numFmtId="0" fontId="57" fillId="15" borderId="0" xfId="0" applyFont="1" applyFill="1" applyAlignment="1" applyProtection="1">
      <protection locked="0"/>
    </xf>
    <xf numFmtId="0" fontId="55" fillId="0" borderId="0" xfId="0" applyFont="1" applyProtection="1">
      <protection locked="0"/>
    </xf>
    <xf numFmtId="9" fontId="49" fillId="0" borderId="35" xfId="3" applyFont="1" applyFill="1" applyBorder="1" applyAlignment="1" applyProtection="1">
      <alignment horizontal="center"/>
      <protection locked="0"/>
    </xf>
    <xf numFmtId="174" fontId="49" fillId="0" borderId="14" xfId="3" applyNumberFormat="1" applyFont="1" applyBorder="1" applyAlignment="1" applyProtection="1">
      <alignment horizontal="right"/>
      <protection locked="0"/>
    </xf>
    <xf numFmtId="0" fontId="49" fillId="0" borderId="0" xfId="0" applyFont="1" applyProtection="1">
      <protection locked="0"/>
    </xf>
    <xf numFmtId="0" fontId="49" fillId="0" borderId="35" xfId="1" applyNumberFormat="1" applyFont="1" applyFill="1" applyBorder="1" applyAlignment="1" applyProtection="1">
      <alignment horizontal="center"/>
      <protection locked="0"/>
    </xf>
    <xf numFmtId="176" fontId="49" fillId="0" borderId="14" xfId="1" applyNumberFormat="1" applyFont="1" applyBorder="1" applyAlignment="1" applyProtection="1">
      <alignment horizontal="right"/>
      <protection locked="0"/>
    </xf>
    <xf numFmtId="176" fontId="49" fillId="0" borderId="14" xfId="1" applyNumberFormat="1" applyFont="1" applyFill="1" applyBorder="1" applyAlignment="1" applyProtection="1">
      <alignment horizontal="right"/>
      <protection locked="0"/>
    </xf>
    <xf numFmtId="176" fontId="49" fillId="0" borderId="16" xfId="1" applyNumberFormat="1" applyFont="1" applyBorder="1" applyAlignment="1" applyProtection="1">
      <alignment horizontal="right"/>
      <protection locked="0"/>
    </xf>
    <xf numFmtId="174" fontId="49" fillId="0" borderId="10" xfId="3" applyNumberFormat="1" applyFont="1" applyFill="1" applyBorder="1" applyAlignment="1" applyProtection="1">
      <alignment horizontal="center"/>
      <protection locked="0"/>
    </xf>
    <xf numFmtId="165" fontId="51" fillId="0" borderId="3" xfId="1" applyNumberFormat="1" applyFont="1" applyBorder="1" applyAlignment="1" applyProtection="1">
      <alignment horizontal="right"/>
      <protection locked="0"/>
    </xf>
    <xf numFmtId="165" fontId="51" fillId="0" borderId="16" xfId="1" applyNumberFormat="1" applyFont="1" applyBorder="1" applyAlignment="1" applyProtection="1">
      <alignment horizontal="right"/>
      <protection locked="0"/>
    </xf>
    <xf numFmtId="165" fontId="51" fillId="0" borderId="14" xfId="1" applyNumberFormat="1" applyFont="1" applyBorder="1" applyAlignment="1" applyProtection="1">
      <alignment horizontal="right"/>
      <protection locked="0"/>
    </xf>
    <xf numFmtId="0" fontId="1" fillId="8" borderId="29" xfId="10" applyNumberFormat="1" applyFont="1" applyFill="1" applyBorder="1" applyAlignment="1">
      <alignment horizontal="center"/>
    </xf>
    <xf numFmtId="0" fontId="1" fillId="4" borderId="1" xfId="10" applyFont="1" applyFill="1" applyBorder="1" applyAlignment="1" applyProtection="1">
      <alignment horizontal="center" vertical="top"/>
      <protection locked="0"/>
    </xf>
    <xf numFmtId="0" fontId="64" fillId="0" borderId="17" xfId="10" applyFont="1" applyFill="1" applyBorder="1" applyAlignment="1" applyProtection="1">
      <alignment horizontal="center" vertical="top"/>
    </xf>
    <xf numFmtId="0" fontId="84" fillId="0" borderId="2" xfId="10" applyFont="1" applyBorder="1" applyAlignment="1" applyProtection="1">
      <alignment horizontal="center" textRotation="90" wrapText="1"/>
    </xf>
    <xf numFmtId="0" fontId="64" fillId="0" borderId="35" xfId="10" applyFont="1" applyFill="1" applyBorder="1" applyAlignment="1" applyProtection="1">
      <alignment horizontal="center" vertical="top"/>
    </xf>
    <xf numFmtId="4" fontId="64" fillId="13" borderId="2" xfId="10" applyNumberFormat="1" applyFont="1" applyFill="1" applyBorder="1" applyAlignment="1" applyProtection="1">
      <alignment horizontal="center" vertical="top"/>
    </xf>
    <xf numFmtId="3" fontId="64" fillId="13" borderId="6" xfId="10" applyNumberFormat="1" applyFont="1" applyFill="1" applyBorder="1" applyAlignment="1" applyProtection="1">
      <alignment horizontal="center" vertical="top"/>
    </xf>
    <xf numFmtId="9" fontId="64" fillId="13" borderId="10" xfId="10" applyNumberFormat="1" applyFont="1" applyFill="1" applyBorder="1" applyAlignment="1" applyProtection="1">
      <alignment horizontal="center" vertical="top"/>
    </xf>
    <xf numFmtId="9" fontId="64" fillId="13" borderId="6" xfId="10" applyNumberFormat="1" applyFont="1" applyFill="1" applyBorder="1" applyAlignment="1" applyProtection="1">
      <alignment horizontal="center" vertical="top"/>
    </xf>
    <xf numFmtId="0" fontId="64" fillId="0" borderId="0" xfId="10" applyFont="1" applyFill="1" applyBorder="1" applyAlignment="1" applyProtection="1">
      <alignment vertical="top"/>
    </xf>
    <xf numFmtId="4" fontId="6" fillId="13" borderId="2" xfId="10" applyNumberFormat="1" applyFont="1" applyFill="1" applyBorder="1" applyAlignment="1" applyProtection="1">
      <alignment horizontal="center" vertical="top"/>
    </xf>
    <xf numFmtId="10" fontId="61" fillId="13" borderId="6" xfId="10" applyNumberFormat="1" applyFont="1" applyFill="1" applyBorder="1" applyAlignment="1" applyProtection="1">
      <alignment horizontal="center" vertical="top"/>
    </xf>
    <xf numFmtId="0" fontId="82" fillId="20" borderId="35" xfId="10" applyFont="1" applyFill="1" applyBorder="1" applyAlignment="1" applyProtection="1">
      <alignment horizontal="center"/>
    </xf>
    <xf numFmtId="9" fontId="12" fillId="13" borderId="6" xfId="10" applyNumberFormat="1" applyFill="1" applyBorder="1" applyAlignment="1" applyProtection="1">
      <alignment horizontal="center" vertical="top"/>
    </xf>
    <xf numFmtId="10" fontId="12" fillId="13" borderId="6" xfId="10" applyNumberFormat="1" applyFill="1" applyBorder="1" applyAlignment="1" applyProtection="1">
      <alignment horizontal="center" vertical="top"/>
    </xf>
    <xf numFmtId="9" fontId="12" fillId="13" borderId="10" xfId="10" applyNumberFormat="1" applyFill="1" applyBorder="1" applyAlignment="1" applyProtection="1">
      <alignment horizontal="center" vertical="top"/>
    </xf>
    <xf numFmtId="0" fontId="6" fillId="3" borderId="0" xfId="10" applyFont="1" applyFill="1" applyAlignment="1" applyProtection="1">
      <alignment horizontal="center"/>
    </xf>
    <xf numFmtId="0" fontId="12" fillId="8" borderId="0" xfId="10" applyFill="1" applyAlignment="1" applyProtection="1">
      <alignment horizontal="center"/>
    </xf>
    <xf numFmtId="0" fontId="6" fillId="0" borderId="0" xfId="10" applyFont="1" applyFill="1" applyAlignment="1" applyProtection="1">
      <alignment horizontal="center" vertical="top"/>
    </xf>
    <xf numFmtId="0" fontId="12" fillId="0" borderId="0" xfId="10" applyFill="1" applyBorder="1" applyAlignment="1" applyProtection="1">
      <alignment horizontal="center"/>
    </xf>
    <xf numFmtId="0" fontId="6" fillId="20" borderId="2" xfId="10" applyFont="1" applyFill="1" applyBorder="1" applyAlignment="1" applyProtection="1">
      <alignment horizontal="center"/>
    </xf>
    <xf numFmtId="0" fontId="78" fillId="0" borderId="0" xfId="10" applyFont="1" applyFill="1" applyBorder="1" applyAlignment="1" applyProtection="1">
      <alignment textRotation="90" wrapText="1"/>
    </xf>
    <xf numFmtId="0" fontId="61" fillId="13" borderId="35" xfId="16" applyNumberFormat="1" applyFont="1" applyFill="1" applyBorder="1" applyAlignment="1" applyProtection="1">
      <alignment horizontal="center" vertical="top"/>
    </xf>
    <xf numFmtId="4" fontId="61" fillId="13" borderId="6" xfId="10" applyNumberFormat="1" applyFont="1" applyFill="1" applyBorder="1" applyAlignment="1" applyProtection="1">
      <alignment horizontal="center" vertical="top"/>
    </xf>
    <xf numFmtId="9" fontId="61" fillId="13" borderId="6" xfId="10" applyNumberFormat="1" applyFont="1" applyFill="1" applyBorder="1" applyAlignment="1" applyProtection="1">
      <alignment horizontal="center" vertical="top" wrapText="1"/>
    </xf>
    <xf numFmtId="4" fontId="61" fillId="8" borderId="6" xfId="10" applyNumberFormat="1" applyFont="1" applyFill="1" applyBorder="1" applyAlignment="1" applyProtection="1">
      <alignment horizontal="center" vertical="top"/>
    </xf>
    <xf numFmtId="3" fontId="61" fillId="13" borderId="10" xfId="10" applyNumberFormat="1" applyFont="1" applyFill="1" applyBorder="1" applyAlignment="1" applyProtection="1">
      <alignment horizontal="center" vertical="top"/>
    </xf>
    <xf numFmtId="4" fontId="61" fillId="8" borderId="2" xfId="10" applyNumberFormat="1" applyFont="1" applyFill="1" applyBorder="1" applyAlignment="1" applyProtection="1">
      <alignment horizontal="center" vertical="top"/>
    </xf>
    <xf numFmtId="4" fontId="61" fillId="8" borderId="10" xfId="10" applyNumberFormat="1" applyFont="1" applyFill="1" applyBorder="1" applyAlignment="1" applyProtection="1">
      <alignment horizontal="center" vertical="top"/>
    </xf>
    <xf numFmtId="9" fontId="61" fillId="13" borderId="2" xfId="10" applyNumberFormat="1" applyFont="1" applyFill="1" applyBorder="1" applyAlignment="1" applyProtection="1">
      <alignment horizontal="center" vertical="top"/>
    </xf>
    <xf numFmtId="174" fontId="61" fillId="13" borderId="10" xfId="3" applyNumberFormat="1" applyFont="1" applyFill="1" applyBorder="1" applyAlignment="1" applyProtection="1">
      <alignment horizontal="center" vertical="top"/>
    </xf>
    <xf numFmtId="0" fontId="61" fillId="13" borderId="6" xfId="10" applyFont="1" applyFill="1" applyBorder="1" applyAlignment="1" applyProtection="1">
      <alignment horizontal="center" vertical="top"/>
    </xf>
    <xf numFmtId="4" fontId="61" fillId="13" borderId="10" xfId="10" applyNumberFormat="1" applyFont="1" applyFill="1" applyBorder="1" applyAlignment="1" applyProtection="1">
      <alignment horizontal="center" vertical="top"/>
    </xf>
    <xf numFmtId="9" fontId="61" fillId="0" borderId="10" xfId="10" applyNumberFormat="1" applyFont="1" applyFill="1" applyBorder="1" applyAlignment="1" applyProtection="1">
      <alignment horizontal="center" vertical="top"/>
    </xf>
    <xf numFmtId="0" fontId="12" fillId="0" borderId="0" xfId="10" applyAlignment="1" applyProtection="1">
      <alignment horizontal="center"/>
    </xf>
    <xf numFmtId="0" fontId="6" fillId="20" borderId="17" xfId="10" applyFont="1" applyFill="1" applyBorder="1" applyAlignment="1" applyProtection="1">
      <alignment horizontal="left" vertical="top"/>
    </xf>
    <xf numFmtId="0" fontId="10" fillId="20" borderId="17" xfId="10" applyFont="1" applyFill="1" applyBorder="1" applyAlignment="1" applyProtection="1">
      <alignment horizontal="center" vertical="top"/>
    </xf>
    <xf numFmtId="0" fontId="9" fillId="13" borderId="35" xfId="16" applyNumberFormat="1" applyFont="1" applyFill="1" applyBorder="1" applyAlignment="1" applyProtection="1">
      <alignment horizontal="center" vertical="top"/>
    </xf>
    <xf numFmtId="4" fontId="6" fillId="8" borderId="2" xfId="10" applyNumberFormat="1" applyFont="1" applyFill="1" applyBorder="1" applyAlignment="1" applyProtection="1">
      <alignment horizontal="center" vertical="top"/>
    </xf>
    <xf numFmtId="3" fontId="12" fillId="13" borderId="6" xfId="10" applyNumberFormat="1" applyFill="1" applyBorder="1" applyAlignment="1" applyProtection="1">
      <alignment horizontal="center" vertical="top"/>
    </xf>
    <xf numFmtId="4" fontId="6" fillId="13" borderId="6" xfId="10" applyNumberFormat="1" applyFont="1" applyFill="1" applyBorder="1" applyAlignment="1" applyProtection="1">
      <alignment horizontal="center" vertical="top"/>
    </xf>
    <xf numFmtId="9" fontId="6" fillId="13" borderId="6" xfId="10" applyNumberFormat="1" applyFont="1" applyFill="1" applyBorder="1" applyAlignment="1" applyProtection="1">
      <alignment horizontal="center" vertical="top"/>
    </xf>
    <xf numFmtId="9" fontId="12" fillId="8" borderId="10" xfId="10" applyNumberFormat="1" applyFill="1" applyBorder="1" applyAlignment="1" applyProtection="1">
      <alignment horizontal="center" vertical="top"/>
    </xf>
    <xf numFmtId="9" fontId="6" fillId="13" borderId="6" xfId="10" applyNumberFormat="1" applyFont="1" applyFill="1" applyBorder="1" applyAlignment="1" applyProtection="1">
      <alignment horizontal="center" vertical="top" wrapText="1"/>
    </xf>
    <xf numFmtId="4" fontId="12" fillId="13" borderId="6" xfId="10" applyNumberFormat="1" applyFill="1" applyBorder="1" applyAlignment="1" applyProtection="1">
      <alignment horizontal="center" vertical="top"/>
    </xf>
    <xf numFmtId="3" fontId="12" fillId="13" borderId="10" xfId="10" applyNumberFormat="1" applyFill="1" applyBorder="1" applyAlignment="1" applyProtection="1">
      <alignment horizontal="center" vertical="top"/>
    </xf>
    <xf numFmtId="4" fontId="9" fillId="13" borderId="2" xfId="10" applyNumberFormat="1" applyFont="1" applyFill="1" applyBorder="1" applyAlignment="1" applyProtection="1">
      <alignment horizontal="center" vertical="top"/>
    </xf>
    <xf numFmtId="4" fontId="9" fillId="13" borderId="10" xfId="10" applyNumberFormat="1" applyFont="1" applyFill="1" applyBorder="1" applyAlignment="1" applyProtection="1">
      <alignment horizontal="center" vertical="top"/>
    </xf>
    <xf numFmtId="4" fontId="6" fillId="8" borderId="10" xfId="10" applyNumberFormat="1" applyFont="1" applyFill="1" applyBorder="1" applyAlignment="1" applyProtection="1">
      <alignment horizontal="center" vertical="top"/>
    </xf>
    <xf numFmtId="9" fontId="12" fillId="13" borderId="2" xfId="10" applyNumberFormat="1" applyFill="1" applyBorder="1" applyAlignment="1" applyProtection="1">
      <alignment horizontal="center" vertical="top"/>
    </xf>
    <xf numFmtId="174" fontId="12" fillId="13" borderId="10" xfId="3" applyNumberFormat="1" applyFont="1" applyFill="1" applyBorder="1" applyAlignment="1" applyProtection="1">
      <alignment horizontal="center" vertical="top"/>
    </xf>
    <xf numFmtId="4" fontId="12" fillId="13" borderId="2" xfId="10" applyNumberFormat="1" applyFill="1" applyBorder="1" applyAlignment="1" applyProtection="1">
      <alignment horizontal="center" vertical="top"/>
    </xf>
    <xf numFmtId="0" fontId="9" fillId="13" borderId="6" xfId="10" applyFont="1" applyFill="1" applyBorder="1" applyAlignment="1" applyProtection="1">
      <alignment horizontal="center" vertical="top"/>
    </xf>
    <xf numFmtId="0" fontId="6" fillId="13" borderId="6" xfId="10" applyFont="1" applyFill="1" applyBorder="1" applyAlignment="1" applyProtection="1">
      <alignment horizontal="center" vertical="top"/>
    </xf>
    <xf numFmtId="9" fontId="12" fillId="0" borderId="10" xfId="10" applyNumberFormat="1" applyFill="1" applyBorder="1" applyAlignment="1" applyProtection="1">
      <alignment horizontal="center" vertical="top"/>
    </xf>
    <xf numFmtId="0" fontId="64" fillId="0" borderId="0" xfId="10" applyFont="1" applyFill="1" applyBorder="1" applyAlignment="1" applyProtection="1">
      <alignment horizontal="center"/>
    </xf>
    <xf numFmtId="0" fontId="64" fillId="0" borderId="10" xfId="10" applyFont="1" applyFill="1" applyBorder="1" applyAlignment="1" applyProtection="1">
      <alignment horizontal="center" vertical="top"/>
    </xf>
    <xf numFmtId="0" fontId="64" fillId="0" borderId="0" xfId="10" applyFont="1" applyAlignment="1" applyProtection="1">
      <alignment horizontal="center"/>
    </xf>
    <xf numFmtId="0" fontId="10" fillId="8" borderId="17" xfId="10" applyFont="1" applyFill="1" applyBorder="1" applyAlignment="1">
      <alignment horizontal="center" vertical="top"/>
    </xf>
    <xf numFmtId="0" fontId="5" fillId="8" borderId="17" xfId="10" applyFont="1" applyFill="1" applyBorder="1" applyAlignment="1">
      <alignment horizontal="center" vertical="top"/>
    </xf>
    <xf numFmtId="0" fontId="83" fillId="8" borderId="2" xfId="10" applyFont="1" applyFill="1" applyBorder="1" applyAlignment="1" applyProtection="1">
      <alignment horizontal="center" textRotation="90" wrapText="1"/>
    </xf>
    <xf numFmtId="0" fontId="78" fillId="8" borderId="2" xfId="10" applyFont="1" applyFill="1" applyBorder="1" applyAlignment="1" applyProtection="1">
      <alignment horizontal="center" textRotation="90" wrapText="1"/>
    </xf>
    <xf numFmtId="0" fontId="82" fillId="8" borderId="2" xfId="10" applyFont="1" applyFill="1" applyBorder="1" applyAlignment="1" applyProtection="1">
      <alignment horizontal="center"/>
    </xf>
    <xf numFmtId="0" fontId="1" fillId="8" borderId="2" xfId="10" applyFont="1" applyFill="1" applyBorder="1" applyAlignment="1">
      <alignment horizontal="center"/>
    </xf>
    <xf numFmtId="0" fontId="82" fillId="8" borderId="35" xfId="10" applyFont="1" applyFill="1" applyBorder="1" applyAlignment="1" applyProtection="1">
      <alignment horizontal="center"/>
    </xf>
    <xf numFmtId="0" fontId="1" fillId="8" borderId="35" xfId="10" applyFont="1" applyFill="1" applyBorder="1" applyAlignment="1">
      <alignment horizontal="center"/>
    </xf>
    <xf numFmtId="3" fontId="61" fillId="8" borderId="6" xfId="10" applyNumberFormat="1" applyFont="1" applyFill="1" applyBorder="1" applyAlignment="1" applyProtection="1">
      <alignment horizontal="center" vertical="top"/>
      <protection locked="0"/>
    </xf>
    <xf numFmtId="9" fontId="61" fillId="8" borderId="10" xfId="10" applyNumberFormat="1" applyFont="1" applyFill="1" applyBorder="1" applyAlignment="1" applyProtection="1">
      <alignment horizontal="center" vertical="top"/>
      <protection locked="0"/>
    </xf>
    <xf numFmtId="0" fontId="1" fillId="0" borderId="0" xfId="10" applyFont="1" applyFill="1" applyBorder="1" applyAlignment="1">
      <alignment horizontal="center"/>
    </xf>
    <xf numFmtId="0" fontId="1" fillId="20" borderId="2" xfId="10" applyFont="1" applyFill="1" applyBorder="1" applyAlignment="1">
      <alignment horizontal="center"/>
    </xf>
    <xf numFmtId="0" fontId="49" fillId="6" borderId="3" xfId="0" applyFont="1" applyFill="1" applyBorder="1" applyAlignment="1">
      <alignment horizontal="center"/>
    </xf>
    <xf numFmtId="0" fontId="49" fillId="6" borderId="4" xfId="0" applyFont="1" applyFill="1" applyBorder="1" applyAlignment="1">
      <alignment horizontal="center"/>
    </xf>
    <xf numFmtId="0" fontId="49" fillId="6" borderId="5" xfId="0" applyFont="1" applyFill="1" applyBorder="1" applyAlignment="1">
      <alignment horizontal="center"/>
    </xf>
    <xf numFmtId="0" fontId="49" fillId="7" borderId="3" xfId="0" applyFont="1" applyFill="1" applyBorder="1" applyAlignment="1">
      <alignment horizontal="center"/>
    </xf>
    <xf numFmtId="0" fontId="49" fillId="7" borderId="4" xfId="0" applyFont="1" applyFill="1" applyBorder="1" applyAlignment="1">
      <alignment horizontal="center"/>
    </xf>
    <xf numFmtId="0" fontId="49" fillId="7" borderId="5" xfId="0" applyFont="1" applyFill="1" applyBorder="1" applyAlignment="1">
      <alignment horizontal="center"/>
    </xf>
    <xf numFmtId="0" fontId="49" fillId="10" borderId="3" xfId="0" applyFont="1" applyFill="1" applyBorder="1" applyAlignment="1">
      <alignment horizontal="center"/>
    </xf>
    <xf numFmtId="0" fontId="49" fillId="10" borderId="4" xfId="0" applyFont="1" applyFill="1" applyBorder="1" applyAlignment="1">
      <alignment horizontal="center"/>
    </xf>
    <xf numFmtId="0" fontId="49" fillId="10" borderId="43" xfId="0" applyFont="1" applyFill="1" applyBorder="1" applyAlignment="1">
      <alignment horizontal="center"/>
    </xf>
    <xf numFmtId="0" fontId="50" fillId="6" borderId="36" xfId="0" applyFont="1" applyFill="1" applyBorder="1" applyAlignment="1">
      <alignment horizontal="right"/>
    </xf>
    <xf numFmtId="0" fontId="50" fillId="6" borderId="1" xfId="0" applyFont="1" applyFill="1" applyBorder="1" applyAlignment="1">
      <alignment horizontal="right"/>
    </xf>
    <xf numFmtId="0" fontId="50" fillId="7" borderId="36" xfId="0" applyFont="1" applyFill="1" applyBorder="1" applyAlignment="1">
      <alignment horizontal="right"/>
    </xf>
    <xf numFmtId="0" fontId="50" fillId="7" borderId="1" xfId="0" applyFont="1" applyFill="1" applyBorder="1" applyAlignment="1">
      <alignment horizontal="right"/>
    </xf>
    <xf numFmtId="0" fontId="15" fillId="0" borderId="0" xfId="7" applyFill="1" applyAlignment="1">
      <alignment horizontal="center"/>
    </xf>
    <xf numFmtId="0" fontId="15" fillId="0" borderId="3" xfId="7" applyBorder="1" applyAlignment="1">
      <alignment horizontal="center"/>
    </xf>
    <xf numFmtId="0" fontId="15" fillId="0" borderId="4" xfId="7" applyBorder="1" applyAlignment="1">
      <alignment horizontal="center"/>
    </xf>
    <xf numFmtId="0" fontId="15" fillId="0" borderId="5" xfId="7" applyBorder="1" applyAlignment="1">
      <alignment horizontal="center"/>
    </xf>
    <xf numFmtId="164" fontId="35" fillId="0" borderId="0" xfId="1" applyNumberFormat="1" applyFont="1" applyAlignment="1">
      <alignment horizontal="center"/>
    </xf>
  </cellXfs>
  <cellStyles count="17">
    <cellStyle name="Dezimal 2" xfId="2"/>
    <cellStyle name="Dezimal 2 2" xfId="13"/>
    <cellStyle name="Dezimal 3" xfId="8"/>
    <cellStyle name="Dezimal 3 2" xfId="14"/>
    <cellStyle name="Komma" xfId="1" builtinId="3"/>
    <cellStyle name="Prozent" xfId="3" builtinId="5"/>
    <cellStyle name="Standard" xfId="0" builtinId="0"/>
    <cellStyle name="Standard 2" xfId="4"/>
    <cellStyle name="Standard 2 2" xfId="5"/>
    <cellStyle name="Standard 2 2 2" xfId="11"/>
    <cellStyle name="Standard 3" xfId="6"/>
    <cellStyle name="Standard 3 2" xfId="12"/>
    <cellStyle name="Standard 4" xfId="7"/>
    <cellStyle name="Standard 5" xfId="9"/>
    <cellStyle name="Standard 5 2" xfId="15"/>
    <cellStyle name="Standard 6" xfId="10"/>
    <cellStyle name="Standard 6 2" xfId="16"/>
  </cellStyles>
  <dxfs count="2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32"/>
              <c:pt idx="0">
                <c:v>5</c:v>
              </c:pt>
              <c:pt idx="1">
                <c:v>5.4</c:v>
              </c:pt>
              <c:pt idx="2">
                <c:v>7</c:v>
              </c:pt>
              <c:pt idx="3">
                <c:v>7.45</c:v>
              </c:pt>
              <c:pt idx="4">
                <c:v>9.25</c:v>
              </c:pt>
              <c:pt idx="5">
                <c:v>9.75</c:v>
              </c:pt>
              <c:pt idx="6">
                <c:v>11.75</c:v>
              </c:pt>
              <c:pt idx="7">
                <c:v>12.25</c:v>
              </c:pt>
              <c:pt idx="8">
                <c:v>12.75</c:v>
              </c:pt>
              <c:pt idx="9">
                <c:v>14.25</c:v>
              </c:pt>
              <c:pt idx="10">
                <c:v>14.8</c:v>
              </c:pt>
              <c:pt idx="11">
                <c:v>19.75</c:v>
              </c:pt>
              <c:pt idx="12">
                <c:v>21.55</c:v>
              </c:pt>
              <c:pt idx="13">
                <c:v>22.150000000000031</c:v>
              </c:pt>
              <c:pt idx="14">
                <c:v>22.75</c:v>
              </c:pt>
              <c:pt idx="15">
                <c:v>24.55</c:v>
              </c:pt>
              <c:pt idx="16">
                <c:v>25.75</c:v>
              </c:pt>
              <c:pt idx="17">
                <c:v>26.4</c:v>
              </c:pt>
              <c:pt idx="18">
                <c:v>32.25</c:v>
              </c:pt>
              <c:pt idx="19">
                <c:v>32.950000000000003</c:v>
              </c:pt>
              <c:pt idx="20">
                <c:v>39.25</c:v>
              </c:pt>
              <c:pt idx="21">
                <c:v>40</c:v>
              </c:pt>
              <c:pt idx="22">
                <c:v>46.75</c:v>
              </c:pt>
              <c:pt idx="23">
                <c:v>47.55</c:v>
              </c:pt>
              <c:pt idx="24">
                <c:v>54.75</c:v>
              </c:pt>
              <c:pt idx="25">
                <c:v>62.75</c:v>
              </c:pt>
              <c:pt idx="26">
                <c:v>62.75</c:v>
              </c:pt>
              <c:pt idx="27">
                <c:v>62.75</c:v>
              </c:pt>
              <c:pt idx="28">
                <c:v>62.75</c:v>
              </c:pt>
              <c:pt idx="29">
                <c:v>62.75</c:v>
              </c:pt>
              <c:pt idx="30">
                <c:v>62.75</c:v>
              </c:pt>
              <c:pt idx="31">
                <c:v>62.75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D1B-4003-ABC2-8E2B0ED52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9822592"/>
        <c:axId val="119857152"/>
      </c:lineChart>
      <c:catAx>
        <c:axId val="11982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9857152"/>
        <c:crosses val="autoZero"/>
        <c:auto val="1"/>
        <c:lblAlgn val="ctr"/>
        <c:lblOffset val="100"/>
        <c:tickLblSkip val="1"/>
        <c:tickMarkSkip val="10"/>
        <c:noMultiLvlLbl val="0"/>
      </c:catAx>
      <c:valAx>
        <c:axId val="1198571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98225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78740157480314954" l="0.78740157480314954" r="0.78740157480314954" t="0.78740157480314954" header="0.51181102362204722" footer="0.51181102362204722"/>
    <c:pageSetup paperSize="9" orientation="landscape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Finanzausgleich 200x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4"/>
            <c:marker>
              <c:symbol val="star"/>
              <c:size val="12"/>
              <c:spPr>
                <a:noFill/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F0FC-4080-8F74-B762BD289208}"/>
              </c:ext>
            </c:extLst>
          </c:dPt>
          <c:dLbls>
            <c:dLbl>
              <c:idx val="1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de-CH"/>
                      <a:t>Stans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FC-4080-8F74-B762BD28920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Lit>
              <c:formatCode>General</c:formatCode>
              <c:ptCount val="32"/>
              <c:pt idx="0">
                <c:v>90</c:v>
              </c:pt>
              <c:pt idx="1">
                <c:v>91</c:v>
              </c:pt>
              <c:pt idx="2">
                <c:v>95</c:v>
              </c:pt>
              <c:pt idx="3">
                <c:v>96</c:v>
              </c:pt>
              <c:pt idx="4">
                <c:v>100</c:v>
              </c:pt>
              <c:pt idx="5">
                <c:v>101</c:v>
              </c:pt>
              <c:pt idx="6">
                <c:v>105</c:v>
              </c:pt>
              <c:pt idx="7">
                <c:v>106</c:v>
              </c:pt>
              <c:pt idx="8">
                <c:v>107</c:v>
              </c:pt>
              <c:pt idx="9">
                <c:v>110</c:v>
              </c:pt>
              <c:pt idx="10">
                <c:v>111</c:v>
              </c:pt>
              <c:pt idx="11">
                <c:v>120</c:v>
              </c:pt>
              <c:pt idx="12">
                <c:v>123</c:v>
              </c:pt>
              <c:pt idx="13">
                <c:v>124</c:v>
              </c:pt>
              <c:pt idx="14">
                <c:v>125</c:v>
              </c:pt>
              <c:pt idx="15">
                <c:v>128</c:v>
              </c:pt>
              <c:pt idx="16">
                <c:v>130</c:v>
              </c:pt>
              <c:pt idx="17">
                <c:v>131</c:v>
              </c:pt>
              <c:pt idx="18">
                <c:v>140</c:v>
              </c:pt>
              <c:pt idx="19">
                <c:v>141</c:v>
              </c:pt>
              <c:pt idx="20">
                <c:v>150</c:v>
              </c:pt>
              <c:pt idx="21">
                <c:v>151</c:v>
              </c:pt>
              <c:pt idx="22">
                <c:v>160</c:v>
              </c:pt>
              <c:pt idx="23">
                <c:v>161</c:v>
              </c:pt>
              <c:pt idx="24">
                <c:v>170</c:v>
              </c:pt>
              <c:pt idx="25">
                <c:v>180</c:v>
              </c:pt>
              <c:pt idx="26">
                <c:v>190</c:v>
              </c:pt>
              <c:pt idx="27">
                <c:v>200</c:v>
              </c:pt>
              <c:pt idx="28">
                <c:v>220</c:v>
              </c:pt>
              <c:pt idx="29">
                <c:v>228</c:v>
              </c:pt>
              <c:pt idx="30">
                <c:v>229</c:v>
              </c:pt>
              <c:pt idx="31">
                <c:v>230</c:v>
              </c:pt>
            </c:numLit>
          </c:xVal>
          <c:yVal>
            <c:numLit>
              <c:formatCode>General</c:formatCode>
              <c:ptCount val="32"/>
              <c:pt idx="0">
                <c:v>5</c:v>
              </c:pt>
              <c:pt idx="1">
                <c:v>5.4</c:v>
              </c:pt>
              <c:pt idx="2">
                <c:v>7</c:v>
              </c:pt>
              <c:pt idx="3">
                <c:v>7.45</c:v>
              </c:pt>
              <c:pt idx="4">
                <c:v>9.25</c:v>
              </c:pt>
              <c:pt idx="5">
                <c:v>9.75</c:v>
              </c:pt>
              <c:pt idx="6">
                <c:v>11.75</c:v>
              </c:pt>
              <c:pt idx="7">
                <c:v>12.25</c:v>
              </c:pt>
              <c:pt idx="8">
                <c:v>12.75</c:v>
              </c:pt>
              <c:pt idx="9">
                <c:v>14.25</c:v>
              </c:pt>
              <c:pt idx="10">
                <c:v>14.8</c:v>
              </c:pt>
              <c:pt idx="11">
                <c:v>19.75</c:v>
              </c:pt>
              <c:pt idx="12">
                <c:v>21.55</c:v>
              </c:pt>
              <c:pt idx="13">
                <c:v>22.150000000000031</c:v>
              </c:pt>
              <c:pt idx="14">
                <c:v>22.75</c:v>
              </c:pt>
              <c:pt idx="15">
                <c:v>24.55</c:v>
              </c:pt>
              <c:pt idx="16">
                <c:v>25.75</c:v>
              </c:pt>
              <c:pt idx="17">
                <c:v>26.4</c:v>
              </c:pt>
              <c:pt idx="18">
                <c:v>32.25</c:v>
              </c:pt>
              <c:pt idx="19">
                <c:v>32.950000000000003</c:v>
              </c:pt>
              <c:pt idx="20">
                <c:v>39.25</c:v>
              </c:pt>
              <c:pt idx="21">
                <c:v>40</c:v>
              </c:pt>
              <c:pt idx="22">
                <c:v>46.75</c:v>
              </c:pt>
              <c:pt idx="23">
                <c:v>47.55</c:v>
              </c:pt>
              <c:pt idx="24">
                <c:v>54.75</c:v>
              </c:pt>
              <c:pt idx="25">
                <c:v>62.75</c:v>
              </c:pt>
              <c:pt idx="26">
                <c:v>62.75</c:v>
              </c:pt>
              <c:pt idx="27">
                <c:v>62.75</c:v>
              </c:pt>
              <c:pt idx="28">
                <c:v>62.75</c:v>
              </c:pt>
              <c:pt idx="29">
                <c:v>62.75</c:v>
              </c:pt>
              <c:pt idx="30">
                <c:v>62.75</c:v>
              </c:pt>
              <c:pt idx="31">
                <c:v>62.75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1-F0FC-4080-8F74-B762BD289208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xVal>
            <c:numLit>
              <c:formatCode>General</c:formatCode>
              <c:ptCount val="32"/>
              <c:pt idx="0">
                <c:v>90</c:v>
              </c:pt>
              <c:pt idx="1">
                <c:v>91</c:v>
              </c:pt>
              <c:pt idx="2">
                <c:v>95</c:v>
              </c:pt>
              <c:pt idx="3">
                <c:v>96</c:v>
              </c:pt>
              <c:pt idx="4">
                <c:v>100</c:v>
              </c:pt>
              <c:pt idx="5">
                <c:v>101</c:v>
              </c:pt>
              <c:pt idx="6">
                <c:v>105</c:v>
              </c:pt>
              <c:pt idx="7">
                <c:v>106</c:v>
              </c:pt>
              <c:pt idx="8">
                <c:v>107</c:v>
              </c:pt>
              <c:pt idx="9">
                <c:v>110</c:v>
              </c:pt>
              <c:pt idx="10">
                <c:v>111</c:v>
              </c:pt>
              <c:pt idx="11">
                <c:v>120</c:v>
              </c:pt>
              <c:pt idx="12">
                <c:v>123</c:v>
              </c:pt>
              <c:pt idx="13">
                <c:v>124</c:v>
              </c:pt>
              <c:pt idx="14">
                <c:v>125</c:v>
              </c:pt>
              <c:pt idx="15">
                <c:v>128</c:v>
              </c:pt>
              <c:pt idx="16">
                <c:v>130</c:v>
              </c:pt>
              <c:pt idx="17">
                <c:v>131</c:v>
              </c:pt>
              <c:pt idx="18">
                <c:v>140</c:v>
              </c:pt>
              <c:pt idx="19">
                <c:v>141</c:v>
              </c:pt>
              <c:pt idx="20">
                <c:v>150</c:v>
              </c:pt>
              <c:pt idx="21">
                <c:v>151</c:v>
              </c:pt>
              <c:pt idx="22">
                <c:v>160</c:v>
              </c:pt>
              <c:pt idx="23">
                <c:v>161</c:v>
              </c:pt>
              <c:pt idx="24">
                <c:v>170</c:v>
              </c:pt>
              <c:pt idx="25">
                <c:v>180</c:v>
              </c:pt>
              <c:pt idx="26">
                <c:v>190</c:v>
              </c:pt>
              <c:pt idx="27">
                <c:v>200</c:v>
              </c:pt>
              <c:pt idx="28">
                <c:v>220</c:v>
              </c:pt>
              <c:pt idx="29">
                <c:v>228</c:v>
              </c:pt>
              <c:pt idx="30">
                <c:v>229</c:v>
              </c:pt>
              <c:pt idx="31">
                <c:v>230</c:v>
              </c:pt>
            </c:numLit>
          </c:xVal>
          <c:yVal>
            <c:numLit>
              <c:formatCode>General</c:formatCode>
              <c:ptCount val="32"/>
              <c:pt idx="0">
                <c:v>5</c:v>
              </c:pt>
              <c:pt idx="1">
                <c:v>5.4</c:v>
              </c:pt>
              <c:pt idx="4">
                <c:v>9</c:v>
              </c:pt>
              <c:pt idx="5">
                <c:v>9.4</c:v>
              </c:pt>
              <c:pt idx="9">
                <c:v>13</c:v>
              </c:pt>
              <c:pt idx="11">
                <c:v>17</c:v>
              </c:pt>
              <c:pt idx="16">
                <c:v>21</c:v>
              </c:pt>
              <c:pt idx="18">
                <c:v>25</c:v>
              </c:pt>
              <c:pt idx="20">
                <c:v>29</c:v>
              </c:pt>
              <c:pt idx="22">
                <c:v>33</c:v>
              </c:pt>
              <c:pt idx="24">
                <c:v>37</c:v>
              </c:pt>
              <c:pt idx="25">
                <c:v>41</c:v>
              </c:pt>
              <c:pt idx="26">
                <c:v>45</c:v>
              </c:pt>
              <c:pt idx="27">
                <c:v>49</c:v>
              </c:pt>
              <c:pt idx="28">
                <c:v>57</c:v>
              </c:pt>
              <c:pt idx="31">
                <c:v>61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2-F0FC-4080-8F74-B762BD289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0802304"/>
        <c:axId val="120812672"/>
      </c:scatterChart>
      <c:valAx>
        <c:axId val="120802304"/>
        <c:scaling>
          <c:orientation val="minMax"/>
          <c:max val="270"/>
          <c:min val="90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FK-Index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20812672"/>
        <c:crosses val="autoZero"/>
        <c:crossBetween val="midCat"/>
        <c:majorUnit val="20"/>
        <c:minorUnit val="10"/>
      </c:valAx>
      <c:valAx>
        <c:axId val="120812672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20802304"/>
        <c:crossesAt val="90"/>
        <c:crossBetween val="midCat"/>
        <c:majorUnit val="5"/>
      </c:valAx>
      <c:spPr>
        <a:solidFill>
          <a:srgbClr val="FFFF99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788" footer="0.49212598450000788"/>
    <c:pageSetup paperSize="9" orientation="landscape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32"/>
              <c:pt idx="0">
                <c:v>5</c:v>
              </c:pt>
              <c:pt idx="1">
                <c:v>5.4</c:v>
              </c:pt>
              <c:pt idx="2">
                <c:v>7</c:v>
              </c:pt>
              <c:pt idx="3">
                <c:v>7.45</c:v>
              </c:pt>
              <c:pt idx="4">
                <c:v>9.25</c:v>
              </c:pt>
              <c:pt idx="5">
                <c:v>9.75</c:v>
              </c:pt>
              <c:pt idx="6">
                <c:v>11.75</c:v>
              </c:pt>
              <c:pt idx="7">
                <c:v>12.25</c:v>
              </c:pt>
              <c:pt idx="8">
                <c:v>12.75</c:v>
              </c:pt>
              <c:pt idx="9">
                <c:v>14.25</c:v>
              </c:pt>
              <c:pt idx="10">
                <c:v>14.8</c:v>
              </c:pt>
              <c:pt idx="11">
                <c:v>19.75</c:v>
              </c:pt>
              <c:pt idx="12">
                <c:v>21.55</c:v>
              </c:pt>
              <c:pt idx="13">
                <c:v>22.150000000000031</c:v>
              </c:pt>
              <c:pt idx="14">
                <c:v>22.75</c:v>
              </c:pt>
              <c:pt idx="15">
                <c:v>24.55</c:v>
              </c:pt>
              <c:pt idx="16">
                <c:v>25.75</c:v>
              </c:pt>
              <c:pt idx="17">
                <c:v>26.4</c:v>
              </c:pt>
              <c:pt idx="18">
                <c:v>32.25</c:v>
              </c:pt>
              <c:pt idx="19">
                <c:v>32.950000000000003</c:v>
              </c:pt>
              <c:pt idx="20">
                <c:v>39.25</c:v>
              </c:pt>
              <c:pt idx="21">
                <c:v>40</c:v>
              </c:pt>
              <c:pt idx="22">
                <c:v>46.75</c:v>
              </c:pt>
              <c:pt idx="23">
                <c:v>47.55</c:v>
              </c:pt>
              <c:pt idx="24">
                <c:v>54.75</c:v>
              </c:pt>
              <c:pt idx="25">
                <c:v>62.75</c:v>
              </c:pt>
              <c:pt idx="26">
                <c:v>62.75</c:v>
              </c:pt>
              <c:pt idx="27">
                <c:v>62.75</c:v>
              </c:pt>
              <c:pt idx="28">
                <c:v>62.75</c:v>
              </c:pt>
              <c:pt idx="29">
                <c:v>62.75</c:v>
              </c:pt>
              <c:pt idx="30">
                <c:v>62.75</c:v>
              </c:pt>
              <c:pt idx="31">
                <c:v>62.75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975-42D3-94D6-4317CCB21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1170176"/>
        <c:axId val="121171968"/>
      </c:lineChart>
      <c:catAx>
        <c:axId val="12117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21171968"/>
        <c:crosses val="autoZero"/>
        <c:auto val="1"/>
        <c:lblAlgn val="ctr"/>
        <c:lblOffset val="100"/>
        <c:tickLblSkip val="1"/>
        <c:tickMarkSkip val="10"/>
        <c:noMultiLvlLbl val="0"/>
      </c:catAx>
      <c:valAx>
        <c:axId val="121171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211701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78740157480314954" l="0.78740157480314954" r="0.78740157480314954" t="0.78740157480314954" header="0.51181102362204722" footer="0.51181102362204722"/>
    <c:pageSetup paperSize="9" orientation="landscape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Finanzausgleich 200x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4"/>
            <c:marker>
              <c:symbol val="star"/>
              <c:size val="12"/>
              <c:spPr>
                <a:noFill/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F5EF-4E95-94EF-B6294BCB01B9}"/>
              </c:ext>
            </c:extLst>
          </c:dPt>
          <c:dLbls>
            <c:dLbl>
              <c:idx val="1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de-CH"/>
                      <a:t>Stans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EF-4E95-94EF-B6294BCB01B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Lit>
              <c:formatCode>General</c:formatCode>
              <c:ptCount val="32"/>
              <c:pt idx="0">
                <c:v>90</c:v>
              </c:pt>
              <c:pt idx="1">
                <c:v>91</c:v>
              </c:pt>
              <c:pt idx="2">
                <c:v>95</c:v>
              </c:pt>
              <c:pt idx="3">
                <c:v>96</c:v>
              </c:pt>
              <c:pt idx="4">
                <c:v>100</c:v>
              </c:pt>
              <c:pt idx="5">
                <c:v>101</c:v>
              </c:pt>
              <c:pt idx="6">
                <c:v>105</c:v>
              </c:pt>
              <c:pt idx="7">
                <c:v>106</c:v>
              </c:pt>
              <c:pt idx="8">
                <c:v>107</c:v>
              </c:pt>
              <c:pt idx="9">
                <c:v>110</c:v>
              </c:pt>
              <c:pt idx="10">
                <c:v>111</c:v>
              </c:pt>
              <c:pt idx="11">
                <c:v>120</c:v>
              </c:pt>
              <c:pt idx="12">
                <c:v>123</c:v>
              </c:pt>
              <c:pt idx="13">
                <c:v>124</c:v>
              </c:pt>
              <c:pt idx="14">
                <c:v>125</c:v>
              </c:pt>
              <c:pt idx="15">
                <c:v>128</c:v>
              </c:pt>
              <c:pt idx="16">
                <c:v>130</c:v>
              </c:pt>
              <c:pt idx="17">
                <c:v>131</c:v>
              </c:pt>
              <c:pt idx="18">
                <c:v>140</c:v>
              </c:pt>
              <c:pt idx="19">
                <c:v>141</c:v>
              </c:pt>
              <c:pt idx="20">
                <c:v>150</c:v>
              </c:pt>
              <c:pt idx="21">
                <c:v>151</c:v>
              </c:pt>
              <c:pt idx="22">
                <c:v>160</c:v>
              </c:pt>
              <c:pt idx="23">
                <c:v>161</c:v>
              </c:pt>
              <c:pt idx="24">
                <c:v>170</c:v>
              </c:pt>
              <c:pt idx="25">
                <c:v>180</c:v>
              </c:pt>
              <c:pt idx="26">
                <c:v>190</c:v>
              </c:pt>
              <c:pt idx="27">
                <c:v>200</c:v>
              </c:pt>
              <c:pt idx="28">
                <c:v>220</c:v>
              </c:pt>
              <c:pt idx="29">
                <c:v>228</c:v>
              </c:pt>
              <c:pt idx="30">
                <c:v>229</c:v>
              </c:pt>
              <c:pt idx="31">
                <c:v>230</c:v>
              </c:pt>
            </c:numLit>
          </c:xVal>
          <c:yVal>
            <c:numLit>
              <c:formatCode>General</c:formatCode>
              <c:ptCount val="32"/>
              <c:pt idx="0">
                <c:v>5</c:v>
              </c:pt>
              <c:pt idx="1">
                <c:v>5.4</c:v>
              </c:pt>
              <c:pt idx="2">
                <c:v>7</c:v>
              </c:pt>
              <c:pt idx="3">
                <c:v>7.45</c:v>
              </c:pt>
              <c:pt idx="4">
                <c:v>9.25</c:v>
              </c:pt>
              <c:pt idx="5">
                <c:v>9.75</c:v>
              </c:pt>
              <c:pt idx="6">
                <c:v>11.75</c:v>
              </c:pt>
              <c:pt idx="7">
                <c:v>12.25</c:v>
              </c:pt>
              <c:pt idx="8">
                <c:v>12.75</c:v>
              </c:pt>
              <c:pt idx="9">
                <c:v>14.25</c:v>
              </c:pt>
              <c:pt idx="10">
                <c:v>14.8</c:v>
              </c:pt>
              <c:pt idx="11">
                <c:v>19.75</c:v>
              </c:pt>
              <c:pt idx="12">
                <c:v>21.55</c:v>
              </c:pt>
              <c:pt idx="13">
                <c:v>22.150000000000031</c:v>
              </c:pt>
              <c:pt idx="14">
                <c:v>22.75</c:v>
              </c:pt>
              <c:pt idx="15">
                <c:v>24.55</c:v>
              </c:pt>
              <c:pt idx="16">
                <c:v>25.75</c:v>
              </c:pt>
              <c:pt idx="17">
                <c:v>26.4</c:v>
              </c:pt>
              <c:pt idx="18">
                <c:v>32.25</c:v>
              </c:pt>
              <c:pt idx="19">
                <c:v>32.950000000000003</c:v>
              </c:pt>
              <c:pt idx="20">
                <c:v>39.25</c:v>
              </c:pt>
              <c:pt idx="21">
                <c:v>40</c:v>
              </c:pt>
              <c:pt idx="22">
                <c:v>46.75</c:v>
              </c:pt>
              <c:pt idx="23">
                <c:v>47.55</c:v>
              </c:pt>
              <c:pt idx="24">
                <c:v>54.75</c:v>
              </c:pt>
              <c:pt idx="25">
                <c:v>62.75</c:v>
              </c:pt>
              <c:pt idx="26">
                <c:v>62.75</c:v>
              </c:pt>
              <c:pt idx="27">
                <c:v>62.75</c:v>
              </c:pt>
              <c:pt idx="28">
                <c:v>62.75</c:v>
              </c:pt>
              <c:pt idx="29">
                <c:v>62.75</c:v>
              </c:pt>
              <c:pt idx="30">
                <c:v>62.75</c:v>
              </c:pt>
              <c:pt idx="31">
                <c:v>62.75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1-F5EF-4E95-94EF-B6294BCB01B9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xVal>
            <c:numLit>
              <c:formatCode>General</c:formatCode>
              <c:ptCount val="32"/>
              <c:pt idx="0">
                <c:v>90</c:v>
              </c:pt>
              <c:pt idx="1">
                <c:v>91</c:v>
              </c:pt>
              <c:pt idx="2">
                <c:v>95</c:v>
              </c:pt>
              <c:pt idx="3">
                <c:v>96</c:v>
              </c:pt>
              <c:pt idx="4">
                <c:v>100</c:v>
              </c:pt>
              <c:pt idx="5">
                <c:v>101</c:v>
              </c:pt>
              <c:pt idx="6">
                <c:v>105</c:v>
              </c:pt>
              <c:pt idx="7">
                <c:v>106</c:v>
              </c:pt>
              <c:pt idx="8">
                <c:v>107</c:v>
              </c:pt>
              <c:pt idx="9">
                <c:v>110</c:v>
              </c:pt>
              <c:pt idx="10">
                <c:v>111</c:v>
              </c:pt>
              <c:pt idx="11">
                <c:v>120</c:v>
              </c:pt>
              <c:pt idx="12">
                <c:v>123</c:v>
              </c:pt>
              <c:pt idx="13">
                <c:v>124</c:v>
              </c:pt>
              <c:pt idx="14">
                <c:v>125</c:v>
              </c:pt>
              <c:pt idx="15">
                <c:v>128</c:v>
              </c:pt>
              <c:pt idx="16">
                <c:v>130</c:v>
              </c:pt>
              <c:pt idx="17">
                <c:v>131</c:v>
              </c:pt>
              <c:pt idx="18">
                <c:v>140</c:v>
              </c:pt>
              <c:pt idx="19">
                <c:v>141</c:v>
              </c:pt>
              <c:pt idx="20">
                <c:v>150</c:v>
              </c:pt>
              <c:pt idx="21">
                <c:v>151</c:v>
              </c:pt>
              <c:pt idx="22">
                <c:v>160</c:v>
              </c:pt>
              <c:pt idx="23">
                <c:v>161</c:v>
              </c:pt>
              <c:pt idx="24">
                <c:v>170</c:v>
              </c:pt>
              <c:pt idx="25">
                <c:v>180</c:v>
              </c:pt>
              <c:pt idx="26">
                <c:v>190</c:v>
              </c:pt>
              <c:pt idx="27">
                <c:v>200</c:v>
              </c:pt>
              <c:pt idx="28">
                <c:v>220</c:v>
              </c:pt>
              <c:pt idx="29">
                <c:v>228</c:v>
              </c:pt>
              <c:pt idx="30">
                <c:v>229</c:v>
              </c:pt>
              <c:pt idx="31">
                <c:v>230</c:v>
              </c:pt>
            </c:numLit>
          </c:xVal>
          <c:yVal>
            <c:numLit>
              <c:formatCode>General</c:formatCode>
              <c:ptCount val="32"/>
              <c:pt idx="0">
                <c:v>5</c:v>
              </c:pt>
              <c:pt idx="1">
                <c:v>5.4</c:v>
              </c:pt>
              <c:pt idx="4">
                <c:v>9</c:v>
              </c:pt>
              <c:pt idx="5">
                <c:v>9.4</c:v>
              </c:pt>
              <c:pt idx="9">
                <c:v>13</c:v>
              </c:pt>
              <c:pt idx="11">
                <c:v>17</c:v>
              </c:pt>
              <c:pt idx="16">
                <c:v>21</c:v>
              </c:pt>
              <c:pt idx="18">
                <c:v>25</c:v>
              </c:pt>
              <c:pt idx="20">
                <c:v>29</c:v>
              </c:pt>
              <c:pt idx="22">
                <c:v>33</c:v>
              </c:pt>
              <c:pt idx="24">
                <c:v>37</c:v>
              </c:pt>
              <c:pt idx="25">
                <c:v>41</c:v>
              </c:pt>
              <c:pt idx="26">
                <c:v>45</c:v>
              </c:pt>
              <c:pt idx="27">
                <c:v>49</c:v>
              </c:pt>
              <c:pt idx="28">
                <c:v>57</c:v>
              </c:pt>
              <c:pt idx="31">
                <c:v>61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2-F5EF-4E95-94EF-B6294BCB0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651328"/>
        <c:axId val="119669888"/>
      </c:scatterChart>
      <c:valAx>
        <c:axId val="119651328"/>
        <c:scaling>
          <c:orientation val="minMax"/>
          <c:max val="270"/>
          <c:min val="90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FK-Index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9669888"/>
        <c:crosses val="autoZero"/>
        <c:crossBetween val="midCat"/>
        <c:majorUnit val="20"/>
        <c:minorUnit val="10"/>
      </c:valAx>
      <c:valAx>
        <c:axId val="119669888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19651328"/>
        <c:crossesAt val="90"/>
        <c:crossBetween val="midCat"/>
        <c:majorUnit val="5"/>
      </c:valAx>
      <c:spPr>
        <a:solidFill>
          <a:srgbClr val="FFFF99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788" footer="0.49212598450000788"/>
    <c:pageSetup paperSize="9" orientation="landscape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32"/>
              <c:pt idx="0">
                <c:v>5</c:v>
              </c:pt>
              <c:pt idx="1">
                <c:v>5.4</c:v>
              </c:pt>
              <c:pt idx="2">
                <c:v>7</c:v>
              </c:pt>
              <c:pt idx="3">
                <c:v>7.45</c:v>
              </c:pt>
              <c:pt idx="4">
                <c:v>9.25</c:v>
              </c:pt>
              <c:pt idx="5">
                <c:v>9.75</c:v>
              </c:pt>
              <c:pt idx="6">
                <c:v>11.75</c:v>
              </c:pt>
              <c:pt idx="7">
                <c:v>12.25</c:v>
              </c:pt>
              <c:pt idx="8">
                <c:v>12.75</c:v>
              </c:pt>
              <c:pt idx="9">
                <c:v>14.25</c:v>
              </c:pt>
              <c:pt idx="10">
                <c:v>14.8</c:v>
              </c:pt>
              <c:pt idx="11">
                <c:v>19.75</c:v>
              </c:pt>
              <c:pt idx="12">
                <c:v>21.55</c:v>
              </c:pt>
              <c:pt idx="13">
                <c:v>22.150000000000031</c:v>
              </c:pt>
              <c:pt idx="14">
                <c:v>22.75</c:v>
              </c:pt>
              <c:pt idx="15">
                <c:v>24.55</c:v>
              </c:pt>
              <c:pt idx="16">
                <c:v>25.75</c:v>
              </c:pt>
              <c:pt idx="17">
                <c:v>26.4</c:v>
              </c:pt>
              <c:pt idx="18">
                <c:v>32.25</c:v>
              </c:pt>
              <c:pt idx="19">
                <c:v>32.950000000000003</c:v>
              </c:pt>
              <c:pt idx="20">
                <c:v>39.25</c:v>
              </c:pt>
              <c:pt idx="21">
                <c:v>40</c:v>
              </c:pt>
              <c:pt idx="22">
                <c:v>46.75</c:v>
              </c:pt>
              <c:pt idx="23">
                <c:v>47.55</c:v>
              </c:pt>
              <c:pt idx="24">
                <c:v>54.75</c:v>
              </c:pt>
              <c:pt idx="25">
                <c:v>62.75</c:v>
              </c:pt>
              <c:pt idx="26">
                <c:v>62.75</c:v>
              </c:pt>
              <c:pt idx="27">
                <c:v>62.75</c:v>
              </c:pt>
              <c:pt idx="28">
                <c:v>62.75</c:v>
              </c:pt>
              <c:pt idx="29">
                <c:v>62.75</c:v>
              </c:pt>
              <c:pt idx="30">
                <c:v>62.75</c:v>
              </c:pt>
              <c:pt idx="31">
                <c:v>62.75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75E-48BE-9BA0-B1F5F3978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378880"/>
        <c:axId val="122380672"/>
      </c:lineChart>
      <c:catAx>
        <c:axId val="12237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22380672"/>
        <c:crosses val="autoZero"/>
        <c:auto val="1"/>
        <c:lblAlgn val="ctr"/>
        <c:lblOffset val="100"/>
        <c:tickLblSkip val="1"/>
        <c:tickMarkSkip val="10"/>
        <c:noMultiLvlLbl val="0"/>
      </c:catAx>
      <c:valAx>
        <c:axId val="122380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223788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78740157480314954" l="0.78740157480314954" r="0.78740157480314954" t="0.78740157480314954" header="0.51181102362204722" footer="0.51181102362204722"/>
    <c:pageSetup paperSize="9" orientation="landscape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Finanzausgleich 200x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4"/>
            <c:marker>
              <c:symbol val="star"/>
              <c:size val="12"/>
              <c:spPr>
                <a:noFill/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0E9F-45CF-A7CA-2925F9847E51}"/>
              </c:ext>
            </c:extLst>
          </c:dPt>
          <c:dLbls>
            <c:dLbl>
              <c:idx val="1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de-CH"/>
                      <a:t>Stans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E9F-45CF-A7CA-2925F9847E5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Lit>
              <c:formatCode>General</c:formatCode>
              <c:ptCount val="32"/>
              <c:pt idx="0">
                <c:v>90</c:v>
              </c:pt>
              <c:pt idx="1">
                <c:v>91</c:v>
              </c:pt>
              <c:pt idx="2">
                <c:v>95</c:v>
              </c:pt>
              <c:pt idx="3">
                <c:v>96</c:v>
              </c:pt>
              <c:pt idx="4">
                <c:v>100</c:v>
              </c:pt>
              <c:pt idx="5">
                <c:v>101</c:v>
              </c:pt>
              <c:pt idx="6">
                <c:v>105</c:v>
              </c:pt>
              <c:pt idx="7">
                <c:v>106</c:v>
              </c:pt>
              <c:pt idx="8">
                <c:v>107</c:v>
              </c:pt>
              <c:pt idx="9">
                <c:v>110</c:v>
              </c:pt>
              <c:pt idx="10">
                <c:v>111</c:v>
              </c:pt>
              <c:pt idx="11">
                <c:v>120</c:v>
              </c:pt>
              <c:pt idx="12">
                <c:v>123</c:v>
              </c:pt>
              <c:pt idx="13">
                <c:v>124</c:v>
              </c:pt>
              <c:pt idx="14">
                <c:v>125</c:v>
              </c:pt>
              <c:pt idx="15">
                <c:v>128</c:v>
              </c:pt>
              <c:pt idx="16">
                <c:v>130</c:v>
              </c:pt>
              <c:pt idx="17">
                <c:v>131</c:v>
              </c:pt>
              <c:pt idx="18">
                <c:v>140</c:v>
              </c:pt>
              <c:pt idx="19">
                <c:v>141</c:v>
              </c:pt>
              <c:pt idx="20">
                <c:v>150</c:v>
              </c:pt>
              <c:pt idx="21">
                <c:v>151</c:v>
              </c:pt>
              <c:pt idx="22">
                <c:v>160</c:v>
              </c:pt>
              <c:pt idx="23">
                <c:v>161</c:v>
              </c:pt>
              <c:pt idx="24">
                <c:v>170</c:v>
              </c:pt>
              <c:pt idx="25">
                <c:v>180</c:v>
              </c:pt>
              <c:pt idx="26">
                <c:v>190</c:v>
              </c:pt>
              <c:pt idx="27">
                <c:v>200</c:v>
              </c:pt>
              <c:pt idx="28">
                <c:v>220</c:v>
              </c:pt>
              <c:pt idx="29">
                <c:v>228</c:v>
              </c:pt>
              <c:pt idx="30">
                <c:v>229</c:v>
              </c:pt>
              <c:pt idx="31">
                <c:v>230</c:v>
              </c:pt>
            </c:numLit>
          </c:xVal>
          <c:yVal>
            <c:numLit>
              <c:formatCode>General</c:formatCode>
              <c:ptCount val="32"/>
              <c:pt idx="0">
                <c:v>5</c:v>
              </c:pt>
              <c:pt idx="1">
                <c:v>5.4</c:v>
              </c:pt>
              <c:pt idx="2">
                <c:v>7</c:v>
              </c:pt>
              <c:pt idx="3">
                <c:v>7.45</c:v>
              </c:pt>
              <c:pt idx="4">
                <c:v>9.25</c:v>
              </c:pt>
              <c:pt idx="5">
                <c:v>9.75</c:v>
              </c:pt>
              <c:pt idx="6">
                <c:v>11.75</c:v>
              </c:pt>
              <c:pt idx="7">
                <c:v>12.25</c:v>
              </c:pt>
              <c:pt idx="8">
                <c:v>12.75</c:v>
              </c:pt>
              <c:pt idx="9">
                <c:v>14.25</c:v>
              </c:pt>
              <c:pt idx="10">
                <c:v>14.8</c:v>
              </c:pt>
              <c:pt idx="11">
                <c:v>19.75</c:v>
              </c:pt>
              <c:pt idx="12">
                <c:v>21.55</c:v>
              </c:pt>
              <c:pt idx="13">
                <c:v>22.150000000000031</c:v>
              </c:pt>
              <c:pt idx="14">
                <c:v>22.75</c:v>
              </c:pt>
              <c:pt idx="15">
                <c:v>24.55</c:v>
              </c:pt>
              <c:pt idx="16">
                <c:v>25.75</c:v>
              </c:pt>
              <c:pt idx="17">
                <c:v>26.4</c:v>
              </c:pt>
              <c:pt idx="18">
                <c:v>32.25</c:v>
              </c:pt>
              <c:pt idx="19">
                <c:v>32.950000000000003</c:v>
              </c:pt>
              <c:pt idx="20">
                <c:v>39.25</c:v>
              </c:pt>
              <c:pt idx="21">
                <c:v>40</c:v>
              </c:pt>
              <c:pt idx="22">
                <c:v>46.75</c:v>
              </c:pt>
              <c:pt idx="23">
                <c:v>47.55</c:v>
              </c:pt>
              <c:pt idx="24">
                <c:v>54.75</c:v>
              </c:pt>
              <c:pt idx="25">
                <c:v>62.75</c:v>
              </c:pt>
              <c:pt idx="26">
                <c:v>62.75</c:v>
              </c:pt>
              <c:pt idx="27">
                <c:v>62.75</c:v>
              </c:pt>
              <c:pt idx="28">
                <c:v>62.75</c:v>
              </c:pt>
              <c:pt idx="29">
                <c:v>62.75</c:v>
              </c:pt>
              <c:pt idx="30">
                <c:v>62.75</c:v>
              </c:pt>
              <c:pt idx="31">
                <c:v>62.75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1-0E9F-45CF-A7CA-2925F9847E51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xVal>
            <c:numLit>
              <c:formatCode>General</c:formatCode>
              <c:ptCount val="32"/>
              <c:pt idx="0">
                <c:v>90</c:v>
              </c:pt>
              <c:pt idx="1">
                <c:v>91</c:v>
              </c:pt>
              <c:pt idx="2">
                <c:v>95</c:v>
              </c:pt>
              <c:pt idx="3">
                <c:v>96</c:v>
              </c:pt>
              <c:pt idx="4">
                <c:v>100</c:v>
              </c:pt>
              <c:pt idx="5">
                <c:v>101</c:v>
              </c:pt>
              <c:pt idx="6">
                <c:v>105</c:v>
              </c:pt>
              <c:pt idx="7">
                <c:v>106</c:v>
              </c:pt>
              <c:pt idx="8">
                <c:v>107</c:v>
              </c:pt>
              <c:pt idx="9">
                <c:v>110</c:v>
              </c:pt>
              <c:pt idx="10">
                <c:v>111</c:v>
              </c:pt>
              <c:pt idx="11">
                <c:v>120</c:v>
              </c:pt>
              <c:pt idx="12">
                <c:v>123</c:v>
              </c:pt>
              <c:pt idx="13">
                <c:v>124</c:v>
              </c:pt>
              <c:pt idx="14">
                <c:v>125</c:v>
              </c:pt>
              <c:pt idx="15">
                <c:v>128</c:v>
              </c:pt>
              <c:pt idx="16">
                <c:v>130</c:v>
              </c:pt>
              <c:pt idx="17">
                <c:v>131</c:v>
              </c:pt>
              <c:pt idx="18">
                <c:v>140</c:v>
              </c:pt>
              <c:pt idx="19">
                <c:v>141</c:v>
              </c:pt>
              <c:pt idx="20">
                <c:v>150</c:v>
              </c:pt>
              <c:pt idx="21">
                <c:v>151</c:v>
              </c:pt>
              <c:pt idx="22">
                <c:v>160</c:v>
              </c:pt>
              <c:pt idx="23">
                <c:v>161</c:v>
              </c:pt>
              <c:pt idx="24">
                <c:v>170</c:v>
              </c:pt>
              <c:pt idx="25">
                <c:v>180</c:v>
              </c:pt>
              <c:pt idx="26">
                <c:v>190</c:v>
              </c:pt>
              <c:pt idx="27">
                <c:v>200</c:v>
              </c:pt>
              <c:pt idx="28">
                <c:v>220</c:v>
              </c:pt>
              <c:pt idx="29">
                <c:v>228</c:v>
              </c:pt>
              <c:pt idx="30">
                <c:v>229</c:v>
              </c:pt>
              <c:pt idx="31">
                <c:v>230</c:v>
              </c:pt>
            </c:numLit>
          </c:xVal>
          <c:yVal>
            <c:numLit>
              <c:formatCode>General</c:formatCode>
              <c:ptCount val="32"/>
              <c:pt idx="0">
                <c:v>5</c:v>
              </c:pt>
              <c:pt idx="1">
                <c:v>5.4</c:v>
              </c:pt>
              <c:pt idx="4">
                <c:v>9</c:v>
              </c:pt>
              <c:pt idx="5">
                <c:v>9.4</c:v>
              </c:pt>
              <c:pt idx="9">
                <c:v>13</c:v>
              </c:pt>
              <c:pt idx="11">
                <c:v>17</c:v>
              </c:pt>
              <c:pt idx="16">
                <c:v>21</c:v>
              </c:pt>
              <c:pt idx="18">
                <c:v>25</c:v>
              </c:pt>
              <c:pt idx="20">
                <c:v>29</c:v>
              </c:pt>
              <c:pt idx="22">
                <c:v>33</c:v>
              </c:pt>
              <c:pt idx="24">
                <c:v>37</c:v>
              </c:pt>
              <c:pt idx="25">
                <c:v>41</c:v>
              </c:pt>
              <c:pt idx="26">
                <c:v>45</c:v>
              </c:pt>
              <c:pt idx="27">
                <c:v>49</c:v>
              </c:pt>
              <c:pt idx="28">
                <c:v>57</c:v>
              </c:pt>
              <c:pt idx="31">
                <c:v>61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2-0E9F-45CF-A7CA-2925F9847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293632"/>
        <c:axId val="122299904"/>
      </c:scatterChart>
      <c:valAx>
        <c:axId val="122293632"/>
        <c:scaling>
          <c:orientation val="minMax"/>
          <c:max val="270"/>
          <c:min val="90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FK-Index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22299904"/>
        <c:crosses val="autoZero"/>
        <c:crossBetween val="midCat"/>
        <c:majorUnit val="20"/>
        <c:minorUnit val="10"/>
      </c:valAx>
      <c:valAx>
        <c:axId val="122299904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22293632"/>
        <c:crossesAt val="90"/>
        <c:crossBetween val="midCat"/>
        <c:majorUnit val="5"/>
      </c:valAx>
      <c:spPr>
        <a:solidFill>
          <a:srgbClr val="FFFF99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788" footer="0.49212598450000788"/>
    <c:pageSetup paperSize="9" orientation="landscape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32"/>
              <c:pt idx="0">
                <c:v>5</c:v>
              </c:pt>
              <c:pt idx="1">
                <c:v>5.4</c:v>
              </c:pt>
              <c:pt idx="2">
                <c:v>7</c:v>
              </c:pt>
              <c:pt idx="3">
                <c:v>7.45</c:v>
              </c:pt>
              <c:pt idx="4">
                <c:v>9.25</c:v>
              </c:pt>
              <c:pt idx="5">
                <c:v>9.75</c:v>
              </c:pt>
              <c:pt idx="6">
                <c:v>11.75</c:v>
              </c:pt>
              <c:pt idx="7">
                <c:v>12.25</c:v>
              </c:pt>
              <c:pt idx="8">
                <c:v>12.75</c:v>
              </c:pt>
              <c:pt idx="9">
                <c:v>14.25</c:v>
              </c:pt>
              <c:pt idx="10">
                <c:v>14.8</c:v>
              </c:pt>
              <c:pt idx="11">
                <c:v>19.75</c:v>
              </c:pt>
              <c:pt idx="12">
                <c:v>21.55</c:v>
              </c:pt>
              <c:pt idx="13">
                <c:v>22.150000000000031</c:v>
              </c:pt>
              <c:pt idx="14">
                <c:v>22.75</c:v>
              </c:pt>
              <c:pt idx="15">
                <c:v>24.55</c:v>
              </c:pt>
              <c:pt idx="16">
                <c:v>25.75</c:v>
              </c:pt>
              <c:pt idx="17">
                <c:v>26.4</c:v>
              </c:pt>
              <c:pt idx="18">
                <c:v>32.25</c:v>
              </c:pt>
              <c:pt idx="19">
                <c:v>32.950000000000003</c:v>
              </c:pt>
              <c:pt idx="20">
                <c:v>39.25</c:v>
              </c:pt>
              <c:pt idx="21">
                <c:v>40</c:v>
              </c:pt>
              <c:pt idx="22">
                <c:v>46.75</c:v>
              </c:pt>
              <c:pt idx="23">
                <c:v>47.55</c:v>
              </c:pt>
              <c:pt idx="24">
                <c:v>54.75</c:v>
              </c:pt>
              <c:pt idx="25">
                <c:v>62.75</c:v>
              </c:pt>
              <c:pt idx="26">
                <c:v>62.75</c:v>
              </c:pt>
              <c:pt idx="27">
                <c:v>62.75</c:v>
              </c:pt>
              <c:pt idx="28">
                <c:v>62.75</c:v>
              </c:pt>
              <c:pt idx="29">
                <c:v>62.75</c:v>
              </c:pt>
              <c:pt idx="30">
                <c:v>62.75</c:v>
              </c:pt>
              <c:pt idx="31">
                <c:v>62.75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DE1-4249-AC5F-77033D2ED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017856"/>
        <c:axId val="123056512"/>
      </c:lineChart>
      <c:catAx>
        <c:axId val="12301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23056512"/>
        <c:crosses val="autoZero"/>
        <c:auto val="1"/>
        <c:lblAlgn val="ctr"/>
        <c:lblOffset val="100"/>
        <c:tickLblSkip val="1"/>
        <c:tickMarkSkip val="10"/>
        <c:noMultiLvlLbl val="0"/>
      </c:catAx>
      <c:valAx>
        <c:axId val="1230565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230178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78740157480314954" l="0.78740157480314954" r="0.78740157480314954" t="0.78740157480314954" header="0.51181102362204722" footer="0.51181102362204722"/>
    <c:pageSetup paperSize="9" orientation="landscape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Finanzausgleich 200x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dPt>
            <c:idx val="14"/>
            <c:marker>
              <c:symbol val="star"/>
              <c:size val="12"/>
              <c:spPr>
                <a:noFill/>
                <a:ln>
                  <a:solidFill>
                    <a:srgbClr val="FF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2AD3-44B6-A38C-12F6D5D85226}"/>
              </c:ext>
            </c:extLst>
          </c:dPt>
          <c:dLbls>
            <c:dLbl>
              <c:idx val="1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de-CH"/>
                      <a:t>Stans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AD3-44B6-A38C-12F6D5D8522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Lit>
              <c:formatCode>General</c:formatCode>
              <c:ptCount val="32"/>
              <c:pt idx="0">
                <c:v>90</c:v>
              </c:pt>
              <c:pt idx="1">
                <c:v>91</c:v>
              </c:pt>
              <c:pt idx="2">
                <c:v>95</c:v>
              </c:pt>
              <c:pt idx="3">
                <c:v>96</c:v>
              </c:pt>
              <c:pt idx="4">
                <c:v>100</c:v>
              </c:pt>
              <c:pt idx="5">
                <c:v>101</c:v>
              </c:pt>
              <c:pt idx="6">
                <c:v>105</c:v>
              </c:pt>
              <c:pt idx="7">
                <c:v>106</c:v>
              </c:pt>
              <c:pt idx="8">
                <c:v>107</c:v>
              </c:pt>
              <c:pt idx="9">
                <c:v>110</c:v>
              </c:pt>
              <c:pt idx="10">
                <c:v>111</c:v>
              </c:pt>
              <c:pt idx="11">
                <c:v>120</c:v>
              </c:pt>
              <c:pt idx="12">
                <c:v>123</c:v>
              </c:pt>
              <c:pt idx="13">
                <c:v>124</c:v>
              </c:pt>
              <c:pt idx="14">
                <c:v>125</c:v>
              </c:pt>
              <c:pt idx="15">
                <c:v>128</c:v>
              </c:pt>
              <c:pt idx="16">
                <c:v>130</c:v>
              </c:pt>
              <c:pt idx="17">
                <c:v>131</c:v>
              </c:pt>
              <c:pt idx="18">
                <c:v>140</c:v>
              </c:pt>
              <c:pt idx="19">
                <c:v>141</c:v>
              </c:pt>
              <c:pt idx="20">
                <c:v>150</c:v>
              </c:pt>
              <c:pt idx="21">
                <c:v>151</c:v>
              </c:pt>
              <c:pt idx="22">
                <c:v>160</c:v>
              </c:pt>
              <c:pt idx="23">
                <c:v>161</c:v>
              </c:pt>
              <c:pt idx="24">
                <c:v>170</c:v>
              </c:pt>
              <c:pt idx="25">
                <c:v>180</c:v>
              </c:pt>
              <c:pt idx="26">
                <c:v>190</c:v>
              </c:pt>
              <c:pt idx="27">
                <c:v>200</c:v>
              </c:pt>
              <c:pt idx="28">
                <c:v>220</c:v>
              </c:pt>
              <c:pt idx="29">
                <c:v>228</c:v>
              </c:pt>
              <c:pt idx="30">
                <c:v>229</c:v>
              </c:pt>
              <c:pt idx="31">
                <c:v>230</c:v>
              </c:pt>
            </c:numLit>
          </c:xVal>
          <c:yVal>
            <c:numLit>
              <c:formatCode>General</c:formatCode>
              <c:ptCount val="32"/>
              <c:pt idx="0">
                <c:v>5</c:v>
              </c:pt>
              <c:pt idx="1">
                <c:v>5.4</c:v>
              </c:pt>
              <c:pt idx="2">
                <c:v>7</c:v>
              </c:pt>
              <c:pt idx="3">
                <c:v>7.45</c:v>
              </c:pt>
              <c:pt idx="4">
                <c:v>9.25</c:v>
              </c:pt>
              <c:pt idx="5">
                <c:v>9.75</c:v>
              </c:pt>
              <c:pt idx="6">
                <c:v>11.75</c:v>
              </c:pt>
              <c:pt idx="7">
                <c:v>12.25</c:v>
              </c:pt>
              <c:pt idx="8">
                <c:v>12.75</c:v>
              </c:pt>
              <c:pt idx="9">
                <c:v>14.25</c:v>
              </c:pt>
              <c:pt idx="10">
                <c:v>14.8</c:v>
              </c:pt>
              <c:pt idx="11">
                <c:v>19.75</c:v>
              </c:pt>
              <c:pt idx="12">
                <c:v>21.55</c:v>
              </c:pt>
              <c:pt idx="13">
                <c:v>22.150000000000031</c:v>
              </c:pt>
              <c:pt idx="14">
                <c:v>22.75</c:v>
              </c:pt>
              <c:pt idx="15">
                <c:v>24.55</c:v>
              </c:pt>
              <c:pt idx="16">
                <c:v>25.75</c:v>
              </c:pt>
              <c:pt idx="17">
                <c:v>26.4</c:v>
              </c:pt>
              <c:pt idx="18">
                <c:v>32.25</c:v>
              </c:pt>
              <c:pt idx="19">
                <c:v>32.950000000000003</c:v>
              </c:pt>
              <c:pt idx="20">
                <c:v>39.25</c:v>
              </c:pt>
              <c:pt idx="21">
                <c:v>40</c:v>
              </c:pt>
              <c:pt idx="22">
                <c:v>46.75</c:v>
              </c:pt>
              <c:pt idx="23">
                <c:v>47.55</c:v>
              </c:pt>
              <c:pt idx="24">
                <c:v>54.75</c:v>
              </c:pt>
              <c:pt idx="25">
                <c:v>62.75</c:v>
              </c:pt>
              <c:pt idx="26">
                <c:v>62.75</c:v>
              </c:pt>
              <c:pt idx="27">
                <c:v>62.75</c:v>
              </c:pt>
              <c:pt idx="28">
                <c:v>62.75</c:v>
              </c:pt>
              <c:pt idx="29">
                <c:v>62.75</c:v>
              </c:pt>
              <c:pt idx="30">
                <c:v>62.75</c:v>
              </c:pt>
              <c:pt idx="31">
                <c:v>62.75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1-2AD3-44B6-A38C-12F6D5D85226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xVal>
            <c:numLit>
              <c:formatCode>General</c:formatCode>
              <c:ptCount val="32"/>
              <c:pt idx="0">
                <c:v>90</c:v>
              </c:pt>
              <c:pt idx="1">
                <c:v>91</c:v>
              </c:pt>
              <c:pt idx="2">
                <c:v>95</c:v>
              </c:pt>
              <c:pt idx="3">
                <c:v>96</c:v>
              </c:pt>
              <c:pt idx="4">
                <c:v>100</c:v>
              </c:pt>
              <c:pt idx="5">
                <c:v>101</c:v>
              </c:pt>
              <c:pt idx="6">
                <c:v>105</c:v>
              </c:pt>
              <c:pt idx="7">
                <c:v>106</c:v>
              </c:pt>
              <c:pt idx="8">
                <c:v>107</c:v>
              </c:pt>
              <c:pt idx="9">
                <c:v>110</c:v>
              </c:pt>
              <c:pt idx="10">
                <c:v>111</c:v>
              </c:pt>
              <c:pt idx="11">
                <c:v>120</c:v>
              </c:pt>
              <c:pt idx="12">
                <c:v>123</c:v>
              </c:pt>
              <c:pt idx="13">
                <c:v>124</c:v>
              </c:pt>
              <c:pt idx="14">
                <c:v>125</c:v>
              </c:pt>
              <c:pt idx="15">
                <c:v>128</c:v>
              </c:pt>
              <c:pt idx="16">
                <c:v>130</c:v>
              </c:pt>
              <c:pt idx="17">
                <c:v>131</c:v>
              </c:pt>
              <c:pt idx="18">
                <c:v>140</c:v>
              </c:pt>
              <c:pt idx="19">
                <c:v>141</c:v>
              </c:pt>
              <c:pt idx="20">
                <c:v>150</c:v>
              </c:pt>
              <c:pt idx="21">
                <c:v>151</c:v>
              </c:pt>
              <c:pt idx="22">
                <c:v>160</c:v>
              </c:pt>
              <c:pt idx="23">
                <c:v>161</c:v>
              </c:pt>
              <c:pt idx="24">
                <c:v>170</c:v>
              </c:pt>
              <c:pt idx="25">
                <c:v>180</c:v>
              </c:pt>
              <c:pt idx="26">
                <c:v>190</c:v>
              </c:pt>
              <c:pt idx="27">
                <c:v>200</c:v>
              </c:pt>
              <c:pt idx="28">
                <c:v>220</c:v>
              </c:pt>
              <c:pt idx="29">
                <c:v>228</c:v>
              </c:pt>
              <c:pt idx="30">
                <c:v>229</c:v>
              </c:pt>
              <c:pt idx="31">
                <c:v>230</c:v>
              </c:pt>
            </c:numLit>
          </c:xVal>
          <c:yVal>
            <c:numLit>
              <c:formatCode>General</c:formatCode>
              <c:ptCount val="32"/>
              <c:pt idx="0">
                <c:v>5</c:v>
              </c:pt>
              <c:pt idx="1">
                <c:v>5.4</c:v>
              </c:pt>
              <c:pt idx="4">
                <c:v>9</c:v>
              </c:pt>
              <c:pt idx="5">
                <c:v>9.4</c:v>
              </c:pt>
              <c:pt idx="9">
                <c:v>13</c:v>
              </c:pt>
              <c:pt idx="11">
                <c:v>17</c:v>
              </c:pt>
              <c:pt idx="16">
                <c:v>21</c:v>
              </c:pt>
              <c:pt idx="18">
                <c:v>25</c:v>
              </c:pt>
              <c:pt idx="20">
                <c:v>29</c:v>
              </c:pt>
              <c:pt idx="22">
                <c:v>33</c:v>
              </c:pt>
              <c:pt idx="24">
                <c:v>37</c:v>
              </c:pt>
              <c:pt idx="25">
                <c:v>41</c:v>
              </c:pt>
              <c:pt idx="26">
                <c:v>45</c:v>
              </c:pt>
              <c:pt idx="27">
                <c:v>49</c:v>
              </c:pt>
              <c:pt idx="28">
                <c:v>57</c:v>
              </c:pt>
              <c:pt idx="31">
                <c:v>61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2-2AD3-44B6-A38C-12F6D5D85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354496"/>
        <c:axId val="123364864"/>
      </c:scatterChart>
      <c:valAx>
        <c:axId val="123354496"/>
        <c:scaling>
          <c:orientation val="minMax"/>
          <c:max val="270"/>
          <c:min val="90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CH"/>
                  <a:t>FK-Index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23364864"/>
        <c:crosses val="autoZero"/>
        <c:crossBetween val="midCat"/>
        <c:majorUnit val="20"/>
        <c:minorUnit val="10"/>
      </c:valAx>
      <c:valAx>
        <c:axId val="123364864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23354496"/>
        <c:crossesAt val="90"/>
        <c:crossBetween val="midCat"/>
        <c:majorUnit val="5"/>
      </c:valAx>
      <c:spPr>
        <a:solidFill>
          <a:srgbClr val="FFFF99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788" footer="0.49212598450000788"/>
    <c:pageSetup paperSize="9" orientation="landscape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13</xdr:row>
      <xdr:rowOff>123825</xdr:rowOff>
    </xdr:from>
    <xdr:to>
      <xdr:col>13</xdr:col>
      <xdr:colOff>544484</xdr:colOff>
      <xdr:row>52</xdr:row>
      <xdr:rowOff>39073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43100" y="2114550"/>
          <a:ext cx="11174384" cy="6973273"/>
        </a:xfrm>
        <a:prstGeom prst="rect">
          <a:avLst/>
        </a:prstGeom>
      </xdr:spPr>
    </xdr:pic>
    <xdr:clientData/>
  </xdr:twoCellAnchor>
  <xdr:twoCellAnchor>
    <xdr:from>
      <xdr:col>6</xdr:col>
      <xdr:colOff>314325</xdr:colOff>
      <xdr:row>3</xdr:row>
      <xdr:rowOff>133351</xdr:rowOff>
    </xdr:from>
    <xdr:to>
      <xdr:col>8</xdr:col>
      <xdr:colOff>209551</xdr:colOff>
      <xdr:row>6</xdr:row>
      <xdr:rowOff>28576</xdr:rowOff>
    </xdr:to>
    <xdr:sp macro="" textlink="">
      <xdr:nvSpPr>
        <xdr:cNvPr id="3" name="Abgerundete rechteckige Legende 2"/>
        <xdr:cNvSpPr/>
      </xdr:nvSpPr>
      <xdr:spPr bwMode="auto">
        <a:xfrm>
          <a:off x="7019925" y="314326"/>
          <a:ext cx="1571626" cy="438150"/>
        </a:xfrm>
        <a:prstGeom prst="wedgeRoundRectCallout">
          <a:avLst>
            <a:gd name="adj1" fmla="val 40207"/>
            <a:gd name="adj2" fmla="val 568401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lang="de-CH" sz="1100"/>
            <a:t>Auswahl Jahr</a:t>
          </a:r>
          <a:r>
            <a:rPr lang="de-CH" sz="1100" baseline="0"/>
            <a:t> gemäss Dropdownliste</a:t>
          </a:r>
          <a:endParaRPr lang="de-CH" sz="1100"/>
        </a:p>
      </xdr:txBody>
    </xdr:sp>
    <xdr:clientData/>
  </xdr:twoCellAnchor>
  <xdr:twoCellAnchor>
    <xdr:from>
      <xdr:col>2</xdr:col>
      <xdr:colOff>133350</xdr:colOff>
      <xdr:row>4</xdr:row>
      <xdr:rowOff>57150</xdr:rowOff>
    </xdr:from>
    <xdr:to>
      <xdr:col>4</xdr:col>
      <xdr:colOff>419101</xdr:colOff>
      <xdr:row>9</xdr:row>
      <xdr:rowOff>133350</xdr:rowOff>
    </xdr:to>
    <xdr:sp macro="" textlink="">
      <xdr:nvSpPr>
        <xdr:cNvPr id="5" name="Abgerundete rechteckige Legende 4"/>
        <xdr:cNvSpPr/>
      </xdr:nvSpPr>
      <xdr:spPr bwMode="auto">
        <a:xfrm>
          <a:off x="3486150" y="419100"/>
          <a:ext cx="1962151" cy="981075"/>
        </a:xfrm>
        <a:prstGeom prst="wedgeRoundRectCallout">
          <a:avLst>
            <a:gd name="adj1" fmla="val 170552"/>
            <a:gd name="adj2" fmla="val 399396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lang="de-CH" sz="1100"/>
            <a:t>Eingabe Variante gemäss Auswahl</a:t>
          </a:r>
          <a:r>
            <a:rPr lang="de-CH" sz="1100" baseline="0"/>
            <a:t> (Möglichkeiten gemäss Spalten  R bis Y)</a:t>
          </a:r>
        </a:p>
        <a:p>
          <a:pPr algn="l"/>
          <a:r>
            <a:rPr lang="de-CH" sz="1100" baseline="0"/>
            <a:t>a = Variante Mittelausstattung</a:t>
          </a:r>
        </a:p>
        <a:p>
          <a:pPr algn="l"/>
          <a:r>
            <a:rPr lang="de-CH" sz="1100" baseline="0"/>
            <a:t>v = Variante Mittelverteilung</a:t>
          </a:r>
          <a:endParaRPr lang="de-CH" sz="1100"/>
        </a:p>
      </xdr:txBody>
    </xdr:sp>
    <xdr:clientData/>
  </xdr:twoCellAnchor>
  <xdr:twoCellAnchor>
    <xdr:from>
      <xdr:col>8</xdr:col>
      <xdr:colOff>533400</xdr:colOff>
      <xdr:row>3</xdr:row>
      <xdr:rowOff>9526</xdr:rowOff>
    </xdr:from>
    <xdr:to>
      <xdr:col>10</xdr:col>
      <xdr:colOff>428626</xdr:colOff>
      <xdr:row>6</xdr:row>
      <xdr:rowOff>47625</xdr:rowOff>
    </xdr:to>
    <xdr:sp macro="" textlink="">
      <xdr:nvSpPr>
        <xdr:cNvPr id="6" name="Abgerundete rechteckige Legende 5"/>
        <xdr:cNvSpPr/>
      </xdr:nvSpPr>
      <xdr:spPr bwMode="auto">
        <a:xfrm>
          <a:off x="8915400" y="190501"/>
          <a:ext cx="1571626" cy="581024"/>
        </a:xfrm>
        <a:prstGeom prst="wedgeRoundRectCallout">
          <a:avLst>
            <a:gd name="adj1" fmla="val -74338"/>
            <a:gd name="adj2" fmla="val 383939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lang="de-CH" sz="1100"/>
            <a:t>2 Varianten</a:t>
          </a:r>
          <a:r>
            <a:rPr lang="de-CH" sz="1100" baseline="0"/>
            <a:t> können jeweils miteinander verglichen werden</a:t>
          </a:r>
          <a:endParaRPr lang="de-CH" sz="1100"/>
        </a:p>
      </xdr:txBody>
    </xdr:sp>
    <xdr:clientData/>
  </xdr:twoCellAnchor>
  <xdr:twoCellAnchor>
    <xdr:from>
      <xdr:col>11</xdr:col>
      <xdr:colOff>133351</xdr:colOff>
      <xdr:row>3</xdr:row>
      <xdr:rowOff>114300</xdr:rowOff>
    </xdr:from>
    <xdr:to>
      <xdr:col>13</xdr:col>
      <xdr:colOff>638177</xdr:colOff>
      <xdr:row>11</xdr:row>
      <xdr:rowOff>66675</xdr:rowOff>
    </xdr:to>
    <xdr:sp macro="" textlink="">
      <xdr:nvSpPr>
        <xdr:cNvPr id="7" name="Abgerundete rechteckige Legende 6"/>
        <xdr:cNvSpPr/>
      </xdr:nvSpPr>
      <xdr:spPr bwMode="auto">
        <a:xfrm>
          <a:off x="11029951" y="295275"/>
          <a:ext cx="2181226" cy="1400175"/>
        </a:xfrm>
        <a:prstGeom prst="wedgeRoundRectCallout">
          <a:avLst>
            <a:gd name="adj1" fmla="val -34849"/>
            <a:gd name="adj2" fmla="val 301146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lang="de-CH" sz="1100"/>
            <a:t>Varianten a5</a:t>
          </a:r>
          <a:r>
            <a:rPr lang="de-CH" sz="1100" baseline="0"/>
            <a:t> / a6 / a7 können in grünen Zellen angepasst werden.</a:t>
          </a:r>
        </a:p>
        <a:p>
          <a:pPr algn="l"/>
          <a:r>
            <a:rPr lang="de-CH" sz="1100" baseline="0"/>
            <a:t>Veränderung zu Standardwert in Spalte L ist einzutragen (Möglichkeiten gemäss Spalte M)</a:t>
          </a:r>
        </a:p>
        <a:p>
          <a:pPr algn="l"/>
          <a:endParaRPr lang="de-CH" sz="1100"/>
        </a:p>
      </xdr:txBody>
    </xdr:sp>
    <xdr:clientData/>
  </xdr:twoCellAnchor>
  <xdr:twoCellAnchor>
    <xdr:from>
      <xdr:col>14</xdr:col>
      <xdr:colOff>9525</xdr:colOff>
      <xdr:row>32</xdr:row>
      <xdr:rowOff>142875</xdr:rowOff>
    </xdr:from>
    <xdr:to>
      <xdr:col>15</xdr:col>
      <xdr:colOff>742950</xdr:colOff>
      <xdr:row>40</xdr:row>
      <xdr:rowOff>76200</xdr:rowOff>
    </xdr:to>
    <xdr:sp macro="" textlink="">
      <xdr:nvSpPr>
        <xdr:cNvPr id="8" name="Abgerundete rechteckige Legende 7"/>
        <xdr:cNvSpPr/>
      </xdr:nvSpPr>
      <xdr:spPr bwMode="auto">
        <a:xfrm>
          <a:off x="11744325" y="5934075"/>
          <a:ext cx="1571625" cy="1381125"/>
        </a:xfrm>
        <a:prstGeom prst="wedgeRoundRectCallout">
          <a:avLst>
            <a:gd name="adj1" fmla="val -224738"/>
            <a:gd name="adj2" fmla="val -104027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lang="de-CH" sz="1100"/>
            <a:t>Variante a0 und v0 entspricht</a:t>
          </a:r>
          <a:r>
            <a:rPr lang="de-CH" sz="1100" baseline="0"/>
            <a:t> dem heutigen Finanzausgleich</a:t>
          </a:r>
        </a:p>
        <a:p>
          <a:pPr algn="l"/>
          <a:endParaRPr lang="de-CH" sz="1100" baseline="0"/>
        </a:p>
        <a:p>
          <a:pPr algn="l"/>
          <a:r>
            <a:rPr lang="de-CH" sz="1100" baseline="0"/>
            <a:t>Variante a4 imd v4 entspricht der externen Vernehmlassung</a:t>
          </a:r>
          <a:endParaRPr lang="de-CH" sz="1100"/>
        </a:p>
      </xdr:txBody>
    </xdr:sp>
    <xdr:clientData/>
  </xdr:twoCellAnchor>
  <xdr:twoCellAnchor>
    <xdr:from>
      <xdr:col>0</xdr:col>
      <xdr:colOff>142875</xdr:colOff>
      <xdr:row>0</xdr:row>
      <xdr:rowOff>95250</xdr:rowOff>
    </xdr:from>
    <xdr:to>
      <xdr:col>13</xdr:col>
      <xdr:colOff>438150</xdr:colOff>
      <xdr:row>2</xdr:row>
      <xdr:rowOff>123825</xdr:rowOff>
    </xdr:to>
    <xdr:sp macro="" textlink="">
      <xdr:nvSpPr>
        <xdr:cNvPr id="4" name="Textfeld 3"/>
        <xdr:cNvSpPr txBox="1"/>
      </xdr:nvSpPr>
      <xdr:spPr>
        <a:xfrm>
          <a:off x="142875" y="95250"/>
          <a:ext cx="11191875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Die Datei ist elektronisch abrufbar unter </a:t>
          </a:r>
          <a:r>
            <a:rPr lang="de-CH" sz="1400" u="sng">
              <a:solidFill>
                <a:schemeClr val="tx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www.nw.ch</a:t>
          </a:r>
          <a:r>
            <a:rPr lang="de-CH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(Politik → Regierungsrat → Vernehmlassungen).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112568</xdr:colOff>
      <xdr:row>8</xdr:row>
      <xdr:rowOff>60614</xdr:rowOff>
    </xdr:from>
    <xdr:to>
      <xdr:col>10</xdr:col>
      <xdr:colOff>3325091</xdr:colOff>
      <xdr:row>9</xdr:row>
      <xdr:rowOff>389659</xdr:rowOff>
    </xdr:to>
    <xdr:sp macro="" textlink="">
      <xdr:nvSpPr>
        <xdr:cNvPr id="2" name="Textfeld 1"/>
        <xdr:cNvSpPr txBox="1"/>
      </xdr:nvSpPr>
      <xdr:spPr>
        <a:xfrm>
          <a:off x="112568" y="1056409"/>
          <a:ext cx="3212523" cy="493568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CH" sz="1000"/>
            <a:t>Eingabe nur in orangen</a:t>
          </a:r>
          <a:r>
            <a:rPr lang="de-CH" sz="1000" baseline="0"/>
            <a:t> und gelben Zellen möglich</a:t>
          </a:r>
        </a:p>
        <a:p>
          <a:pPr algn="ctr"/>
          <a:r>
            <a:rPr lang="de-CH" sz="1000" baseline="0"/>
            <a:t>Auswahl gemäss Dropdwon-Liste</a:t>
          </a:r>
          <a:endParaRPr lang="de-CH" sz="1000"/>
        </a:p>
      </xdr:txBody>
    </xdr:sp>
    <xdr:clientData/>
  </xdr:twoCellAnchor>
  <xdr:twoCellAnchor>
    <xdr:from>
      <xdr:col>10</xdr:col>
      <xdr:colOff>95249</xdr:colOff>
      <xdr:row>9</xdr:row>
      <xdr:rowOff>441614</xdr:rowOff>
    </xdr:from>
    <xdr:to>
      <xdr:col>10</xdr:col>
      <xdr:colOff>3342409</xdr:colOff>
      <xdr:row>9</xdr:row>
      <xdr:rowOff>952500</xdr:rowOff>
    </xdr:to>
    <xdr:sp macro="" textlink="">
      <xdr:nvSpPr>
        <xdr:cNvPr id="8" name="Textfeld 7"/>
        <xdr:cNvSpPr txBox="1"/>
      </xdr:nvSpPr>
      <xdr:spPr>
        <a:xfrm>
          <a:off x="95249" y="1601932"/>
          <a:ext cx="3247160" cy="510886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CH" sz="1000"/>
            <a:t>Eingaben in Spalten W und X in grünen Zellen möglich.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457199</xdr:colOff>
      <xdr:row>15</xdr:row>
      <xdr:rowOff>28574</xdr:rowOff>
    </xdr:from>
    <xdr:to>
      <xdr:col>20</xdr:col>
      <xdr:colOff>228599</xdr:colOff>
      <xdr:row>25</xdr:row>
      <xdr:rowOff>180974</xdr:rowOff>
    </xdr:to>
    <xdr:sp macro="" textlink="">
      <xdr:nvSpPr>
        <xdr:cNvPr id="2" name="Textfeld 1"/>
        <xdr:cNvSpPr txBox="1"/>
      </xdr:nvSpPr>
      <xdr:spPr>
        <a:xfrm rot="869598">
          <a:off x="9705974" y="2809874"/>
          <a:ext cx="4533900" cy="177165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CH" sz="1200" b="1"/>
            <a:t>Keine Eingaben vornehmen! </a:t>
          </a:r>
        </a:p>
        <a:p>
          <a:pPr algn="ctr"/>
          <a:r>
            <a:rPr lang="de-CH" sz="1200" b="1"/>
            <a:t>Alles verknüpft!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373232</xdr:colOff>
      <xdr:row>4</xdr:row>
      <xdr:rowOff>149503</xdr:rowOff>
    </xdr:from>
    <xdr:to>
      <xdr:col>7</xdr:col>
      <xdr:colOff>399737</xdr:colOff>
      <xdr:row>14</xdr:row>
      <xdr:rowOff>152834</xdr:rowOff>
    </xdr:to>
    <xdr:sp macro="" textlink="">
      <xdr:nvSpPr>
        <xdr:cNvPr id="4" name="Textfeld 3"/>
        <xdr:cNvSpPr txBox="1"/>
      </xdr:nvSpPr>
      <xdr:spPr>
        <a:xfrm rot="3205704">
          <a:off x="4804419" y="1490466"/>
          <a:ext cx="2003581" cy="78850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CH" sz="1100"/>
            <a:t>Keine Eingaben vornehmen! </a:t>
          </a:r>
        </a:p>
        <a:p>
          <a:pPr algn="ctr"/>
          <a:r>
            <a:rPr lang="de-CH" sz="1100"/>
            <a:t>Alles verknüpft!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10</xdr:col>
      <xdr:colOff>1047750</xdr:colOff>
      <xdr:row>0</xdr:row>
      <xdr:rowOff>0</xdr:rowOff>
    </xdr:to>
    <xdr:graphicFrame macro="">
      <xdr:nvGraphicFramePr>
        <xdr:cNvPr id="33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0</xdr:row>
      <xdr:rowOff>0</xdr:rowOff>
    </xdr:from>
    <xdr:to>
      <xdr:col>11</xdr:col>
      <xdr:colOff>0</xdr:colOff>
      <xdr:row>0</xdr:row>
      <xdr:rowOff>0</xdr:rowOff>
    </xdr:to>
    <xdr:graphicFrame macro="">
      <xdr:nvGraphicFramePr>
        <xdr:cNvPr id="332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95250</xdr:rowOff>
    </xdr:from>
    <xdr:to>
      <xdr:col>0</xdr:col>
      <xdr:colOff>923925</xdr:colOff>
      <xdr:row>6</xdr:row>
      <xdr:rowOff>28575</xdr:rowOff>
    </xdr:to>
    <xdr:pic>
      <xdr:nvPicPr>
        <xdr:cNvPr id="3325" name="Picture 3" descr="C:\Eigene Dateien\PowerPoint\NW-FARBE.BMP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r="606" b="17020"/>
        <a:stretch>
          <a:fillRect/>
        </a:stretch>
      </xdr:blipFill>
      <xdr:spPr bwMode="auto">
        <a:xfrm>
          <a:off x="0" y="95250"/>
          <a:ext cx="923925" cy="1162050"/>
        </a:xfrm>
        <a:prstGeom prst="rect">
          <a:avLst/>
        </a:prstGeom>
        <a:noFill/>
        <a:ln w="12700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0</xdr:colOff>
      <xdr:row>6</xdr:row>
      <xdr:rowOff>28575</xdr:rowOff>
    </xdr:to>
    <xdr:pic>
      <xdr:nvPicPr>
        <xdr:cNvPr id="3326" name="Picture 4" descr="C:\Eigene Dateien\PowerPoint\NW-FARBE.BMP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r="606" b="17020"/>
        <a:stretch>
          <a:fillRect/>
        </a:stretch>
      </xdr:blipFill>
      <xdr:spPr bwMode="auto">
        <a:xfrm>
          <a:off x="6419850" y="0"/>
          <a:ext cx="0" cy="1257300"/>
        </a:xfrm>
        <a:prstGeom prst="rect">
          <a:avLst/>
        </a:prstGeom>
        <a:noFill/>
        <a:ln w="12700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42</xdr:row>
      <xdr:rowOff>0</xdr:rowOff>
    </xdr:from>
    <xdr:to>
      <xdr:col>10</xdr:col>
      <xdr:colOff>1047750</xdr:colOff>
      <xdr:row>42</xdr:row>
      <xdr:rowOff>0</xdr:rowOff>
    </xdr:to>
    <xdr:graphicFrame macro="">
      <xdr:nvGraphicFramePr>
        <xdr:cNvPr id="12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42</xdr:row>
      <xdr:rowOff>0</xdr:rowOff>
    </xdr:from>
    <xdr:to>
      <xdr:col>11</xdr:col>
      <xdr:colOff>0</xdr:colOff>
      <xdr:row>42</xdr:row>
      <xdr:rowOff>0</xdr:rowOff>
    </xdr:to>
    <xdr:graphicFrame macro="">
      <xdr:nvGraphicFramePr>
        <xdr:cNvPr id="127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1009650</xdr:colOff>
      <xdr:row>6</xdr:row>
      <xdr:rowOff>19050</xdr:rowOff>
    </xdr:to>
    <xdr:pic>
      <xdr:nvPicPr>
        <xdr:cNvPr id="1275" name="Picture 3" descr="C:\Eigene Dateien\PowerPoint\NW-FARBE.BMP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r="606" b="17020"/>
        <a:stretch>
          <a:fillRect/>
        </a:stretch>
      </xdr:blipFill>
      <xdr:spPr bwMode="auto">
        <a:xfrm>
          <a:off x="0" y="0"/>
          <a:ext cx="1009650" cy="1247775"/>
        </a:xfrm>
        <a:prstGeom prst="rect">
          <a:avLst/>
        </a:prstGeom>
        <a:noFill/>
        <a:ln w="12700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0</xdr:colOff>
      <xdr:row>6</xdr:row>
      <xdr:rowOff>28575</xdr:rowOff>
    </xdr:to>
    <xdr:pic>
      <xdr:nvPicPr>
        <xdr:cNvPr id="1276" name="Picture 4" descr="C:\Eigene Dateien\PowerPoint\NW-FARBE.BMP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r="606" b="17020"/>
        <a:stretch>
          <a:fillRect/>
        </a:stretch>
      </xdr:blipFill>
      <xdr:spPr bwMode="auto">
        <a:xfrm>
          <a:off x="6486525" y="0"/>
          <a:ext cx="0" cy="1257300"/>
        </a:xfrm>
        <a:prstGeom prst="rect">
          <a:avLst/>
        </a:prstGeom>
        <a:noFill/>
        <a:ln w="12700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10</xdr:col>
      <xdr:colOff>1047750</xdr:colOff>
      <xdr:row>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0</xdr:row>
      <xdr:rowOff>0</xdr:rowOff>
    </xdr:from>
    <xdr:to>
      <xdr:col>11</xdr:col>
      <xdr:colOff>0</xdr:colOff>
      <xdr:row>0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95250</xdr:rowOff>
    </xdr:from>
    <xdr:to>
      <xdr:col>0</xdr:col>
      <xdr:colOff>923925</xdr:colOff>
      <xdr:row>6</xdr:row>
      <xdr:rowOff>28575</xdr:rowOff>
    </xdr:to>
    <xdr:pic>
      <xdr:nvPicPr>
        <xdr:cNvPr id="4" name="Picture 3" descr="C:\Eigene Dateien\PowerPoint\NW-FARBE.BMP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r="606" b="17020"/>
        <a:stretch>
          <a:fillRect/>
        </a:stretch>
      </xdr:blipFill>
      <xdr:spPr bwMode="auto">
        <a:xfrm>
          <a:off x="0" y="95250"/>
          <a:ext cx="923925" cy="1162050"/>
        </a:xfrm>
        <a:prstGeom prst="rect">
          <a:avLst/>
        </a:prstGeom>
        <a:noFill/>
        <a:ln w="12700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0</xdr:colOff>
      <xdr:row>6</xdr:row>
      <xdr:rowOff>28575</xdr:rowOff>
    </xdr:to>
    <xdr:pic>
      <xdr:nvPicPr>
        <xdr:cNvPr id="5" name="Picture 4" descr="C:\Eigene Dateien\PowerPoint\NW-FARBE.BMP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r="606" b="17020"/>
        <a:stretch>
          <a:fillRect/>
        </a:stretch>
      </xdr:blipFill>
      <xdr:spPr bwMode="auto">
        <a:xfrm>
          <a:off x="6419850" y="0"/>
          <a:ext cx="0" cy="1257300"/>
        </a:xfrm>
        <a:prstGeom prst="rect">
          <a:avLst/>
        </a:prstGeom>
        <a:noFill/>
        <a:ln w="12700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42</xdr:row>
      <xdr:rowOff>0</xdr:rowOff>
    </xdr:from>
    <xdr:to>
      <xdr:col>10</xdr:col>
      <xdr:colOff>1047750</xdr:colOff>
      <xdr:row>42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42</xdr:row>
      <xdr:rowOff>0</xdr:rowOff>
    </xdr:from>
    <xdr:to>
      <xdr:col>11</xdr:col>
      <xdr:colOff>0</xdr:colOff>
      <xdr:row>42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1009650</xdr:colOff>
      <xdr:row>6</xdr:row>
      <xdr:rowOff>19050</xdr:rowOff>
    </xdr:to>
    <xdr:pic>
      <xdr:nvPicPr>
        <xdr:cNvPr id="4" name="Picture 3" descr="C:\Eigene Dateien\PowerPoint\NW-FARBE.BMP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r="606" b="17020"/>
        <a:stretch>
          <a:fillRect/>
        </a:stretch>
      </xdr:blipFill>
      <xdr:spPr bwMode="auto">
        <a:xfrm>
          <a:off x="0" y="0"/>
          <a:ext cx="1009650" cy="1257300"/>
        </a:xfrm>
        <a:prstGeom prst="rect">
          <a:avLst/>
        </a:prstGeom>
        <a:noFill/>
        <a:ln w="12700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0</xdr:colOff>
      <xdr:row>6</xdr:row>
      <xdr:rowOff>28575</xdr:rowOff>
    </xdr:to>
    <xdr:pic>
      <xdr:nvPicPr>
        <xdr:cNvPr id="5" name="Picture 4" descr="C:\Eigene Dateien\PowerPoint\NW-FARBE.BMP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r="606" b="17020"/>
        <a:stretch>
          <a:fillRect/>
        </a:stretch>
      </xdr:blipFill>
      <xdr:spPr bwMode="auto">
        <a:xfrm>
          <a:off x="7143750" y="0"/>
          <a:ext cx="0" cy="1266825"/>
        </a:xfrm>
        <a:prstGeom prst="rect">
          <a:avLst/>
        </a:prstGeom>
        <a:noFill/>
        <a:ln w="12700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P28" sqref="P28"/>
    </sheetView>
  </sheetViews>
  <sheetFormatPr baseColWidth="10" defaultRowHeight="14.25" x14ac:dyDescent="0.2"/>
  <sheetData/>
  <pageMargins left="0.31496062992125984" right="0.31496062992125984" top="0.39370078740157483" bottom="0.39370078740157483" header="0.31496062992125984" footer="0.31496062992125984"/>
  <pageSetup paperSize="9" scale="70" orientation="landscape" r:id="rId1"/>
  <headerFooter>
    <oddFooter>&amp;L&amp;8&amp;Z&amp;F&amp;A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rgb="FF92D050"/>
  </sheetPr>
  <dimension ref="A1:V49"/>
  <sheetViews>
    <sheetView topLeftCell="A10" zoomScaleNormal="100" workbookViewId="0">
      <selection activeCell="L24" sqref="L24"/>
    </sheetView>
  </sheetViews>
  <sheetFormatPr baseColWidth="10" defaultColWidth="11" defaultRowHeight="14.25" x14ac:dyDescent="0.2"/>
  <cols>
    <col min="1" max="1" width="11.75" style="109" customWidth="1"/>
    <col min="2" max="2" width="12.75" style="109" customWidth="1"/>
    <col min="3" max="5" width="13.75" style="109" customWidth="1"/>
    <col min="6" max="6" width="11.75" style="109" customWidth="1"/>
    <col min="7" max="7" width="13.625" style="109" bestFit="1" customWidth="1"/>
    <col min="8" max="8" width="12.125" style="109" customWidth="1"/>
    <col min="9" max="10" width="11.125" style="109" bestFit="1" customWidth="1"/>
    <col min="11" max="12" width="9.375" style="109" customWidth="1"/>
    <col min="13" max="13" width="11" style="109"/>
    <col min="14" max="15" width="11.125" style="109" bestFit="1" customWidth="1"/>
    <col min="16" max="17" width="11" style="109"/>
    <col min="18" max="18" width="9.625" style="109" customWidth="1"/>
    <col min="19" max="19" width="9.25" style="109" customWidth="1"/>
    <col min="20" max="20" width="13.5" style="109" customWidth="1"/>
    <col min="21" max="16384" width="11" style="109"/>
  </cols>
  <sheetData>
    <row r="1" spans="1:21" ht="18" x14ac:dyDescent="0.25">
      <c r="A1" s="105" t="s">
        <v>17</v>
      </c>
      <c r="B1" s="106"/>
      <c r="C1" s="106"/>
      <c r="D1" s="106"/>
      <c r="E1" s="106"/>
      <c r="F1" s="107"/>
      <c r="G1" s="108"/>
      <c r="H1" s="108"/>
      <c r="I1" s="108"/>
      <c r="J1" s="108"/>
      <c r="K1" s="108"/>
      <c r="L1" s="108"/>
      <c r="M1" s="110" t="s">
        <v>17</v>
      </c>
      <c r="R1" s="107"/>
    </row>
    <row r="2" spans="1:21" ht="7.5" customHeight="1" x14ac:dyDescent="0.2">
      <c r="A2" s="111"/>
      <c r="B2" s="106"/>
      <c r="C2" s="106"/>
      <c r="D2" s="106"/>
      <c r="E2" s="106"/>
    </row>
    <row r="3" spans="1:21" ht="15" x14ac:dyDescent="0.2">
      <c r="A3" s="112" t="str">
        <f>Para!N6</f>
        <v>FINANZAUSGLEICH 2017</v>
      </c>
      <c r="B3" s="106"/>
      <c r="C3" s="106"/>
      <c r="D3" s="106"/>
      <c r="E3" s="106"/>
      <c r="I3" s="1"/>
      <c r="M3" s="108" t="str">
        <f>A3</f>
        <v>FINANZAUSGLEICH 2017</v>
      </c>
    </row>
    <row r="5" spans="1:21" s="114" customFormat="1" x14ac:dyDescent="0.2">
      <c r="A5" s="113" t="s">
        <v>71</v>
      </c>
      <c r="B5" s="850"/>
      <c r="C5" s="111"/>
      <c r="D5" s="111"/>
      <c r="E5" s="111"/>
      <c r="F5" s="111"/>
      <c r="G5" s="111"/>
      <c r="H5" s="111"/>
      <c r="I5" s="111"/>
      <c r="J5" s="111"/>
      <c r="K5" s="111"/>
      <c r="M5" s="113"/>
    </row>
    <row r="6" spans="1:21" s="114" customFormat="1" x14ac:dyDescent="0.2">
      <c r="B6" s="850"/>
      <c r="C6" s="111"/>
      <c r="D6" s="111"/>
      <c r="E6" s="111"/>
      <c r="F6" s="111"/>
      <c r="G6" s="111"/>
      <c r="H6" s="111"/>
      <c r="I6" s="111"/>
      <c r="J6" s="111"/>
      <c r="K6" s="111"/>
    </row>
    <row r="7" spans="1:21" s="812" customFormat="1" x14ac:dyDescent="0.2">
      <c r="A7" s="811"/>
      <c r="B7" s="851"/>
      <c r="M7" s="811"/>
    </row>
    <row r="8" spans="1:21" s="813" customFormat="1" ht="7.5" customHeight="1" x14ac:dyDescent="0.2">
      <c r="B8" s="812"/>
    </row>
    <row r="9" spans="1:21" ht="7.5" customHeight="1" x14ac:dyDescent="0.2"/>
    <row r="10" spans="1:21" s="115" customFormat="1" ht="18" x14ac:dyDescent="0.25">
      <c r="A10" s="110" t="s">
        <v>72</v>
      </c>
      <c r="M10" s="110" t="s">
        <v>73</v>
      </c>
    </row>
    <row r="11" spans="1:21" s="116" customFormat="1" ht="12" customHeight="1" x14ac:dyDescent="0.2"/>
    <row r="12" spans="1:21" s="117" customFormat="1" ht="11.25" x14ac:dyDescent="0.2">
      <c r="A12" s="117" t="s">
        <v>0</v>
      </c>
      <c r="B12" s="118" t="str">
        <f>CONCATENATE("Steuerfuss ",Para!K30)</f>
        <v>Steuerfuss 2017</v>
      </c>
      <c r="C12" s="118" t="s">
        <v>24</v>
      </c>
      <c r="D12" s="118" t="s">
        <v>24</v>
      </c>
      <c r="E12" s="118" t="s">
        <v>24</v>
      </c>
      <c r="F12" s="119" t="s">
        <v>153</v>
      </c>
      <c r="G12" s="118" t="s">
        <v>74</v>
      </c>
      <c r="H12" s="118" t="s">
        <v>274</v>
      </c>
      <c r="I12" s="120" t="s">
        <v>57</v>
      </c>
      <c r="J12" s="118" t="s">
        <v>58</v>
      </c>
      <c r="K12" s="120" t="s">
        <v>58</v>
      </c>
      <c r="L12" s="120"/>
      <c r="M12" s="118" t="s">
        <v>0</v>
      </c>
      <c r="N12" s="118" t="str">
        <f>K12</f>
        <v>Finanz-</v>
      </c>
      <c r="O12" s="118" t="s">
        <v>75</v>
      </c>
      <c r="P12" s="120" t="s">
        <v>58</v>
      </c>
      <c r="Q12" s="120" t="s">
        <v>76</v>
      </c>
      <c r="R12" s="120" t="s">
        <v>75</v>
      </c>
      <c r="S12" s="120" t="s">
        <v>58</v>
      </c>
      <c r="T12" s="118" t="s">
        <v>77</v>
      </c>
      <c r="U12" s="122" t="s">
        <v>75</v>
      </c>
    </row>
    <row r="13" spans="1:21" s="117" customFormat="1" ht="11.25" x14ac:dyDescent="0.2">
      <c r="B13" s="118" t="s">
        <v>78</v>
      </c>
      <c r="C13" s="118" t="s">
        <v>245</v>
      </c>
      <c r="D13" s="118" t="s">
        <v>263</v>
      </c>
      <c r="E13" s="118" t="s">
        <v>264</v>
      </c>
      <c r="F13" s="123" t="s">
        <v>250</v>
      </c>
      <c r="G13" s="118" t="s">
        <v>156</v>
      </c>
      <c r="H13" s="118" t="s">
        <v>155</v>
      </c>
      <c r="I13" s="124" t="str">
        <f>CONCATENATE("31.12.",Para!K13)</f>
        <v>31.12.2016</v>
      </c>
      <c r="J13" s="118" t="s">
        <v>79</v>
      </c>
      <c r="K13" s="120" t="s">
        <v>80</v>
      </c>
      <c r="L13" s="120"/>
      <c r="M13" s="118"/>
      <c r="N13" s="118" t="str">
        <f>K13</f>
        <v>kraft-Index</v>
      </c>
      <c r="O13" s="118" t="s">
        <v>81</v>
      </c>
      <c r="P13" s="120" t="s">
        <v>80</v>
      </c>
      <c r="Q13" s="120" t="s">
        <v>82</v>
      </c>
      <c r="R13" s="120" t="s">
        <v>83</v>
      </c>
      <c r="S13" s="120" t="s">
        <v>80</v>
      </c>
      <c r="T13" s="118" t="s">
        <v>84</v>
      </c>
      <c r="U13" s="122" t="s">
        <v>85</v>
      </c>
    </row>
    <row r="14" spans="1:21" s="117" customFormat="1" ht="11.25" x14ac:dyDescent="0.2">
      <c r="B14" s="118" t="s">
        <v>86</v>
      </c>
      <c r="C14" s="118">
        <f>Para!K13</f>
        <v>2016</v>
      </c>
      <c r="D14" s="118">
        <f>C14</f>
        <v>2016</v>
      </c>
      <c r="E14" s="118">
        <f>C14</f>
        <v>2016</v>
      </c>
      <c r="F14" s="119">
        <f>SUM(C14)</f>
        <v>2016</v>
      </c>
      <c r="G14" s="118" t="s">
        <v>158</v>
      </c>
      <c r="H14" s="118" t="s">
        <v>157</v>
      </c>
      <c r="I14" s="120"/>
      <c r="J14" s="118"/>
      <c r="K14" s="120"/>
      <c r="L14" s="121"/>
      <c r="M14" s="118"/>
      <c r="N14" s="118"/>
      <c r="O14" s="118"/>
      <c r="P14" s="120" t="s">
        <v>87</v>
      </c>
      <c r="Q14" s="120">
        <f ca="1">Para!L41</f>
        <v>1680</v>
      </c>
      <c r="R14" s="120"/>
      <c r="S14" s="120" t="s">
        <v>87</v>
      </c>
      <c r="T14" s="118" t="s">
        <v>111</v>
      </c>
      <c r="U14" s="122" t="s">
        <v>88</v>
      </c>
    </row>
    <row r="15" spans="1:21" s="117" customFormat="1" ht="11.25" x14ac:dyDescent="0.2">
      <c r="B15" s="118" t="s">
        <v>70</v>
      </c>
      <c r="C15" s="118" t="str">
        <f ca="1">IF(Para!L10="nein","NP+JP","nur NP")</f>
        <v>nur NP</v>
      </c>
      <c r="D15" s="489"/>
      <c r="E15" s="1087">
        <f ca="1">IF(Para!L10="nein","",IF(Para!L25="ja",SUM(Para!L26),SUM(Para!L27)))</f>
        <v>0.6</v>
      </c>
      <c r="F15" s="118"/>
      <c r="G15" s="241" t="s">
        <v>159</v>
      </c>
      <c r="H15" s="118"/>
      <c r="I15" s="125"/>
      <c r="J15" s="118"/>
      <c r="K15" s="120"/>
      <c r="L15" s="126"/>
      <c r="M15" s="118"/>
      <c r="N15" s="118"/>
      <c r="O15" s="118"/>
      <c r="P15" s="120"/>
      <c r="Q15" s="120" t="s">
        <v>145</v>
      </c>
      <c r="R15" s="120"/>
      <c r="S15" s="120"/>
      <c r="T15" s="118" t="s">
        <v>112</v>
      </c>
      <c r="U15" s="122"/>
    </row>
    <row r="16" spans="1:21" s="117" customFormat="1" ht="11.25" x14ac:dyDescent="0.2">
      <c r="B16" s="118"/>
      <c r="C16" s="118" t="s">
        <v>126</v>
      </c>
      <c r="D16" s="118"/>
      <c r="E16" s="120" t="s">
        <v>283</v>
      </c>
      <c r="F16" s="120" t="s">
        <v>127</v>
      </c>
      <c r="G16" s="120"/>
      <c r="H16" s="118"/>
      <c r="I16" s="125" t="s">
        <v>128</v>
      </c>
      <c r="J16" s="117" t="s">
        <v>129</v>
      </c>
      <c r="K16" s="117" t="s">
        <v>130</v>
      </c>
      <c r="L16" s="126"/>
      <c r="M16" s="118"/>
      <c r="N16" s="118"/>
      <c r="O16" s="118"/>
      <c r="P16" s="120"/>
      <c r="Q16" s="120"/>
      <c r="R16" s="120"/>
      <c r="S16" s="120"/>
      <c r="T16" s="120" t="str">
        <f ca="1">CONCATENATE(Para!M19," Einheiten)")</f>
        <v>1.91548680672226 Einheiten)</v>
      </c>
      <c r="U16" s="122"/>
    </row>
    <row r="17" spans="1:22" s="127" customFormat="1" ht="15" customHeight="1" x14ac:dyDescent="0.2">
      <c r="A17" s="127" t="s">
        <v>5</v>
      </c>
      <c r="B17" s="318">
        <f ca="1">SUM(Daten!I72)</f>
        <v>2.09</v>
      </c>
      <c r="C17" s="337">
        <f ca="1">IF(Para!L$10="nein",SUM(Daten!I114),SUM(Daten!I86))</f>
        <v>3164772.4</v>
      </c>
      <c r="D17" s="337">
        <f ca="1">Daten!I100</f>
        <v>219639.45</v>
      </c>
      <c r="E17" s="297">
        <f ca="1">IF(E$15="",0,D17*E$15)</f>
        <v>131783.67000000001</v>
      </c>
      <c r="F17" s="131">
        <f ca="1">SUM(Daten!I189)</f>
        <v>0</v>
      </c>
      <c r="G17" s="148">
        <f ca="1">SUM(Daten!I203)</f>
        <v>0</v>
      </c>
      <c r="H17" s="148">
        <f ca="1">C17+G17+E17</f>
        <v>3296556.07</v>
      </c>
      <c r="I17" s="130">
        <f ca="1">SUM(Daten!I147)</f>
        <v>3576</v>
      </c>
      <c r="J17" s="148">
        <f ca="1">ROUND(H17/I17*100,0)/100</f>
        <v>921.86</v>
      </c>
      <c r="K17" s="153">
        <f ca="1">J17/$H$31*100</f>
        <v>70.476976827748601</v>
      </c>
      <c r="L17" s="132"/>
      <c r="M17" s="150" t="str">
        <f>A17</f>
        <v>Beckenried</v>
      </c>
      <c r="N17" s="158">
        <f t="shared" ref="N17:N27" ca="1" si="0">K17</f>
        <v>70.476976827748601</v>
      </c>
      <c r="O17" s="159">
        <f t="shared" ref="O17:O27" ca="1" si="1">IF(K17&lt;(100*G$34),P17-N17,"")</f>
        <v>11.523023172251399</v>
      </c>
      <c r="P17" s="133">
        <f ca="1">IF(K17&lt;(100*G$34),G$34*100,"")</f>
        <v>82</v>
      </c>
      <c r="Q17" s="135" t="str">
        <f t="shared" ref="Q17:Q27" ca="1" si="2">IF(I17&lt;Q$14,CONCATENATE("bis ",G$34*100," %"),"")</f>
        <v/>
      </c>
      <c r="R17" s="160" t="str">
        <f t="shared" ref="R17:R22" ca="1" si="3">IF(T17="","",-U17)</f>
        <v/>
      </c>
      <c r="S17" s="161" t="str">
        <f t="shared" ref="S17:S27" ca="1" si="4">IF(T17="","",K17+R17)</f>
        <v/>
      </c>
      <c r="T17" s="160" t="str">
        <f ca="1">IF(I!L19&lt;&gt;"",I!L19/I17/Para!M$19,"")</f>
        <v/>
      </c>
      <c r="U17" s="148" t="str">
        <f t="shared" ref="U17:U27" ca="1" si="5">IF(T17="","",T17/H$31*100)</f>
        <v/>
      </c>
    </row>
    <row r="18" spans="1:22" s="127" customFormat="1" ht="15" customHeight="1" x14ac:dyDescent="0.2">
      <c r="A18" s="127" t="s">
        <v>6</v>
      </c>
      <c r="B18" s="318">
        <f ca="1">SUM(Daten!I73)</f>
        <v>2.37</v>
      </c>
      <c r="C18" s="337">
        <f ca="1">IF(Para!L$10="nein",SUM(Daten!I115),SUM(Daten!I87))</f>
        <v>4202886.8499999996</v>
      </c>
      <c r="D18" s="337">
        <f ca="1">Daten!I101</f>
        <v>610832.30000000005</v>
      </c>
      <c r="E18" s="297">
        <f t="shared" ref="E18:E27" ca="1" si="6">IF(E$15="",0,D18*E$15)</f>
        <v>366499.38</v>
      </c>
      <c r="F18" s="131">
        <f ca="1">SUM(Daten!I190)</f>
        <v>0</v>
      </c>
      <c r="G18" s="148">
        <f ca="1">SUM(Daten!I204)</f>
        <v>0</v>
      </c>
      <c r="H18" s="148">
        <f t="shared" ref="H18:H27" ca="1" si="7">C18+G18+E18</f>
        <v>4569386.2299999995</v>
      </c>
      <c r="I18" s="130">
        <f ca="1">SUM(Daten!I148)</f>
        <v>5379</v>
      </c>
      <c r="J18" s="148">
        <f t="shared" ref="J18:J27" ca="1" si="8">ROUND(H18/I18*100,0)/100</f>
        <v>849.49</v>
      </c>
      <c r="K18" s="153">
        <f t="shared" ref="K18:K26" ca="1" si="9">J18/$H$31*100</f>
        <v>64.944229107895083</v>
      </c>
      <c r="L18" s="132"/>
      <c r="M18" s="150" t="str">
        <f t="shared" ref="M18:M27" si="10">A18</f>
        <v>Buochs</v>
      </c>
      <c r="N18" s="158">
        <f t="shared" ca="1" si="0"/>
        <v>64.944229107895083</v>
      </c>
      <c r="O18" s="159">
        <f t="shared" ca="1" si="1"/>
        <v>17.055770892104917</v>
      </c>
      <c r="P18" s="133">
        <f ca="1">IF(K18&lt;(100*G$34),G$34*100,"")</f>
        <v>82</v>
      </c>
      <c r="Q18" s="135" t="str">
        <f t="shared" ca="1" si="2"/>
        <v/>
      </c>
      <c r="R18" s="160" t="str">
        <f t="shared" ca="1" si="3"/>
        <v/>
      </c>
      <c r="S18" s="161" t="str">
        <f t="shared" ca="1" si="4"/>
        <v/>
      </c>
      <c r="T18" s="160" t="str">
        <f ca="1">IF(I!L20&lt;&gt;"",I!L20/I18/Para!M$19,"")</f>
        <v/>
      </c>
      <c r="U18" s="148" t="str">
        <f t="shared" ca="1" si="5"/>
        <v/>
      </c>
    </row>
    <row r="19" spans="1:22" s="127" customFormat="1" ht="15" customHeight="1" x14ac:dyDescent="0.2">
      <c r="A19" s="127" t="s">
        <v>7</v>
      </c>
      <c r="B19" s="318">
        <f ca="1">SUM(Daten!I74)</f>
        <v>2.4700000000000002</v>
      </c>
      <c r="C19" s="337">
        <f ca="1">IF(Para!L$10="nein",SUM(Daten!I116),SUM(Daten!I88))</f>
        <v>1121029.8999999999</v>
      </c>
      <c r="D19" s="337">
        <f ca="1">Daten!I102</f>
        <v>133610.70000000001</v>
      </c>
      <c r="E19" s="297">
        <f t="shared" ca="1" si="6"/>
        <v>80166.42</v>
      </c>
      <c r="F19" s="131">
        <f ca="1">SUM(Daten!I191)</f>
        <v>0</v>
      </c>
      <c r="G19" s="148">
        <f ca="1">SUM(Daten!I205)</f>
        <v>0</v>
      </c>
      <c r="H19" s="148">
        <f t="shared" ca="1" si="7"/>
        <v>1201196.3199999998</v>
      </c>
      <c r="I19" s="130">
        <f ca="1">SUM(Daten!I149)</f>
        <v>1833</v>
      </c>
      <c r="J19" s="148">
        <f t="shared" ca="1" si="8"/>
        <v>655.32000000000005</v>
      </c>
      <c r="K19" s="153">
        <f t="shared" ca="1" si="9"/>
        <v>50.099768353936845</v>
      </c>
      <c r="L19" s="132"/>
      <c r="M19" s="150" t="str">
        <f t="shared" si="10"/>
        <v>Dallenwil</v>
      </c>
      <c r="N19" s="158">
        <f t="shared" ca="1" si="0"/>
        <v>50.099768353936845</v>
      </c>
      <c r="O19" s="159">
        <f t="shared" ca="1" si="1"/>
        <v>31.900231646063155</v>
      </c>
      <c r="P19" s="133">
        <f ca="1">IF(K19&lt;(100*G$34),G$34*100,"")</f>
        <v>82</v>
      </c>
      <c r="Q19" s="135" t="str">
        <f t="shared" ca="1" si="2"/>
        <v/>
      </c>
      <c r="R19" s="160" t="str">
        <f t="shared" ca="1" si="3"/>
        <v/>
      </c>
      <c r="S19" s="161" t="str">
        <f t="shared" ca="1" si="4"/>
        <v/>
      </c>
      <c r="T19" s="160" t="str">
        <f ca="1">IF(I!L21&lt;&gt;"",I!L21/I19/Para!M$19,"")</f>
        <v/>
      </c>
      <c r="U19" s="148" t="str">
        <f t="shared" ca="1" si="5"/>
        <v/>
      </c>
    </row>
    <row r="20" spans="1:22" s="127" customFormat="1" ht="15" customHeight="1" x14ac:dyDescent="0.2">
      <c r="A20" s="134" t="s">
        <v>8</v>
      </c>
      <c r="B20" s="318">
        <f ca="1">SUM(Daten!I75)</f>
        <v>2.2199999999999998</v>
      </c>
      <c r="C20" s="337">
        <f ca="1">IF(Para!L$10="nein",SUM(Daten!I117),SUM(Daten!I89))</f>
        <v>1349309.85</v>
      </c>
      <c r="D20" s="337">
        <f ca="1">Daten!I103</f>
        <v>89553.15</v>
      </c>
      <c r="E20" s="297">
        <f t="shared" ca="1" si="6"/>
        <v>53731.889999999992</v>
      </c>
      <c r="F20" s="131">
        <f ca="1">SUM(Daten!I192)</f>
        <v>0</v>
      </c>
      <c r="G20" s="148">
        <f ca="1">SUM(Daten!I206)</f>
        <v>0</v>
      </c>
      <c r="H20" s="148">
        <f t="shared" ca="1" si="7"/>
        <v>1403041.74</v>
      </c>
      <c r="I20" s="130">
        <f ca="1">SUM(Daten!I150)</f>
        <v>1391</v>
      </c>
      <c r="J20" s="148">
        <f t="shared" ca="1" si="8"/>
        <v>1008.66</v>
      </c>
      <c r="K20" s="153">
        <f ca="1">J20/$H$31*100</f>
        <v>77.112910254351959</v>
      </c>
      <c r="L20" s="132"/>
      <c r="M20" s="150" t="str">
        <f t="shared" si="10"/>
        <v>Emmetten</v>
      </c>
      <c r="N20" s="158">
        <f t="shared" ca="1" si="0"/>
        <v>77.112910254351959</v>
      </c>
      <c r="O20" s="159">
        <f t="shared" ca="1" si="1"/>
        <v>4.8870897456480407</v>
      </c>
      <c r="P20" s="133">
        <f ca="1">IF(K20&lt;(100*G$34),G$34*100,"")</f>
        <v>82</v>
      </c>
      <c r="Q20" s="135" t="str">
        <f ca="1">IF(I20&lt;Q$14,CONCATENATE("bis ",G$34*100," %"),"")</f>
        <v>bis 82 %</v>
      </c>
      <c r="R20" s="160" t="str">
        <f t="shared" ca="1" si="3"/>
        <v/>
      </c>
      <c r="S20" s="161" t="str">
        <f t="shared" ca="1" si="4"/>
        <v/>
      </c>
      <c r="T20" s="160" t="str">
        <f ca="1">IF(I!L22&lt;&gt;"",I!L22/I20/Para!M$19,"")</f>
        <v/>
      </c>
      <c r="U20" s="148" t="str">
        <f t="shared" ca="1" si="5"/>
        <v/>
      </c>
    </row>
    <row r="21" spans="1:22" s="127" customFormat="1" ht="15" customHeight="1" x14ac:dyDescent="0.2">
      <c r="A21" s="127" t="s">
        <v>9</v>
      </c>
      <c r="B21" s="318">
        <f ca="1">SUM(Daten!I76)</f>
        <v>1.7000000000000002</v>
      </c>
      <c r="C21" s="337">
        <f ca="1">IF(Para!L$10="nein",SUM(Daten!I118),SUM(Daten!I90))</f>
        <v>5045360.95</v>
      </c>
      <c r="D21" s="337">
        <f ca="1">Daten!I104</f>
        <v>351165.6</v>
      </c>
      <c r="E21" s="297">
        <f t="shared" ca="1" si="6"/>
        <v>210699.36</v>
      </c>
      <c r="F21" s="131">
        <f ca="1">SUM(Daten!I193)</f>
        <v>0</v>
      </c>
      <c r="G21" s="148">
        <f ca="1">SUM(Daten!I207)</f>
        <v>0</v>
      </c>
      <c r="H21" s="148">
        <f t="shared" ca="1" si="7"/>
        <v>5256060.3100000005</v>
      </c>
      <c r="I21" s="130">
        <f ca="1">SUM(Daten!I151)</f>
        <v>4515</v>
      </c>
      <c r="J21" s="148">
        <f t="shared" ca="1" si="8"/>
        <v>1164.1300000000001</v>
      </c>
      <c r="K21" s="153">
        <f ca="1">J21/$H$31*100</f>
        <v>88.998723270873001</v>
      </c>
      <c r="L21" s="132"/>
      <c r="M21" s="150" t="str">
        <f t="shared" si="10"/>
        <v>Ennetbürgen</v>
      </c>
      <c r="N21" s="158">
        <f t="shared" ca="1" si="0"/>
        <v>88.998723270873001</v>
      </c>
      <c r="O21" s="159" t="str">
        <f t="shared" ca="1" si="1"/>
        <v/>
      </c>
      <c r="P21" s="133" t="str">
        <f t="shared" ref="P21:P26" ca="1" si="11">IF(K21&lt;(100*G$34),G$34*100,"")</f>
        <v/>
      </c>
      <c r="Q21" s="135" t="str">
        <f t="shared" ca="1" si="2"/>
        <v/>
      </c>
      <c r="R21" s="160" t="str">
        <f t="shared" ca="1" si="3"/>
        <v/>
      </c>
      <c r="S21" s="161" t="str">
        <f t="shared" ca="1" si="4"/>
        <v/>
      </c>
      <c r="T21" s="160" t="str">
        <f ca="1">IF(I!L23&lt;&gt;"",I!L23/I21/Para!M$19,"")</f>
        <v/>
      </c>
      <c r="U21" s="148" t="str">
        <f t="shared" ca="1" si="5"/>
        <v/>
      </c>
    </row>
    <row r="22" spans="1:22" s="127" customFormat="1" ht="15" customHeight="1" x14ac:dyDescent="0.2">
      <c r="A22" s="127" t="s">
        <v>10</v>
      </c>
      <c r="B22" s="318">
        <f ca="1">SUM(Daten!I77)</f>
        <v>2.3200000000000003</v>
      </c>
      <c r="C22" s="337">
        <f ca="1">IF(Para!L$10="nein",SUM(Daten!I119),SUM(Daten!I91))</f>
        <v>1498068.8</v>
      </c>
      <c r="D22" s="337">
        <f ca="1">Daten!I105</f>
        <v>108881.2</v>
      </c>
      <c r="E22" s="297">
        <f t="shared" ca="1" si="6"/>
        <v>65328.719999999994</v>
      </c>
      <c r="F22" s="131">
        <f ca="1">SUM(Daten!I194)</f>
        <v>0</v>
      </c>
      <c r="G22" s="148">
        <f ca="1">SUM(Daten!I208)</f>
        <v>0</v>
      </c>
      <c r="H22" s="148">
        <f t="shared" ca="1" si="7"/>
        <v>1563397.52</v>
      </c>
      <c r="I22" s="130">
        <f ca="1">SUM(Daten!I152)</f>
        <v>2112</v>
      </c>
      <c r="J22" s="148">
        <f t="shared" ca="1" si="8"/>
        <v>740.25</v>
      </c>
      <c r="K22" s="153">
        <f t="shared" ca="1" si="9"/>
        <v>56.592738698653697</v>
      </c>
      <c r="L22" s="132"/>
      <c r="M22" s="150" t="str">
        <f t="shared" si="10"/>
        <v>Ennetmoos</v>
      </c>
      <c r="N22" s="158">
        <f t="shared" ca="1" si="0"/>
        <v>56.592738698653697</v>
      </c>
      <c r="O22" s="159">
        <f t="shared" ca="1" si="1"/>
        <v>25.407261301346303</v>
      </c>
      <c r="P22" s="133">
        <f t="shared" ca="1" si="11"/>
        <v>82</v>
      </c>
      <c r="Q22" s="135" t="str">
        <f t="shared" ca="1" si="2"/>
        <v/>
      </c>
      <c r="R22" s="160" t="str">
        <f t="shared" ca="1" si="3"/>
        <v/>
      </c>
      <c r="S22" s="161" t="str">
        <f t="shared" ca="1" si="4"/>
        <v/>
      </c>
      <c r="T22" s="160" t="str">
        <f ca="1">IF(I!L24&lt;&gt;"",I!L24/I22/Para!M$19,"")</f>
        <v/>
      </c>
      <c r="U22" s="148" t="str">
        <f t="shared" ca="1" si="5"/>
        <v/>
      </c>
    </row>
    <row r="23" spans="1:22" s="127" customFormat="1" ht="15" customHeight="1" x14ac:dyDescent="0.2">
      <c r="A23" s="127" t="s">
        <v>11</v>
      </c>
      <c r="B23" s="318">
        <f ca="1">SUM(Daten!I78)</f>
        <v>1.59</v>
      </c>
      <c r="C23" s="337">
        <f ca="1">IF(Para!L$10="nein",SUM(Daten!I120),SUM(Daten!I92))</f>
        <v>15666925.6</v>
      </c>
      <c r="D23" s="337">
        <f ca="1">Daten!I106</f>
        <v>2397340.5</v>
      </c>
      <c r="E23" s="297">
        <f t="shared" ca="1" si="6"/>
        <v>1438404.3</v>
      </c>
      <c r="F23" s="131">
        <f ca="1">SUM(Daten!I195)</f>
        <v>0</v>
      </c>
      <c r="G23" s="148">
        <f ca="1">SUM(Daten!I209)</f>
        <v>0</v>
      </c>
      <c r="H23" s="148">
        <f t="shared" ca="1" si="7"/>
        <v>17105329.899999999</v>
      </c>
      <c r="I23" s="130">
        <f ca="1">SUM(Daten!I153)</f>
        <v>5677</v>
      </c>
      <c r="J23" s="148">
        <f t="shared" ca="1" si="8"/>
        <v>3013.09</v>
      </c>
      <c r="K23" s="153">
        <f t="shared" ca="1" si="9"/>
        <v>230.35327935903612</v>
      </c>
      <c r="L23" s="132"/>
      <c r="M23" s="150" t="str">
        <f t="shared" si="10"/>
        <v>Hergiswil</v>
      </c>
      <c r="N23" s="158">
        <f t="shared" ca="1" si="0"/>
        <v>230.35327935903612</v>
      </c>
      <c r="O23" s="159" t="str">
        <f t="shared" ca="1" si="1"/>
        <v/>
      </c>
      <c r="P23" s="133" t="str">
        <f t="shared" ca="1" si="11"/>
        <v/>
      </c>
      <c r="Q23" s="135" t="str">
        <f ca="1">IF(I23&lt;Q$14,CONCATENATE("bis ",G$34*100," %"),"")</f>
        <v/>
      </c>
      <c r="R23" s="160">
        <f ca="1">IF(T23="","",-U23)</f>
        <v>-64.565385590269585</v>
      </c>
      <c r="S23" s="161">
        <f t="shared" ca="1" si="4"/>
        <v>165.78789376876654</v>
      </c>
      <c r="T23" s="160">
        <f ca="1">IF(I!L25&lt;&gt;"",I!L25/I23/Para!M$19,"")</f>
        <v>844.53461313640321</v>
      </c>
      <c r="U23" s="148">
        <f t="shared" ca="1" si="5"/>
        <v>64.565385590269585</v>
      </c>
      <c r="V23" s="136"/>
    </row>
    <row r="24" spans="1:22" s="127" customFormat="1" ht="15" customHeight="1" x14ac:dyDescent="0.2">
      <c r="A24" s="127" t="s">
        <v>12</v>
      </c>
      <c r="B24" s="318">
        <f ca="1">SUM(Daten!I79)</f>
        <v>2.15</v>
      </c>
      <c r="C24" s="337">
        <f ca="1">IF(Para!L$10="nein",SUM(Daten!I121),SUM(Daten!I93))</f>
        <v>2140560.2000000002</v>
      </c>
      <c r="D24" s="337">
        <f ca="1">Daten!I107</f>
        <v>413095</v>
      </c>
      <c r="E24" s="297">
        <f t="shared" ca="1" si="6"/>
        <v>247857</v>
      </c>
      <c r="F24" s="131">
        <f ca="1">SUM(Daten!I196)</f>
        <v>0</v>
      </c>
      <c r="G24" s="148">
        <f ca="1">SUM(Daten!I210)</f>
        <v>0</v>
      </c>
      <c r="H24" s="148">
        <f t="shared" ca="1" si="7"/>
        <v>2388417.2000000002</v>
      </c>
      <c r="I24" s="130">
        <f ca="1">SUM(Daten!I154)</f>
        <v>3139</v>
      </c>
      <c r="J24" s="148">
        <f t="shared" ca="1" si="8"/>
        <v>760.88</v>
      </c>
      <c r="K24" s="153">
        <f t="shared" ca="1" si="9"/>
        <v>58.169919650160928</v>
      </c>
      <c r="L24" s="132"/>
      <c r="M24" s="150" t="str">
        <f t="shared" si="10"/>
        <v>Oberdorf</v>
      </c>
      <c r="N24" s="158">
        <f t="shared" ca="1" si="0"/>
        <v>58.169919650160928</v>
      </c>
      <c r="O24" s="159">
        <f t="shared" ca="1" si="1"/>
        <v>23.830080349839072</v>
      </c>
      <c r="P24" s="133">
        <f t="shared" ca="1" si="11"/>
        <v>82</v>
      </c>
      <c r="Q24" s="135" t="str">
        <f ca="1">IF(I24&lt;Q$14,CONCATENATE("bis ",G$34*100," %"),"")</f>
        <v/>
      </c>
      <c r="R24" s="160" t="str">
        <f t="shared" ref="R24:R27" ca="1" si="12">IF(T24="","",-U24)</f>
        <v/>
      </c>
      <c r="S24" s="161" t="str">
        <f t="shared" ca="1" si="4"/>
        <v/>
      </c>
      <c r="T24" s="160" t="str">
        <f ca="1">IF(I!L26&lt;&gt;"",I!L26/I24/Para!M$19,"")</f>
        <v/>
      </c>
      <c r="U24" s="148" t="str">
        <f t="shared" ca="1" si="5"/>
        <v/>
      </c>
      <c r="V24" s="137"/>
    </row>
    <row r="25" spans="1:22" s="127" customFormat="1" ht="15" customHeight="1" x14ac:dyDescent="0.2">
      <c r="A25" s="127" t="s">
        <v>13</v>
      </c>
      <c r="B25" s="318">
        <f ca="1">SUM(Daten!I80)</f>
        <v>2.4500000000000002</v>
      </c>
      <c r="C25" s="337">
        <f ca="1">IF(Para!L$10="nein",SUM(Daten!I122),SUM(Daten!I94))</f>
        <v>7074106.75</v>
      </c>
      <c r="D25" s="337">
        <f ca="1">Daten!I108</f>
        <v>6235557.9000000004</v>
      </c>
      <c r="E25" s="297">
        <f t="shared" ca="1" si="6"/>
        <v>3741334.74</v>
      </c>
      <c r="F25" s="131">
        <f ca="1">SUM(Daten!I197)</f>
        <v>0</v>
      </c>
      <c r="G25" s="148">
        <f ca="1">SUM(Daten!I211)</f>
        <v>0</v>
      </c>
      <c r="H25" s="148">
        <f t="shared" ca="1" si="7"/>
        <v>10815441.49</v>
      </c>
      <c r="I25" s="130">
        <f ca="1">SUM(Daten!I155)</f>
        <v>8160</v>
      </c>
      <c r="J25" s="148">
        <f t="shared" ca="1" si="8"/>
        <v>1325.42</v>
      </c>
      <c r="K25" s="153">
        <f ca="1">J25/$H$31*100</f>
        <v>101.32948021069853</v>
      </c>
      <c r="L25" s="132"/>
      <c r="M25" s="150" t="str">
        <f t="shared" si="10"/>
        <v>Stans</v>
      </c>
      <c r="N25" s="158">
        <f t="shared" ca="1" si="0"/>
        <v>101.32948021069853</v>
      </c>
      <c r="O25" s="159" t="str">
        <f t="shared" ca="1" si="1"/>
        <v/>
      </c>
      <c r="P25" s="133" t="str">
        <f t="shared" ca="1" si="11"/>
        <v/>
      </c>
      <c r="Q25" s="135" t="str">
        <f t="shared" ca="1" si="2"/>
        <v/>
      </c>
      <c r="R25" s="160">
        <f t="shared" ca="1" si="12"/>
        <v>-4.4129820462716154</v>
      </c>
      <c r="S25" s="161">
        <f t="shared" ca="1" si="4"/>
        <v>96.916498164426912</v>
      </c>
      <c r="T25" s="160">
        <f ca="1">IF(I!L27&lt;&gt;"",I!L27/I25/Para!M$19,"")</f>
        <v>57.723129059846613</v>
      </c>
      <c r="U25" s="148">
        <f t="shared" ca="1" si="5"/>
        <v>4.4129820462716154</v>
      </c>
      <c r="V25" s="136"/>
    </row>
    <row r="26" spans="1:22" s="127" customFormat="1" ht="15" customHeight="1" x14ac:dyDescent="0.2">
      <c r="A26" s="127" t="s">
        <v>14</v>
      </c>
      <c r="B26" s="318">
        <f ca="1">SUM(Daten!I81)</f>
        <v>1.77</v>
      </c>
      <c r="C26" s="337">
        <f ca="1">IF(Para!L$10="nein",SUM(Daten!I123),SUM(Daten!I95))</f>
        <v>5917290.5499999998</v>
      </c>
      <c r="D26" s="337">
        <f ca="1">Daten!I109</f>
        <v>887188</v>
      </c>
      <c r="E26" s="297">
        <f t="shared" ca="1" si="6"/>
        <v>532312.79999999993</v>
      </c>
      <c r="F26" s="131">
        <f ca="1">SUM(Daten!I198)</f>
        <v>0</v>
      </c>
      <c r="G26" s="148">
        <f ca="1">SUM(Daten!I212)</f>
        <v>0</v>
      </c>
      <c r="H26" s="148">
        <f t="shared" ca="1" si="7"/>
        <v>6449603.3499999996</v>
      </c>
      <c r="I26" s="130">
        <f ca="1">SUM(Daten!I156)</f>
        <v>4438</v>
      </c>
      <c r="J26" s="148">
        <f t="shared" ca="1" si="8"/>
        <v>1453.27</v>
      </c>
      <c r="K26" s="153">
        <f t="shared" ca="1" si="9"/>
        <v>111.10372086267135</v>
      </c>
      <c r="L26" s="132"/>
      <c r="M26" s="150" t="str">
        <f t="shared" si="10"/>
        <v>Stansstad</v>
      </c>
      <c r="N26" s="158">
        <f t="shared" ca="1" si="0"/>
        <v>111.10372086267135</v>
      </c>
      <c r="O26" s="159" t="str">
        <f t="shared" ca="1" si="1"/>
        <v/>
      </c>
      <c r="P26" s="133" t="str">
        <f t="shared" ca="1" si="11"/>
        <v/>
      </c>
      <c r="Q26" s="135" t="str">
        <f t="shared" ca="1" si="2"/>
        <v/>
      </c>
      <c r="R26" s="160">
        <f t="shared" ca="1" si="12"/>
        <v>-7.3448271286523479</v>
      </c>
      <c r="S26" s="161">
        <f t="shared" ca="1" si="4"/>
        <v>103.75889373401901</v>
      </c>
      <c r="T26" s="160">
        <f ca="1">IF(I!L28&lt;&gt;"",I!L28/I26/Para!M$19,"")</f>
        <v>96.072542290911315</v>
      </c>
      <c r="U26" s="148">
        <f t="shared" ca="1" si="5"/>
        <v>7.3448271286523479</v>
      </c>
      <c r="V26" s="136"/>
    </row>
    <row r="27" spans="1:22" s="127" customFormat="1" ht="15" customHeight="1" x14ac:dyDescent="0.2">
      <c r="A27" s="127" t="s">
        <v>15</v>
      </c>
      <c r="B27" s="318">
        <f ca="1">SUM(Daten!I82)</f>
        <v>3</v>
      </c>
      <c r="C27" s="337">
        <f ca="1">IF(Para!L$10="nein",SUM(Daten!I124),SUM(Daten!I96))</f>
        <v>1136998.05</v>
      </c>
      <c r="D27" s="337">
        <f ca="1">Daten!I110</f>
        <v>342932.1</v>
      </c>
      <c r="E27" s="297">
        <f t="shared" ca="1" si="6"/>
        <v>205759.25999999998</v>
      </c>
      <c r="F27" s="131">
        <f ca="1">SUM(Daten!I199)</f>
        <v>0</v>
      </c>
      <c r="G27" s="148">
        <f ca="1">SUM(Daten!I213)</f>
        <v>0</v>
      </c>
      <c r="H27" s="148">
        <f t="shared" ca="1" si="7"/>
        <v>1342757.31</v>
      </c>
      <c r="I27" s="130">
        <f ca="1">SUM(Daten!I157)</f>
        <v>2127</v>
      </c>
      <c r="J27" s="148">
        <f t="shared" ca="1" si="8"/>
        <v>631.29</v>
      </c>
      <c r="K27" s="153">
        <f ca="1">J27/$H$31*100</f>
        <v>48.262654526272328</v>
      </c>
      <c r="L27" s="132"/>
      <c r="M27" s="150" t="str">
        <f t="shared" si="10"/>
        <v>Wolfenschiessen</v>
      </c>
      <c r="N27" s="158">
        <f t="shared" ca="1" si="0"/>
        <v>48.262654526272328</v>
      </c>
      <c r="O27" s="159">
        <f t="shared" ca="1" si="1"/>
        <v>33.737345473727672</v>
      </c>
      <c r="P27" s="133">
        <f ca="1">IF(K27&lt;(100*G$34),G$34*100,"")</f>
        <v>82</v>
      </c>
      <c r="Q27" s="135" t="str">
        <f t="shared" ca="1" si="2"/>
        <v/>
      </c>
      <c r="R27" s="160" t="str">
        <f t="shared" si="12"/>
        <v/>
      </c>
      <c r="S27" s="161" t="str">
        <f t="shared" si="4"/>
        <v/>
      </c>
      <c r="T27" s="150"/>
      <c r="U27" s="148" t="str">
        <f t="shared" si="5"/>
        <v/>
      </c>
    </row>
    <row r="28" spans="1:22" s="127" customFormat="1" ht="11.25" x14ac:dyDescent="0.2">
      <c r="B28" s="224"/>
      <c r="C28" s="527"/>
      <c r="D28" s="490"/>
      <c r="E28" s="491"/>
      <c r="F28" s="131"/>
      <c r="G28" s="131"/>
      <c r="H28" s="129"/>
      <c r="I28" s="130"/>
      <c r="J28" s="150"/>
      <c r="K28" s="153"/>
      <c r="L28" s="132"/>
      <c r="N28" s="138"/>
      <c r="O28" s="139"/>
      <c r="P28" s="139"/>
    </row>
    <row r="29" spans="1:22" s="140" customFormat="1" ht="12" x14ac:dyDescent="0.2">
      <c r="C29" s="152">
        <f ca="1">SUM(C17:C27)</f>
        <v>48317309.899999999</v>
      </c>
      <c r="D29" s="492">
        <f ca="1">SUM(D17:D27)</f>
        <v>11789795.9</v>
      </c>
      <c r="E29" s="152">
        <f ca="1">SUM(E17:E27)</f>
        <v>7073877.54</v>
      </c>
      <c r="F29" s="152">
        <f ca="1">SUM(F17:F27)</f>
        <v>0</v>
      </c>
      <c r="G29" s="152">
        <f ca="1">SUM(G17:G27)</f>
        <v>0</v>
      </c>
      <c r="H29" s="149">
        <f ca="1">C29+G29+E29</f>
        <v>55391187.439999998</v>
      </c>
      <c r="I29" s="141">
        <f ca="1">SUM(I17:I27)</f>
        <v>42347</v>
      </c>
      <c r="J29" s="149">
        <f ca="1">H29/I29</f>
        <v>1308.0309688998038</v>
      </c>
      <c r="K29" s="153"/>
      <c r="L29" s="132"/>
      <c r="N29" s="138"/>
      <c r="V29" s="127"/>
    </row>
    <row r="30" spans="1:22" s="127" customFormat="1" ht="9" customHeight="1" x14ac:dyDescent="0.2">
      <c r="G30" s="129"/>
      <c r="H30" s="150"/>
      <c r="J30" s="150"/>
      <c r="K30" s="153"/>
      <c r="L30" s="132"/>
      <c r="N30" s="138"/>
    </row>
    <row r="31" spans="1:22" s="127" customFormat="1" ht="11.25" x14ac:dyDescent="0.2">
      <c r="F31" s="127" t="s">
        <v>89</v>
      </c>
      <c r="G31" s="142"/>
      <c r="H31" s="247">
        <f ca="1">ROUND((H29/I29)*100,0)/100</f>
        <v>1308.03</v>
      </c>
      <c r="I31" s="134" t="s">
        <v>131</v>
      </c>
      <c r="J31" s="150"/>
      <c r="K31" s="153">
        <f ca="1">H31/$H$31*100</f>
        <v>100</v>
      </c>
      <c r="L31" s="132"/>
      <c r="N31" s="138"/>
    </row>
    <row r="32" spans="1:22" s="127" customFormat="1" ht="7.5" customHeight="1" x14ac:dyDescent="0.2">
      <c r="H32" s="151"/>
      <c r="I32" s="134"/>
    </row>
    <row r="33" spans="1:14" s="127" customFormat="1" ht="11.25" customHeight="1" x14ac:dyDescent="0.2">
      <c r="F33" s="127" t="s">
        <v>113</v>
      </c>
      <c r="G33" s="143"/>
      <c r="H33" s="151"/>
      <c r="I33" s="134"/>
    </row>
    <row r="34" spans="1:14" s="127" customFormat="1" ht="11.25" x14ac:dyDescent="0.2">
      <c r="C34" s="128"/>
      <c r="D34" s="128"/>
      <c r="E34" s="128"/>
      <c r="F34" s="144"/>
      <c r="G34" s="146">
        <f ca="1">IF(Para!L70="nein",IF(Para!L60="ja",Para!L61,Para!L44),Para!L71)</f>
        <v>0.82</v>
      </c>
      <c r="H34" s="247">
        <f ca="1">ROUND((H31*G34)*100,0)/100</f>
        <v>1072.58</v>
      </c>
      <c r="I34" s="134"/>
      <c r="K34" s="153">
        <f ca="1">H34/H31*100</f>
        <v>81.999648326108726</v>
      </c>
    </row>
    <row r="35" spans="1:14" s="127" customFormat="1" ht="7.5" customHeight="1" x14ac:dyDescent="0.2">
      <c r="C35" s="128"/>
      <c r="D35" s="128"/>
      <c r="E35" s="128"/>
      <c r="H35" s="134"/>
      <c r="I35" s="134"/>
      <c r="N35" s="244"/>
    </row>
    <row r="36" spans="1:14" s="127" customFormat="1" ht="11.25" x14ac:dyDescent="0.2">
      <c r="A36" s="127" t="str">
        <f ca="1">CONCATENATE("Kanton ",Para!L11," EH")</f>
        <v>Kanton 0.16 EH</v>
      </c>
      <c r="B36" s="961">
        <f ca="1">SUM(Para!L37)</f>
        <v>1</v>
      </c>
      <c r="C36" s="156">
        <f ca="1">IF(Para!L35="ja",Para!L38,ROUND((C29+E29)*Para!L11*B36,0))</f>
        <v>8862590</v>
      </c>
      <c r="D36" s="156"/>
      <c r="E36" s="156"/>
      <c r="H36" s="137" t="s">
        <v>90</v>
      </c>
      <c r="I36" s="164">
        <f ca="1">ROUND(I29/11,0)/1</f>
        <v>3850</v>
      </c>
      <c r="J36" s="127" t="s">
        <v>132</v>
      </c>
    </row>
    <row r="37" spans="1:14" s="127" customFormat="1" ht="13.5" x14ac:dyDescent="0.35">
      <c r="A37" s="127" t="s">
        <v>91</v>
      </c>
      <c r="C37" s="157">
        <f ca="1">I!L42</f>
        <v>10902594</v>
      </c>
      <c r="D37" s="157"/>
      <c r="E37" s="157"/>
      <c r="H37" s="137"/>
      <c r="I37" s="164"/>
    </row>
    <row r="38" spans="1:14" s="127" customFormat="1" ht="11.25" x14ac:dyDescent="0.2">
      <c r="A38" s="127" t="s">
        <v>1</v>
      </c>
      <c r="C38" s="156">
        <f ca="1">SUM(C36:C37)</f>
        <v>19765184</v>
      </c>
      <c r="D38" s="156"/>
      <c r="E38" s="156"/>
    </row>
    <row r="39" spans="1:14" s="127" customFormat="1" ht="6.75" customHeight="1" x14ac:dyDescent="0.2">
      <c r="C39" s="150"/>
      <c r="D39" s="150"/>
      <c r="E39" s="150"/>
    </row>
    <row r="40" spans="1:14" s="127" customFormat="1" ht="11.25" x14ac:dyDescent="0.2">
      <c r="A40" s="134" t="s">
        <v>92</v>
      </c>
      <c r="B40" s="134" t="s">
        <v>93</v>
      </c>
      <c r="C40" s="148">
        <f ca="1">ROUND(C38*55%,0)</f>
        <v>10870851</v>
      </c>
      <c r="D40" s="148"/>
      <c r="E40" s="148"/>
      <c r="N40" s="244"/>
    </row>
    <row r="41" spans="1:14" s="127" customFormat="1" ht="6.75" customHeight="1" x14ac:dyDescent="0.2">
      <c r="C41" s="150"/>
      <c r="D41" s="150"/>
      <c r="E41" s="150"/>
    </row>
    <row r="42" spans="1:14" s="127" customFormat="1" ht="11.25" x14ac:dyDescent="0.2">
      <c r="A42" s="127" t="s">
        <v>116</v>
      </c>
      <c r="C42" s="147">
        <f ca="1">C38-I!L45</f>
        <v>19765184</v>
      </c>
      <c r="D42" s="147"/>
      <c r="E42" s="147"/>
      <c r="N42" s="244"/>
    </row>
    <row r="43" spans="1:14" x14ac:dyDescent="0.2">
      <c r="A43" s="127" t="s">
        <v>39</v>
      </c>
      <c r="C43" s="147">
        <f ca="1">-VI!F27</f>
        <v>-19765185</v>
      </c>
      <c r="D43" s="147"/>
      <c r="E43" s="147"/>
      <c r="I43" s="1546">
        <f ca="1">H34-J17</f>
        <v>150.71999999999991</v>
      </c>
      <c r="J43" s="148"/>
    </row>
    <row r="44" spans="1:14" x14ac:dyDescent="0.2">
      <c r="A44" s="127" t="s">
        <v>59</v>
      </c>
      <c r="C44" s="147">
        <f ca="1">SUM(C42:C43)</f>
        <v>-1</v>
      </c>
      <c r="D44" s="147"/>
      <c r="E44" s="147"/>
      <c r="I44" s="1547">
        <f ca="1">I17</f>
        <v>3576</v>
      </c>
      <c r="J44" s="148">
        <f ca="1">I44*I43</f>
        <v>538974.71999999974</v>
      </c>
    </row>
    <row r="45" spans="1:14" x14ac:dyDescent="0.2">
      <c r="I45" s="1548">
        <f ca="1">SUM(Para!L19)</f>
        <v>1.9154868067222646</v>
      </c>
      <c r="J45" s="148">
        <f ca="1">J44*I45</f>
        <v>1032398.9653168261</v>
      </c>
    </row>
    <row r="46" spans="1:14" x14ac:dyDescent="0.2">
      <c r="J46" s="148"/>
    </row>
    <row r="47" spans="1:14" x14ac:dyDescent="0.2">
      <c r="I47" s="1548">
        <f ca="1">SUM(B17)</f>
        <v>2.09</v>
      </c>
      <c r="J47" s="148">
        <f ca="1">J44*I47</f>
        <v>1126457.1647999994</v>
      </c>
    </row>
    <row r="48" spans="1:14" x14ac:dyDescent="0.2">
      <c r="J48" s="148">
        <f ca="1">SUM(J45-J47)</f>
        <v>-94058.199483173317</v>
      </c>
    </row>
    <row r="49" spans="10:10" x14ac:dyDescent="0.2">
      <c r="J49" s="148"/>
    </row>
  </sheetData>
  <phoneticPr fontId="0" type="noConversion"/>
  <pageMargins left="0.59055118110236227" right="0.59055118110236227" top="0.27559055118110237" bottom="0.47244094488188981" header="0.51181102362204722" footer="0.31496062992125984"/>
  <pageSetup paperSize="9" scale="91" orientation="landscape" r:id="rId1"/>
  <headerFooter alignWithMargins="0">
    <oddFooter>&amp;C&amp;8Finanzausgleich / &amp;F / &amp;A / &amp;D</oddFooter>
  </headerFooter>
  <colBreaks count="1" manualBreakCount="1">
    <brk id="11" max="43" man="1"/>
  </colBreaks>
  <ignoredErrors>
    <ignoredError sqref="P18 P21:P26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rgb="FF92D050"/>
  </sheetPr>
  <dimension ref="A1:AN338"/>
  <sheetViews>
    <sheetView zoomScaleNormal="100" workbookViewId="0">
      <selection activeCell="L24" sqref="L24"/>
    </sheetView>
  </sheetViews>
  <sheetFormatPr baseColWidth="10" defaultColWidth="11" defaultRowHeight="14.25" x14ac:dyDescent="0.2"/>
  <cols>
    <col min="1" max="4" width="11" style="173"/>
    <col min="5" max="5" width="11" style="290"/>
    <col min="6" max="6" width="12" style="173" customWidth="1"/>
    <col min="7" max="7" width="10.5" style="173" customWidth="1"/>
    <col min="8" max="8" width="12.375" style="173" customWidth="1"/>
    <col min="9" max="9" width="12" style="173" customWidth="1"/>
    <col min="10" max="11" width="11.75" style="173" customWidth="1"/>
    <col min="12" max="13" width="11" style="173"/>
    <col min="14" max="40" width="10.625" style="173" customWidth="1"/>
    <col min="41" max="16384" width="11" style="173"/>
  </cols>
  <sheetData>
    <row r="1" spans="1:40" s="169" customFormat="1" ht="18" x14ac:dyDescent="0.25">
      <c r="A1" s="168" t="str">
        <f>II!A1</f>
        <v>KANTON NIDWALDEN</v>
      </c>
      <c r="E1" s="289"/>
      <c r="G1" s="170"/>
      <c r="H1" s="108"/>
      <c r="I1" s="108"/>
      <c r="J1" s="108"/>
    </row>
    <row r="2" spans="1:40" s="169" customFormat="1" ht="7.5" customHeight="1" x14ac:dyDescent="0.25">
      <c r="A2" s="168"/>
      <c r="E2" s="289"/>
      <c r="J2" s="171"/>
    </row>
    <row r="3" spans="1:40" s="169" customFormat="1" ht="15" x14ac:dyDescent="0.2">
      <c r="A3" s="172" t="str">
        <f>II!3:3</f>
        <v>FINANZAUSGLEICH 2017</v>
      </c>
      <c r="E3" s="289"/>
      <c r="H3" s="1"/>
      <c r="J3" s="171"/>
    </row>
    <row r="4" spans="1:40" x14ac:dyDescent="0.2">
      <c r="J4" s="174"/>
    </row>
    <row r="5" spans="1:40" ht="18" x14ac:dyDescent="0.25">
      <c r="A5" s="175" t="s">
        <v>55</v>
      </c>
      <c r="B5" s="176"/>
      <c r="J5" s="174"/>
    </row>
    <row r="6" spans="1:40" ht="15" thickBot="1" x14ac:dyDescent="0.25">
      <c r="J6" s="174"/>
    </row>
    <row r="7" spans="1:40" x14ac:dyDescent="0.2">
      <c r="C7" s="736"/>
      <c r="I7" s="736"/>
      <c r="J7" s="174"/>
      <c r="K7" s="950" t="s">
        <v>360</v>
      </c>
      <c r="L7" s="938"/>
      <c r="M7" s="177" t="s">
        <v>89</v>
      </c>
    </row>
    <row r="8" spans="1:40" s="177" customFormat="1" ht="12" x14ac:dyDescent="0.2">
      <c r="A8" s="177" t="s">
        <v>0</v>
      </c>
      <c r="B8" s="178" t="s">
        <v>56</v>
      </c>
      <c r="C8" s="286" t="s">
        <v>57</v>
      </c>
      <c r="D8" s="185" t="s">
        <v>58</v>
      </c>
      <c r="E8" s="179" t="s">
        <v>59</v>
      </c>
      <c r="F8" s="180" t="s">
        <v>20</v>
      </c>
      <c r="G8" s="179" t="s">
        <v>33</v>
      </c>
      <c r="H8" s="181" t="s">
        <v>32</v>
      </c>
      <c r="I8" s="179" t="s">
        <v>60</v>
      </c>
      <c r="J8" s="182" t="s">
        <v>61</v>
      </c>
      <c r="K8" s="951" t="s">
        <v>25</v>
      </c>
      <c r="L8" s="939" t="s">
        <v>61</v>
      </c>
      <c r="M8" s="194">
        <f ca="1">SUM(II!H31)</f>
        <v>1308.03</v>
      </c>
      <c r="N8" s="194">
        <f t="shared" ref="N8:AN8" ca="1" si="0">$M8*N9</f>
        <v>1294.9496999999999</v>
      </c>
      <c r="O8" s="194">
        <f t="shared" ca="1" si="0"/>
        <v>1281.8694</v>
      </c>
      <c r="P8" s="194">
        <f t="shared" ca="1" si="0"/>
        <v>1268.7891</v>
      </c>
      <c r="Q8" s="194">
        <f t="shared" ca="1" si="0"/>
        <v>1255.7087999999999</v>
      </c>
      <c r="R8" s="194">
        <f t="shared" ca="1" si="0"/>
        <v>1242.6284999999998</v>
      </c>
      <c r="S8" s="194">
        <f t="shared" ca="1" si="0"/>
        <v>1229.5482</v>
      </c>
      <c r="T8" s="194">
        <f t="shared" ca="1" si="0"/>
        <v>1216.4679000000001</v>
      </c>
      <c r="U8" s="194">
        <f t="shared" ca="1" si="0"/>
        <v>1203.3876</v>
      </c>
      <c r="V8" s="194">
        <f t="shared" ca="1" si="0"/>
        <v>1190.3072999999999</v>
      </c>
      <c r="W8" s="194">
        <f t="shared" ca="1" si="0"/>
        <v>1177.2270000000001</v>
      </c>
      <c r="X8" s="194">
        <f t="shared" ca="1" si="0"/>
        <v>1164.1467</v>
      </c>
      <c r="Y8" s="194">
        <f t="shared" ca="1" si="0"/>
        <v>1151.0663999999999</v>
      </c>
      <c r="Z8" s="194">
        <f t="shared" ca="1" si="0"/>
        <v>1137.9861000000001</v>
      </c>
      <c r="AA8" s="194">
        <f t="shared" ca="1" si="0"/>
        <v>1124.9058</v>
      </c>
      <c r="AB8" s="194">
        <f t="shared" ca="1" si="0"/>
        <v>1111.8254999999999</v>
      </c>
      <c r="AC8" s="194">
        <f t="shared" ca="1" si="0"/>
        <v>1098.7451999999998</v>
      </c>
      <c r="AD8" s="194">
        <f t="shared" ca="1" si="0"/>
        <v>1085.6649</v>
      </c>
      <c r="AE8" s="194">
        <f t="shared" ca="1" si="0"/>
        <v>1072.5845999999999</v>
      </c>
      <c r="AF8" s="194">
        <f t="shared" ca="1" si="0"/>
        <v>1059.5043000000001</v>
      </c>
      <c r="AG8" s="194">
        <f t="shared" ca="1" si="0"/>
        <v>1046.424</v>
      </c>
      <c r="AH8" s="194">
        <f t="shared" ca="1" si="0"/>
        <v>1033.3437000000001</v>
      </c>
      <c r="AI8" s="194">
        <f t="shared" ca="1" si="0"/>
        <v>1020.2634</v>
      </c>
      <c r="AJ8" s="194">
        <f t="shared" ca="1" si="0"/>
        <v>1007.1831</v>
      </c>
      <c r="AK8" s="194">
        <f t="shared" ca="1" si="0"/>
        <v>994.10280000000125</v>
      </c>
      <c r="AL8" s="194">
        <f t="shared" ca="1" si="0"/>
        <v>981.02250000000129</v>
      </c>
      <c r="AM8" s="194">
        <f t="shared" ca="1" si="0"/>
        <v>967.94220000000132</v>
      </c>
      <c r="AN8" s="194">
        <f t="shared" ca="1" si="0"/>
        <v>954.86190000000124</v>
      </c>
    </row>
    <row r="9" spans="1:40" s="177" customFormat="1" ht="12" x14ac:dyDescent="0.2">
      <c r="B9" s="183" t="str">
        <f>Para!K30</f>
        <v>2017</v>
      </c>
      <c r="C9" s="287" t="str">
        <f>II!I13</f>
        <v>31.12.2016</v>
      </c>
      <c r="D9" s="185" t="s">
        <v>62</v>
      </c>
      <c r="E9" s="179" t="s">
        <v>142</v>
      </c>
      <c r="F9" s="180" t="s">
        <v>63</v>
      </c>
      <c r="G9" s="179" t="s">
        <v>64</v>
      </c>
      <c r="H9" s="162" t="str">
        <f ca="1">CONCATENATE(ROUND(II!G34*100,2),"% zu")</f>
        <v>82% zu</v>
      </c>
      <c r="I9" s="179" t="s">
        <v>65</v>
      </c>
      <c r="J9" s="182" t="str">
        <f>I10</f>
        <v>bis EW</v>
      </c>
      <c r="K9" s="951" t="s">
        <v>361</v>
      </c>
      <c r="L9" s="939" t="s">
        <v>354</v>
      </c>
      <c r="M9" s="929">
        <v>1</v>
      </c>
      <c r="N9" s="929">
        <v>0.99</v>
      </c>
      <c r="O9" s="929">
        <v>0.98</v>
      </c>
      <c r="P9" s="929">
        <v>0.97</v>
      </c>
      <c r="Q9" s="929">
        <v>0.96</v>
      </c>
      <c r="R9" s="929">
        <v>0.95</v>
      </c>
      <c r="S9" s="929">
        <v>0.94</v>
      </c>
      <c r="T9" s="929">
        <v>0.93</v>
      </c>
      <c r="U9" s="929">
        <v>0.92</v>
      </c>
      <c r="V9" s="929">
        <v>0.91</v>
      </c>
      <c r="W9" s="929">
        <v>0.9</v>
      </c>
      <c r="X9" s="929">
        <v>0.89</v>
      </c>
      <c r="Y9" s="929">
        <v>0.88</v>
      </c>
      <c r="Z9" s="929">
        <v>0.87</v>
      </c>
      <c r="AA9" s="929">
        <v>0.86</v>
      </c>
      <c r="AB9" s="929">
        <v>0.85</v>
      </c>
      <c r="AC9" s="929">
        <v>0.84</v>
      </c>
      <c r="AD9" s="929">
        <v>0.83</v>
      </c>
      <c r="AE9" s="929">
        <v>0.82</v>
      </c>
      <c r="AF9" s="929">
        <v>0.81</v>
      </c>
      <c r="AG9" s="929">
        <v>0.8</v>
      </c>
      <c r="AH9" s="929">
        <v>0.79</v>
      </c>
      <c r="AI9" s="929">
        <v>0.78</v>
      </c>
      <c r="AJ9" s="929">
        <v>0.77</v>
      </c>
      <c r="AK9" s="929">
        <v>0.76000000000000101</v>
      </c>
      <c r="AL9" s="929">
        <v>0.750000000000001</v>
      </c>
      <c r="AM9" s="929">
        <v>0.74000000000000099</v>
      </c>
      <c r="AN9" s="929">
        <v>0.73000000000000098</v>
      </c>
    </row>
    <row r="10" spans="1:40" s="177" customFormat="1" ht="12.75" x14ac:dyDescent="0.2">
      <c r="B10" s="178" t="s">
        <v>66</v>
      </c>
      <c r="C10" s="286"/>
      <c r="D10" s="185" t="s">
        <v>67</v>
      </c>
      <c r="E10" s="118">
        <f ca="1">IF(Para!L40="nein",0,Para!L41)</f>
        <v>1680</v>
      </c>
      <c r="F10" s="145">
        <f ca="1">Para!M19+(Para!M19*Para!L43)</f>
        <v>1.9154868067222646</v>
      </c>
      <c r="G10" s="145"/>
      <c r="H10" s="181" t="s">
        <v>114</v>
      </c>
      <c r="I10" s="118" t="s">
        <v>142</v>
      </c>
      <c r="J10" s="537">
        <f ca="1">I11</f>
        <v>3850</v>
      </c>
      <c r="K10" s="956" t="str">
        <f>(Para!L70)</f>
        <v>nein</v>
      </c>
      <c r="L10" s="939"/>
    </row>
    <row r="11" spans="1:40" s="177" customFormat="1" ht="12" x14ac:dyDescent="0.2">
      <c r="B11" s="178" t="s">
        <v>68</v>
      </c>
      <c r="C11" s="288"/>
      <c r="D11" s="185"/>
      <c r="E11" s="179"/>
      <c r="F11" s="179"/>
      <c r="G11" s="179"/>
      <c r="H11" s="145">
        <f ca="1">Para!M19+(Para!M19*Para!L43)</f>
        <v>1.9154868067222646</v>
      </c>
      <c r="I11" s="243">
        <f ca="1">IF(Para!L42="nein","effektiv",II!I36)</f>
        <v>3850</v>
      </c>
      <c r="J11" s="182"/>
      <c r="K11" s="952"/>
      <c r="L11" s="939"/>
    </row>
    <row r="12" spans="1:40" s="177" customFormat="1" ht="12" x14ac:dyDescent="0.2">
      <c r="B12" s="178" t="s">
        <v>69</v>
      </c>
      <c r="C12" s="288"/>
      <c r="D12" s="185"/>
      <c r="E12" s="179"/>
      <c r="F12" s="179"/>
      <c r="G12" s="179"/>
      <c r="H12" s="181" t="s">
        <v>192</v>
      </c>
      <c r="I12" s="185"/>
      <c r="J12" s="186"/>
      <c r="K12" s="952"/>
      <c r="L12" s="939"/>
    </row>
    <row r="13" spans="1:40" s="177" customFormat="1" ht="12" x14ac:dyDescent="0.2">
      <c r="B13" s="178" t="s">
        <v>70</v>
      </c>
      <c r="C13" s="288"/>
      <c r="D13" s="185"/>
      <c r="E13" s="179"/>
      <c r="F13" s="179"/>
      <c r="G13" s="179"/>
      <c r="H13" s="187" t="s">
        <v>117</v>
      </c>
      <c r="I13" s="185"/>
      <c r="J13" s="186"/>
      <c r="K13" s="952"/>
      <c r="L13" s="939"/>
    </row>
    <row r="14" spans="1:40" s="177" customFormat="1" ht="12" x14ac:dyDescent="0.2">
      <c r="B14" s="188"/>
      <c r="C14" s="184"/>
      <c r="D14" s="185"/>
      <c r="E14" s="179" t="s">
        <v>133</v>
      </c>
      <c r="F14" s="179" t="s">
        <v>135</v>
      </c>
      <c r="H14" s="188" t="s">
        <v>134</v>
      </c>
      <c r="I14" s="185"/>
      <c r="J14" s="186"/>
      <c r="K14" s="952"/>
      <c r="L14" s="939"/>
    </row>
    <row r="15" spans="1:40" s="150" customFormat="1" ht="15" customHeight="1" x14ac:dyDescent="0.2">
      <c r="A15" s="150" t="s">
        <v>5</v>
      </c>
      <c r="B15" s="318">
        <f ca="1">II!B17</f>
        <v>2.09</v>
      </c>
      <c r="C15" s="283">
        <f ca="1">II!I17</f>
        <v>3576</v>
      </c>
      <c r="D15" s="147">
        <f ca="1">II!J17</f>
        <v>921.86</v>
      </c>
      <c r="E15" s="284" t="str">
        <f t="shared" ref="E15:E25" ca="1" si="1">IF(C15&lt;E$10,E$10-C15,"")</f>
        <v/>
      </c>
      <c r="F15" s="166" t="str">
        <f ca="1">IF(E15="","",ROUND(II!$H$34*F$10*100,0)/100)</f>
        <v/>
      </c>
      <c r="G15" s="166">
        <f t="shared" ref="G15:G25" ca="1" si="2">IF(E15="",0,ROUND(E15*F15,0))</f>
        <v>0</v>
      </c>
      <c r="H15" s="147">
        <f ca="1">IF(II!P17="",0,ROUND((II!$H$34-D15)*$H$11*100,0)/100)</f>
        <v>288.7</v>
      </c>
      <c r="I15" s="147">
        <f ca="1">IF(Para!L$42="nein",(H15*C15),IF(H15="",0,ROUND(IF(C15&gt;II!$I$36,(H15*II!$I$36),(H15*C15)),0)))</f>
        <v>1032391</v>
      </c>
      <c r="J15" s="189">
        <f t="shared" ref="J15:J25" ca="1" si="3">IF(G15&lt;&gt;"",G15+I15,I15)</f>
        <v>1032391</v>
      </c>
      <c r="K15" s="953">
        <f t="shared" ref="K15:K25" ca="1" si="4">IF(K$10="ja",L15,J15)</f>
        <v>1032391</v>
      </c>
      <c r="L15" s="940">
        <f t="shared" ref="L15:L24" ca="1" si="5">ROUND(L$27/J$27*J15,2)</f>
        <v>1134278.22</v>
      </c>
      <c r="M15" s="147"/>
      <c r="N15" s="930">
        <f t="shared" ref="N15:W25" ca="1" si="6">(ROUND(IF(((N$8-$D15)*$H$11)&lt;0,0,(N$8-$D15)*$H$11),2))*$C15</f>
        <v>2555588.4</v>
      </c>
      <c r="O15" s="930">
        <f t="shared" ca="1" si="6"/>
        <v>2465973.8400000003</v>
      </c>
      <c r="P15" s="930">
        <f t="shared" ca="1" si="6"/>
        <v>2376395.04</v>
      </c>
      <c r="Q15" s="930">
        <f t="shared" ca="1" si="6"/>
        <v>2286780.48</v>
      </c>
      <c r="R15" s="930">
        <f t="shared" ca="1" si="6"/>
        <v>2197201.6799999997</v>
      </c>
      <c r="S15" s="930">
        <f t="shared" ca="1" si="6"/>
        <v>2107587.12</v>
      </c>
      <c r="T15" s="930">
        <f t="shared" ca="1" si="6"/>
        <v>2018008.32</v>
      </c>
      <c r="U15" s="930">
        <f t="shared" ca="1" si="6"/>
        <v>1928393.76</v>
      </c>
      <c r="V15" s="930">
        <f t="shared" ca="1" si="6"/>
        <v>1838814.9600000002</v>
      </c>
      <c r="W15" s="930">
        <f t="shared" ca="1" si="6"/>
        <v>1749200.4</v>
      </c>
      <c r="X15" s="930">
        <f t="shared" ref="X15:AG25" ca="1" si="7">(ROUND(IF(((X$8-$D15)*$H$11)&lt;0,0,(X$8-$D15)*$H$11),2))*$C15</f>
        <v>1659621.6</v>
      </c>
      <c r="Y15" s="930">
        <f t="shared" ca="1" si="7"/>
        <v>1570007.04</v>
      </c>
      <c r="Z15" s="930">
        <f t="shared" ca="1" si="7"/>
        <v>1480428.24</v>
      </c>
      <c r="AA15" s="930">
        <f t="shared" ca="1" si="7"/>
        <v>1390813.68</v>
      </c>
      <c r="AB15" s="930">
        <f t="shared" ca="1" si="7"/>
        <v>1301234.8799999999</v>
      </c>
      <c r="AC15" s="930">
        <f t="shared" ca="1" si="7"/>
        <v>1211620.32</v>
      </c>
      <c r="AD15" s="930">
        <f t="shared" ca="1" si="7"/>
        <v>1122041.52</v>
      </c>
      <c r="AE15" s="930">
        <f t="shared" ca="1" si="7"/>
        <v>1032426.96</v>
      </c>
      <c r="AF15" s="930">
        <f t="shared" ca="1" si="7"/>
        <v>942848.16</v>
      </c>
      <c r="AG15" s="930">
        <f t="shared" ca="1" si="7"/>
        <v>853233.6</v>
      </c>
      <c r="AH15" s="930">
        <f t="shared" ref="AH15:AN25" ca="1" si="8">(ROUND(IF(((AH$8-$D15)*$H$11)&lt;0,0,(AH$8-$D15)*$H$11),2))*$C15</f>
        <v>763654.8</v>
      </c>
      <c r="AI15" s="930">
        <f t="shared" ca="1" si="8"/>
        <v>674040.24</v>
      </c>
      <c r="AJ15" s="930">
        <f t="shared" ca="1" si="8"/>
        <v>584461.43999999994</v>
      </c>
      <c r="AK15" s="930">
        <f t="shared" ca="1" si="8"/>
        <v>494846.88</v>
      </c>
      <c r="AL15" s="930">
        <f t="shared" ca="1" si="8"/>
        <v>405232.31999999995</v>
      </c>
      <c r="AM15" s="930">
        <f t="shared" ca="1" si="8"/>
        <v>315653.51999999996</v>
      </c>
      <c r="AN15" s="930">
        <f t="shared" ca="1" si="8"/>
        <v>226038.96</v>
      </c>
    </row>
    <row r="16" spans="1:40" s="150" customFormat="1" ht="15" customHeight="1" x14ac:dyDescent="0.2">
      <c r="A16" s="150" t="s">
        <v>6</v>
      </c>
      <c r="B16" s="318">
        <f ca="1">II!B18</f>
        <v>2.37</v>
      </c>
      <c r="C16" s="283">
        <f ca="1">II!I18</f>
        <v>5379</v>
      </c>
      <c r="D16" s="147">
        <f ca="1">II!J18</f>
        <v>849.49</v>
      </c>
      <c r="E16" s="284" t="str">
        <f t="shared" ca="1" si="1"/>
        <v/>
      </c>
      <c r="F16" s="166" t="str">
        <f ca="1">IF(E16="","",ROUND(II!$H$34*F$10*100,0)/100)</f>
        <v/>
      </c>
      <c r="G16" s="166">
        <f t="shared" ca="1" si="2"/>
        <v>0</v>
      </c>
      <c r="H16" s="147">
        <f ca="1">IF(II!P18="",0,ROUND((II!$H$34-D16)*$H$11*100,0)/100)</f>
        <v>427.33</v>
      </c>
      <c r="I16" s="147">
        <f ca="1">IF(Para!L$42="nein",(H16*C16),IF(H16="",0,ROUND(IF(C16&gt;II!$I$36,(H16*II!$I$36),(H16*C16)),0)))</f>
        <v>1645221</v>
      </c>
      <c r="J16" s="189">
        <f t="shared" ca="1" si="3"/>
        <v>1645221</v>
      </c>
      <c r="K16" s="953">
        <f t="shared" ca="1" si="4"/>
        <v>1645221</v>
      </c>
      <c r="L16" s="940">
        <f t="shared" ca="1" si="5"/>
        <v>1807588.73</v>
      </c>
      <c r="N16" s="930">
        <f t="shared" ca="1" si="6"/>
        <v>4589739.33</v>
      </c>
      <c r="O16" s="930">
        <f t="shared" ca="1" si="6"/>
        <v>4454995.38</v>
      </c>
      <c r="P16" s="930">
        <f t="shared" ca="1" si="6"/>
        <v>4320197.6399999997</v>
      </c>
      <c r="Q16" s="930">
        <f t="shared" ca="1" si="6"/>
        <v>4185453.69</v>
      </c>
      <c r="R16" s="930">
        <f t="shared" ca="1" si="6"/>
        <v>4050655.9499999997</v>
      </c>
      <c r="S16" s="930">
        <f t="shared" ca="1" si="6"/>
        <v>3915912</v>
      </c>
      <c r="T16" s="930">
        <f t="shared" ca="1" si="6"/>
        <v>3781114.2600000002</v>
      </c>
      <c r="U16" s="930">
        <f t="shared" ca="1" si="6"/>
        <v>3646370.31</v>
      </c>
      <c r="V16" s="930">
        <f t="shared" ca="1" si="6"/>
        <v>3511572.5700000003</v>
      </c>
      <c r="W16" s="930">
        <f t="shared" ca="1" si="6"/>
        <v>3376828.6199999996</v>
      </c>
      <c r="X16" s="930">
        <f t="shared" ca="1" si="7"/>
        <v>3242030.8800000004</v>
      </c>
      <c r="Y16" s="930">
        <f t="shared" ca="1" si="7"/>
        <v>3107286.9299999997</v>
      </c>
      <c r="Z16" s="930">
        <f t="shared" ca="1" si="7"/>
        <v>2972489.19</v>
      </c>
      <c r="AA16" s="930">
        <f t="shared" ca="1" si="7"/>
        <v>2837745.2399999998</v>
      </c>
      <c r="AB16" s="930">
        <f t="shared" ca="1" si="7"/>
        <v>2702947.5</v>
      </c>
      <c r="AC16" s="930">
        <f t="shared" ca="1" si="7"/>
        <v>2568203.5499999998</v>
      </c>
      <c r="AD16" s="930">
        <f t="shared" ca="1" si="7"/>
        <v>2433405.81</v>
      </c>
      <c r="AE16" s="930">
        <f t="shared" ca="1" si="7"/>
        <v>2298608.0699999998</v>
      </c>
      <c r="AF16" s="930">
        <f t="shared" ca="1" si="7"/>
        <v>2163864.1199999996</v>
      </c>
      <c r="AG16" s="930">
        <f t="shared" ca="1" si="7"/>
        <v>2029066.3800000001</v>
      </c>
      <c r="AH16" s="930">
        <f t="shared" ca="1" si="8"/>
        <v>1894322.4300000002</v>
      </c>
      <c r="AI16" s="930">
        <f t="shared" ca="1" si="8"/>
        <v>1759524.6900000002</v>
      </c>
      <c r="AJ16" s="930">
        <f t="shared" ca="1" si="8"/>
        <v>1624780.74</v>
      </c>
      <c r="AK16" s="930">
        <f t="shared" ca="1" si="8"/>
        <v>1489983</v>
      </c>
      <c r="AL16" s="930">
        <f t="shared" ca="1" si="8"/>
        <v>1355239.05</v>
      </c>
      <c r="AM16" s="930">
        <f t="shared" ca="1" si="8"/>
        <v>1220441.3099999998</v>
      </c>
      <c r="AN16" s="930">
        <f t="shared" ca="1" si="8"/>
        <v>1085697.3600000001</v>
      </c>
    </row>
    <row r="17" spans="1:40" s="150" customFormat="1" ht="15" customHeight="1" x14ac:dyDescent="0.2">
      <c r="A17" s="150" t="s">
        <v>7</v>
      </c>
      <c r="B17" s="318">
        <f ca="1">II!B19</f>
        <v>2.4700000000000002</v>
      </c>
      <c r="C17" s="283">
        <f ca="1">II!I19</f>
        <v>1833</v>
      </c>
      <c r="D17" s="147">
        <f ca="1">II!J19</f>
        <v>655.32000000000005</v>
      </c>
      <c r="E17" s="283" t="str">
        <f t="shared" ca="1" si="1"/>
        <v/>
      </c>
      <c r="F17" s="166" t="str">
        <f ca="1">IF(E17="","",ROUND(II!$H$34*F$10*100,0)/100)</f>
        <v/>
      </c>
      <c r="G17" s="166">
        <f t="shared" ca="1" si="2"/>
        <v>0</v>
      </c>
      <c r="H17" s="147">
        <f ca="1">IF(II!P19="",0,ROUND((II!$H$34-D17)*$H$11*100,0)/100)</f>
        <v>799.26</v>
      </c>
      <c r="I17" s="147">
        <f ca="1">IF(Para!L$42="nein",(H17*C17),IF(H17="",0,ROUND(IF(C17&gt;II!$I$36,(H17*II!$I$36),(H17*C17)),0)))</f>
        <v>1465044</v>
      </c>
      <c r="J17" s="189">
        <f t="shared" ca="1" si="3"/>
        <v>1465044</v>
      </c>
      <c r="K17" s="953">
        <f t="shared" ca="1" si="4"/>
        <v>1465044</v>
      </c>
      <c r="L17" s="940">
        <f t="shared" ca="1" si="5"/>
        <v>1609629.97</v>
      </c>
      <c r="N17" s="930">
        <f t="shared" ca="1" si="6"/>
        <v>2245791.6</v>
      </c>
      <c r="O17" s="930">
        <f t="shared" ca="1" si="6"/>
        <v>2199874.9500000002</v>
      </c>
      <c r="P17" s="930">
        <f t="shared" ca="1" si="6"/>
        <v>2153939.9699999997</v>
      </c>
      <c r="Q17" s="930">
        <f t="shared" ca="1" si="6"/>
        <v>2108023.3199999998</v>
      </c>
      <c r="R17" s="930">
        <f t="shared" ca="1" si="6"/>
        <v>2062088.34</v>
      </c>
      <c r="S17" s="930">
        <f t="shared" ca="1" si="6"/>
        <v>2016171.6900000002</v>
      </c>
      <c r="T17" s="930">
        <f t="shared" ca="1" si="6"/>
        <v>1970236.7099999997</v>
      </c>
      <c r="U17" s="930">
        <f t="shared" ca="1" si="6"/>
        <v>1924320.0599999998</v>
      </c>
      <c r="V17" s="930">
        <f t="shared" ca="1" si="6"/>
        <v>1878385.08</v>
      </c>
      <c r="W17" s="930">
        <f t="shared" ca="1" si="6"/>
        <v>1832468.4300000002</v>
      </c>
      <c r="X17" s="930">
        <f t="shared" ca="1" si="7"/>
        <v>1786533.45</v>
      </c>
      <c r="Y17" s="930">
        <f t="shared" ca="1" si="7"/>
        <v>1740616.8</v>
      </c>
      <c r="Z17" s="930">
        <f t="shared" ca="1" si="7"/>
        <v>1694681.8199999998</v>
      </c>
      <c r="AA17" s="930">
        <f t="shared" ca="1" si="7"/>
        <v>1648765.17</v>
      </c>
      <c r="AB17" s="930">
        <f t="shared" ca="1" si="7"/>
        <v>1602830.19</v>
      </c>
      <c r="AC17" s="930">
        <f t="shared" ca="1" si="7"/>
        <v>1556913.54</v>
      </c>
      <c r="AD17" s="930">
        <f t="shared" ca="1" si="7"/>
        <v>1510978.5600000001</v>
      </c>
      <c r="AE17" s="930">
        <f t="shared" ca="1" si="7"/>
        <v>1465043.58</v>
      </c>
      <c r="AF17" s="930">
        <f t="shared" ca="1" si="7"/>
        <v>1419126.9300000002</v>
      </c>
      <c r="AG17" s="930">
        <f t="shared" ca="1" si="7"/>
        <v>1373191.95</v>
      </c>
      <c r="AH17" s="930">
        <f t="shared" ca="1" si="8"/>
        <v>1327275.3</v>
      </c>
      <c r="AI17" s="930">
        <f t="shared" ca="1" si="8"/>
        <v>1281340.3199999998</v>
      </c>
      <c r="AJ17" s="930">
        <f t="shared" ca="1" si="8"/>
        <v>1235423.67</v>
      </c>
      <c r="AK17" s="930">
        <f t="shared" ca="1" si="8"/>
        <v>1189488.69</v>
      </c>
      <c r="AL17" s="930">
        <f t="shared" ca="1" si="8"/>
        <v>1143572.04</v>
      </c>
      <c r="AM17" s="930">
        <f t="shared" ca="1" si="8"/>
        <v>1097637.06</v>
      </c>
      <c r="AN17" s="930">
        <f t="shared" ca="1" si="8"/>
        <v>1051720.4099999999</v>
      </c>
    </row>
    <row r="18" spans="1:40" s="150" customFormat="1" ht="15" customHeight="1" x14ac:dyDescent="0.2">
      <c r="A18" s="155" t="s">
        <v>8</v>
      </c>
      <c r="B18" s="318">
        <f ca="1">II!B20</f>
        <v>2.2199999999999998</v>
      </c>
      <c r="C18" s="283">
        <f ca="1">II!I20</f>
        <v>1391</v>
      </c>
      <c r="D18" s="148">
        <f ca="1">II!J20</f>
        <v>1008.66</v>
      </c>
      <c r="E18" s="283">
        <f t="shared" ca="1" si="1"/>
        <v>289</v>
      </c>
      <c r="F18" s="166">
        <f ca="1">IF(E18="","",ROUND(II!$H$34*F$10*100,0)/100)</f>
        <v>2054.5100000000002</v>
      </c>
      <c r="G18" s="166">
        <f t="shared" ca="1" si="2"/>
        <v>593753</v>
      </c>
      <c r="H18" s="147">
        <f ca="1">IF(II!P20="",0,ROUND((II!$H$34-D18)*$H$11*100,0)/100)</f>
        <v>122.44</v>
      </c>
      <c r="I18" s="147">
        <f ca="1">IF(Para!L$42="nein",(H18*C18),IF(H18="",0,ROUND(IF(C18&gt;II!$I$36,(H18*II!$I$36),(H18*C18)),0)))</f>
        <v>170314</v>
      </c>
      <c r="J18" s="189">
        <f t="shared" ca="1" si="3"/>
        <v>764067</v>
      </c>
      <c r="K18" s="953">
        <f t="shared" ca="1" si="4"/>
        <v>764067</v>
      </c>
      <c r="L18" s="940">
        <f t="shared" ca="1" si="5"/>
        <v>839473.18</v>
      </c>
      <c r="N18" s="930">
        <f t="shared" ca="1" si="6"/>
        <v>762796.58</v>
      </c>
      <c r="O18" s="930">
        <f t="shared" ca="1" si="6"/>
        <v>727952.03</v>
      </c>
      <c r="P18" s="930">
        <f t="shared" ca="1" si="6"/>
        <v>693093.57</v>
      </c>
      <c r="Q18" s="930">
        <f t="shared" ca="1" si="6"/>
        <v>658249.02</v>
      </c>
      <c r="R18" s="930">
        <f t="shared" ca="1" si="6"/>
        <v>623390.56000000006</v>
      </c>
      <c r="S18" s="930">
        <f t="shared" ca="1" si="6"/>
        <v>588546.01</v>
      </c>
      <c r="T18" s="930">
        <f t="shared" ca="1" si="6"/>
        <v>553687.55000000005</v>
      </c>
      <c r="U18" s="930">
        <f t="shared" ca="1" si="6"/>
        <v>518843</v>
      </c>
      <c r="V18" s="930">
        <f t="shared" ca="1" si="6"/>
        <v>483984.54</v>
      </c>
      <c r="W18" s="930">
        <f t="shared" ca="1" si="6"/>
        <v>449139.99</v>
      </c>
      <c r="X18" s="930">
        <f t="shared" ca="1" si="7"/>
        <v>414281.52999999997</v>
      </c>
      <c r="Y18" s="930">
        <f t="shared" ca="1" si="7"/>
        <v>379436.98</v>
      </c>
      <c r="Z18" s="930">
        <f t="shared" ca="1" si="7"/>
        <v>344578.52</v>
      </c>
      <c r="AA18" s="930">
        <f t="shared" ca="1" si="7"/>
        <v>309733.96999999997</v>
      </c>
      <c r="AB18" s="930">
        <f t="shared" ca="1" si="7"/>
        <v>274875.51</v>
      </c>
      <c r="AC18" s="930">
        <f t="shared" ca="1" si="7"/>
        <v>240030.96</v>
      </c>
      <c r="AD18" s="930">
        <f t="shared" ca="1" si="7"/>
        <v>205172.5</v>
      </c>
      <c r="AE18" s="930">
        <f t="shared" ca="1" si="7"/>
        <v>170327.95</v>
      </c>
      <c r="AF18" s="930">
        <f t="shared" ca="1" si="7"/>
        <v>135469.49</v>
      </c>
      <c r="AG18" s="930">
        <f t="shared" ca="1" si="7"/>
        <v>100624.94</v>
      </c>
      <c r="AH18" s="930">
        <f t="shared" ca="1" si="8"/>
        <v>65766.48</v>
      </c>
      <c r="AI18" s="930">
        <f t="shared" ca="1" si="8"/>
        <v>30921.93</v>
      </c>
      <c r="AJ18" s="930">
        <f t="shared" ca="1" si="8"/>
        <v>0</v>
      </c>
      <c r="AK18" s="930">
        <f t="shared" ca="1" si="8"/>
        <v>0</v>
      </c>
      <c r="AL18" s="930">
        <f t="shared" ca="1" si="8"/>
        <v>0</v>
      </c>
      <c r="AM18" s="930">
        <f t="shared" ca="1" si="8"/>
        <v>0</v>
      </c>
      <c r="AN18" s="930">
        <f t="shared" ca="1" si="8"/>
        <v>0</v>
      </c>
    </row>
    <row r="19" spans="1:40" s="150" customFormat="1" ht="15" customHeight="1" x14ac:dyDescent="0.2">
      <c r="A19" s="150" t="s">
        <v>9</v>
      </c>
      <c r="B19" s="318">
        <f ca="1">II!B21</f>
        <v>1.7000000000000002</v>
      </c>
      <c r="C19" s="283">
        <f ca="1">II!I21</f>
        <v>4515</v>
      </c>
      <c r="D19" s="147">
        <f ca="1">II!J21</f>
        <v>1164.1300000000001</v>
      </c>
      <c r="E19" s="283" t="str">
        <f t="shared" ca="1" si="1"/>
        <v/>
      </c>
      <c r="F19" s="166" t="str">
        <f ca="1">IF(E19="","",ROUND(II!$H$34*F$10*100,0)/100)</f>
        <v/>
      </c>
      <c r="G19" s="166">
        <f t="shared" ca="1" si="2"/>
        <v>0</v>
      </c>
      <c r="H19" s="147">
        <f ca="1">IF(II!P21="",0,ROUND((II!$H$34-D19)*$H$11*100,0)/100)</f>
        <v>0</v>
      </c>
      <c r="I19" s="147">
        <f ca="1">IF(Para!L$42="nein",(H19*C19),IF(H19="",0,ROUND(IF(C19&gt;II!$I$36,(H19*II!$I$36),(H19*C19)),0)))</f>
        <v>0</v>
      </c>
      <c r="J19" s="189">
        <f t="shared" ca="1" si="3"/>
        <v>0</v>
      </c>
      <c r="K19" s="953">
        <f t="shared" ca="1" si="4"/>
        <v>0</v>
      </c>
      <c r="L19" s="940">
        <f t="shared" ca="1" si="5"/>
        <v>0</v>
      </c>
      <c r="N19" s="930">
        <f t="shared" ca="1" si="6"/>
        <v>1131368.7</v>
      </c>
      <c r="O19" s="930">
        <f t="shared" ca="1" si="6"/>
        <v>1018267.95</v>
      </c>
      <c r="P19" s="930">
        <f t="shared" ca="1" si="6"/>
        <v>905122.05</v>
      </c>
      <c r="Q19" s="930">
        <f t="shared" ca="1" si="6"/>
        <v>792021.29999999993</v>
      </c>
      <c r="R19" s="930">
        <f t="shared" ca="1" si="6"/>
        <v>678875.4</v>
      </c>
      <c r="S19" s="930">
        <f t="shared" ca="1" si="6"/>
        <v>565774.65</v>
      </c>
      <c r="T19" s="930">
        <f t="shared" ca="1" si="6"/>
        <v>452628.75</v>
      </c>
      <c r="U19" s="930">
        <f t="shared" ca="1" si="6"/>
        <v>339528</v>
      </c>
      <c r="V19" s="930">
        <f t="shared" ca="1" si="6"/>
        <v>226382.1</v>
      </c>
      <c r="W19" s="930">
        <f t="shared" ca="1" si="6"/>
        <v>113281.35</v>
      </c>
      <c r="X19" s="930">
        <f t="shared" ca="1" si="7"/>
        <v>135.44999999999999</v>
      </c>
      <c r="Y19" s="930">
        <f t="shared" ca="1" si="7"/>
        <v>0</v>
      </c>
      <c r="Z19" s="930">
        <f t="shared" ca="1" si="7"/>
        <v>0</v>
      </c>
      <c r="AA19" s="930">
        <f t="shared" ca="1" si="7"/>
        <v>0</v>
      </c>
      <c r="AB19" s="930">
        <f t="shared" ca="1" si="7"/>
        <v>0</v>
      </c>
      <c r="AC19" s="930">
        <f t="shared" ca="1" si="7"/>
        <v>0</v>
      </c>
      <c r="AD19" s="930">
        <f t="shared" ca="1" si="7"/>
        <v>0</v>
      </c>
      <c r="AE19" s="930">
        <f t="shared" ca="1" si="7"/>
        <v>0</v>
      </c>
      <c r="AF19" s="930">
        <f t="shared" ca="1" si="7"/>
        <v>0</v>
      </c>
      <c r="AG19" s="930">
        <f t="shared" ca="1" si="7"/>
        <v>0</v>
      </c>
      <c r="AH19" s="930">
        <f t="shared" ca="1" si="8"/>
        <v>0</v>
      </c>
      <c r="AI19" s="930">
        <f t="shared" ca="1" si="8"/>
        <v>0</v>
      </c>
      <c r="AJ19" s="930">
        <f t="shared" ca="1" si="8"/>
        <v>0</v>
      </c>
      <c r="AK19" s="930">
        <f t="shared" ca="1" si="8"/>
        <v>0</v>
      </c>
      <c r="AL19" s="930">
        <f t="shared" ca="1" si="8"/>
        <v>0</v>
      </c>
      <c r="AM19" s="930">
        <f t="shared" ca="1" si="8"/>
        <v>0</v>
      </c>
      <c r="AN19" s="930">
        <f t="shared" ca="1" si="8"/>
        <v>0</v>
      </c>
    </row>
    <row r="20" spans="1:40" s="150" customFormat="1" ht="15" customHeight="1" x14ac:dyDescent="0.2">
      <c r="A20" s="150" t="s">
        <v>10</v>
      </c>
      <c r="B20" s="318">
        <f ca="1">II!B22</f>
        <v>2.3200000000000003</v>
      </c>
      <c r="C20" s="283">
        <f ca="1">II!I22</f>
        <v>2112</v>
      </c>
      <c r="D20" s="147">
        <f ca="1">II!J22</f>
        <v>740.25</v>
      </c>
      <c r="E20" s="283" t="str">
        <f t="shared" ca="1" si="1"/>
        <v/>
      </c>
      <c r="F20" s="166" t="str">
        <f ca="1">IF(E20="","",ROUND(II!$H$34*F$10*100,0)/100)</f>
        <v/>
      </c>
      <c r="G20" s="166">
        <f t="shared" ca="1" si="2"/>
        <v>0</v>
      </c>
      <c r="H20" s="147">
        <f ca="1">IF(II!P22="",0,ROUND((II!$H$34-D20)*$H$11*100,0)/100)</f>
        <v>636.57000000000005</v>
      </c>
      <c r="I20" s="147">
        <f ca="1">IF(Para!L$42="nein",(H20*C20),IF(H20="",0,ROUND(IF(C20&gt;II!$I$36,(H20*II!$I$36),(H20*C20)),0)))</f>
        <v>1344436</v>
      </c>
      <c r="J20" s="189">
        <f t="shared" ca="1" si="3"/>
        <v>1344436</v>
      </c>
      <c r="K20" s="953">
        <f t="shared" ca="1" si="4"/>
        <v>1344436</v>
      </c>
      <c r="L20" s="940">
        <f t="shared" ca="1" si="5"/>
        <v>1477119.1</v>
      </c>
      <c r="N20" s="930">
        <f t="shared" ca="1" si="6"/>
        <v>2244042.2399999998</v>
      </c>
      <c r="O20" s="930">
        <f t="shared" ca="1" si="6"/>
        <v>2191115.52</v>
      </c>
      <c r="P20" s="930">
        <f t="shared" ca="1" si="6"/>
        <v>2138209.92</v>
      </c>
      <c r="Q20" s="930">
        <f t="shared" ca="1" si="6"/>
        <v>2085283.2</v>
      </c>
      <c r="R20" s="930">
        <f t="shared" ca="1" si="6"/>
        <v>2032377.5999999999</v>
      </c>
      <c r="S20" s="930">
        <f t="shared" ca="1" si="6"/>
        <v>1979450.8800000001</v>
      </c>
      <c r="T20" s="930">
        <f t="shared" ca="1" si="6"/>
        <v>1926545.28</v>
      </c>
      <c r="U20" s="930">
        <f t="shared" ca="1" si="6"/>
        <v>1873618.56</v>
      </c>
      <c r="V20" s="930">
        <f t="shared" ca="1" si="6"/>
        <v>1820712.9600000002</v>
      </c>
      <c r="W20" s="930">
        <f t="shared" ca="1" si="6"/>
        <v>1767786.24</v>
      </c>
      <c r="X20" s="930">
        <f t="shared" ca="1" si="7"/>
        <v>1714880.6400000001</v>
      </c>
      <c r="Y20" s="930">
        <f t="shared" ca="1" si="7"/>
        <v>1661953.92</v>
      </c>
      <c r="Z20" s="930">
        <f t="shared" ca="1" si="7"/>
        <v>1609048.32</v>
      </c>
      <c r="AA20" s="930">
        <f t="shared" ca="1" si="7"/>
        <v>1556121.5999999999</v>
      </c>
      <c r="AB20" s="930">
        <f t="shared" ca="1" si="7"/>
        <v>1503216</v>
      </c>
      <c r="AC20" s="930">
        <f t="shared" ca="1" si="7"/>
        <v>1450289.28</v>
      </c>
      <c r="AD20" s="930">
        <f t="shared" ca="1" si="7"/>
        <v>1397383.68</v>
      </c>
      <c r="AE20" s="930">
        <f t="shared" ca="1" si="7"/>
        <v>1344456.9600000002</v>
      </c>
      <c r="AF20" s="930">
        <f t="shared" ca="1" si="7"/>
        <v>1291551.3599999999</v>
      </c>
      <c r="AG20" s="930">
        <f t="shared" ca="1" si="7"/>
        <v>1238624.6400000001</v>
      </c>
      <c r="AH20" s="930">
        <f t="shared" ca="1" si="8"/>
        <v>1185719.0399999998</v>
      </c>
      <c r="AI20" s="930">
        <f t="shared" ca="1" si="8"/>
        <v>1132792.3200000001</v>
      </c>
      <c r="AJ20" s="930">
        <f t="shared" ca="1" si="8"/>
        <v>1079886.72</v>
      </c>
      <c r="AK20" s="930">
        <f t="shared" ca="1" si="8"/>
        <v>1026960</v>
      </c>
      <c r="AL20" s="930">
        <f t="shared" ca="1" si="8"/>
        <v>974054.40000000002</v>
      </c>
      <c r="AM20" s="930">
        <f t="shared" ca="1" si="8"/>
        <v>921127.67999999993</v>
      </c>
      <c r="AN20" s="930">
        <f t="shared" ca="1" si="8"/>
        <v>868222.08</v>
      </c>
    </row>
    <row r="21" spans="1:40" s="150" customFormat="1" ht="15" customHeight="1" x14ac:dyDescent="0.2">
      <c r="A21" s="150" t="s">
        <v>11</v>
      </c>
      <c r="B21" s="318">
        <f ca="1">II!B23</f>
        <v>1.59</v>
      </c>
      <c r="C21" s="283">
        <f ca="1">II!I23</f>
        <v>5677</v>
      </c>
      <c r="D21" s="147">
        <f ca="1">II!J23</f>
        <v>3013.09</v>
      </c>
      <c r="E21" s="283" t="str">
        <f t="shared" ca="1" si="1"/>
        <v/>
      </c>
      <c r="F21" s="166" t="str">
        <f ca="1">IF(E21="","",ROUND(II!$H$34*F$10*100,0)/100)</f>
        <v/>
      </c>
      <c r="G21" s="166">
        <f t="shared" ca="1" si="2"/>
        <v>0</v>
      </c>
      <c r="H21" s="147">
        <f ca="1">IF(II!P23="",0,ROUND((II!$H$34-D21)*$H$11*100,0)/100)</f>
        <v>0</v>
      </c>
      <c r="I21" s="147">
        <f ca="1">IF(Para!L$42="nein",(H21*C21),IF(H21="",0,ROUND(IF(C21&gt;II!$I$36,(H21*II!$I$36),(H21*C21)),0)))</f>
        <v>0</v>
      </c>
      <c r="J21" s="189">
        <f t="shared" ca="1" si="3"/>
        <v>0</v>
      </c>
      <c r="K21" s="953">
        <f t="shared" ca="1" si="4"/>
        <v>0</v>
      </c>
      <c r="L21" s="940">
        <f t="shared" ca="1" si="5"/>
        <v>0</v>
      </c>
      <c r="N21" s="930">
        <f t="shared" ca="1" si="6"/>
        <v>0</v>
      </c>
      <c r="O21" s="930">
        <f t="shared" ca="1" si="6"/>
        <v>0</v>
      </c>
      <c r="P21" s="930">
        <f t="shared" ca="1" si="6"/>
        <v>0</v>
      </c>
      <c r="Q21" s="930">
        <f t="shared" ca="1" si="6"/>
        <v>0</v>
      </c>
      <c r="R21" s="930">
        <f t="shared" ca="1" si="6"/>
        <v>0</v>
      </c>
      <c r="S21" s="930">
        <f t="shared" ca="1" si="6"/>
        <v>0</v>
      </c>
      <c r="T21" s="930">
        <f t="shared" ca="1" si="6"/>
        <v>0</v>
      </c>
      <c r="U21" s="930">
        <f t="shared" ca="1" si="6"/>
        <v>0</v>
      </c>
      <c r="V21" s="930">
        <f t="shared" ca="1" si="6"/>
        <v>0</v>
      </c>
      <c r="W21" s="930">
        <f t="shared" ca="1" si="6"/>
        <v>0</v>
      </c>
      <c r="X21" s="930">
        <f t="shared" ca="1" si="7"/>
        <v>0</v>
      </c>
      <c r="Y21" s="930">
        <f t="shared" ca="1" si="7"/>
        <v>0</v>
      </c>
      <c r="Z21" s="930">
        <f t="shared" ca="1" si="7"/>
        <v>0</v>
      </c>
      <c r="AA21" s="930">
        <f t="shared" ca="1" si="7"/>
        <v>0</v>
      </c>
      <c r="AB21" s="930">
        <f t="shared" ca="1" si="7"/>
        <v>0</v>
      </c>
      <c r="AC21" s="930">
        <f t="shared" ca="1" si="7"/>
        <v>0</v>
      </c>
      <c r="AD21" s="930">
        <f t="shared" ca="1" si="7"/>
        <v>0</v>
      </c>
      <c r="AE21" s="930">
        <f t="shared" ca="1" si="7"/>
        <v>0</v>
      </c>
      <c r="AF21" s="930">
        <f t="shared" ca="1" si="7"/>
        <v>0</v>
      </c>
      <c r="AG21" s="930">
        <f t="shared" ca="1" si="7"/>
        <v>0</v>
      </c>
      <c r="AH21" s="930">
        <f t="shared" ca="1" si="8"/>
        <v>0</v>
      </c>
      <c r="AI21" s="930">
        <f t="shared" ca="1" si="8"/>
        <v>0</v>
      </c>
      <c r="AJ21" s="930">
        <f t="shared" ca="1" si="8"/>
        <v>0</v>
      </c>
      <c r="AK21" s="930">
        <f t="shared" ca="1" si="8"/>
        <v>0</v>
      </c>
      <c r="AL21" s="930">
        <f t="shared" ca="1" si="8"/>
        <v>0</v>
      </c>
      <c r="AM21" s="930">
        <f t="shared" ca="1" si="8"/>
        <v>0</v>
      </c>
      <c r="AN21" s="930">
        <f t="shared" ca="1" si="8"/>
        <v>0</v>
      </c>
    </row>
    <row r="22" spans="1:40" s="150" customFormat="1" ht="15" customHeight="1" x14ac:dyDescent="0.2">
      <c r="A22" s="150" t="s">
        <v>12</v>
      </c>
      <c r="B22" s="318">
        <f ca="1">II!B24</f>
        <v>2.15</v>
      </c>
      <c r="C22" s="283">
        <f ca="1">II!I24</f>
        <v>3139</v>
      </c>
      <c r="D22" s="147">
        <f ca="1">II!J24</f>
        <v>760.88</v>
      </c>
      <c r="E22" s="283" t="str">
        <f t="shared" ca="1" si="1"/>
        <v/>
      </c>
      <c r="F22" s="166" t="str">
        <f ca="1">IF(E22="","",ROUND(II!$H$34*F$10*100,0)/100)</f>
        <v/>
      </c>
      <c r="G22" s="166">
        <f t="shared" ca="1" si="2"/>
        <v>0</v>
      </c>
      <c r="H22" s="147">
        <f ca="1">IF(II!P24="",0,ROUND((II!$H$34-D22)*$H$11*100,0)/100)</f>
        <v>597.05999999999995</v>
      </c>
      <c r="I22" s="147">
        <f ca="1">IF(Para!L$42="nein",(H22*C22),IF(H22="",0,ROUND(IF(C22&gt;II!$I$36,(H22*II!$I$36),(H22*C22)),0)))</f>
        <v>1874171</v>
      </c>
      <c r="J22" s="189">
        <f t="shared" ca="1" si="3"/>
        <v>1874171</v>
      </c>
      <c r="K22" s="953">
        <f t="shared" ca="1" si="4"/>
        <v>1874171</v>
      </c>
      <c r="L22" s="940">
        <f t="shared" ca="1" si="5"/>
        <v>2059133.93</v>
      </c>
      <c r="N22" s="930">
        <f t="shared" ca="1" si="6"/>
        <v>3211197</v>
      </c>
      <c r="O22" s="930">
        <f t="shared" ca="1" si="6"/>
        <v>3132565.0500000003</v>
      </c>
      <c r="P22" s="930">
        <f t="shared" ca="1" si="6"/>
        <v>3053901.71</v>
      </c>
      <c r="Q22" s="930">
        <f t="shared" ca="1" si="6"/>
        <v>2975269.7600000002</v>
      </c>
      <c r="R22" s="930">
        <f t="shared" ca="1" si="6"/>
        <v>2896606.42</v>
      </c>
      <c r="S22" s="930">
        <f t="shared" ca="1" si="6"/>
        <v>2817974.47</v>
      </c>
      <c r="T22" s="930">
        <f t="shared" ca="1" si="6"/>
        <v>2739311.13</v>
      </c>
      <c r="U22" s="930">
        <f t="shared" ca="1" si="6"/>
        <v>2660679.1800000002</v>
      </c>
      <c r="V22" s="930">
        <f t="shared" ca="1" si="6"/>
        <v>2582015.84</v>
      </c>
      <c r="W22" s="930">
        <f t="shared" ca="1" si="6"/>
        <v>2503383.89</v>
      </c>
      <c r="X22" s="930">
        <f t="shared" ca="1" si="7"/>
        <v>2424720.5500000003</v>
      </c>
      <c r="Y22" s="930">
        <f t="shared" ca="1" si="7"/>
        <v>2346088.6</v>
      </c>
      <c r="Z22" s="930">
        <f t="shared" ca="1" si="7"/>
        <v>2267425.2600000002</v>
      </c>
      <c r="AA22" s="930">
        <f t="shared" ca="1" si="7"/>
        <v>2188793.31</v>
      </c>
      <c r="AB22" s="930">
        <f t="shared" ca="1" si="7"/>
        <v>2110129.9700000002</v>
      </c>
      <c r="AC22" s="930">
        <f t="shared" ca="1" si="7"/>
        <v>2031498.0199999998</v>
      </c>
      <c r="AD22" s="930">
        <f t="shared" ca="1" si="7"/>
        <v>1952834.68</v>
      </c>
      <c r="AE22" s="930">
        <f t="shared" ca="1" si="7"/>
        <v>1874202.7300000002</v>
      </c>
      <c r="AF22" s="930">
        <f t="shared" ca="1" si="7"/>
        <v>1795539.39</v>
      </c>
      <c r="AG22" s="930">
        <f t="shared" ca="1" si="7"/>
        <v>1716907.4400000002</v>
      </c>
      <c r="AH22" s="930">
        <f t="shared" ca="1" si="8"/>
        <v>1638244.0999999999</v>
      </c>
      <c r="AI22" s="930">
        <f t="shared" ca="1" si="8"/>
        <v>1559612.1500000001</v>
      </c>
      <c r="AJ22" s="930">
        <f t="shared" ca="1" si="8"/>
        <v>1480948.81</v>
      </c>
      <c r="AK22" s="930">
        <f t="shared" ca="1" si="8"/>
        <v>1402316.86</v>
      </c>
      <c r="AL22" s="930">
        <f t="shared" ca="1" si="8"/>
        <v>1323653.52</v>
      </c>
      <c r="AM22" s="930">
        <f t="shared" ca="1" si="8"/>
        <v>1244990.18</v>
      </c>
      <c r="AN22" s="930">
        <f t="shared" ca="1" si="8"/>
        <v>1166358.23</v>
      </c>
    </row>
    <row r="23" spans="1:40" s="150" customFormat="1" ht="15" customHeight="1" x14ac:dyDescent="0.2">
      <c r="A23" s="150" t="s">
        <v>13</v>
      </c>
      <c r="B23" s="318">
        <f ca="1">II!B25</f>
        <v>2.4500000000000002</v>
      </c>
      <c r="C23" s="283">
        <f ca="1">II!I25</f>
        <v>8160</v>
      </c>
      <c r="D23" s="147">
        <f ca="1">II!J25</f>
        <v>1325.42</v>
      </c>
      <c r="E23" s="283" t="str">
        <f t="shared" ca="1" si="1"/>
        <v/>
      </c>
      <c r="F23" s="166" t="str">
        <f ca="1">IF(E23="","",ROUND(II!$H$34*F$10*100,0)/100)</f>
        <v/>
      </c>
      <c r="G23" s="166">
        <f t="shared" ca="1" si="2"/>
        <v>0</v>
      </c>
      <c r="H23" s="147">
        <f ca="1">IF(II!P25="",0,ROUND((II!$H$34-D23)*$H$11*100,0)/100)</f>
        <v>0</v>
      </c>
      <c r="I23" s="147">
        <f ca="1">IF(Para!L$42="nein",(H23*C23),IF(H23="",0,ROUND(IF(C23&gt;II!$I$36,(H23*II!$I$36),(H23*C23)),0)))</f>
        <v>0</v>
      </c>
      <c r="J23" s="189">
        <f t="shared" ca="1" si="3"/>
        <v>0</v>
      </c>
      <c r="K23" s="953">
        <f t="shared" ca="1" si="4"/>
        <v>0</v>
      </c>
      <c r="L23" s="940">
        <f t="shared" ca="1" si="5"/>
        <v>0</v>
      </c>
      <c r="N23" s="930">
        <f t="shared" ca="1" si="6"/>
        <v>0</v>
      </c>
      <c r="O23" s="930">
        <f t="shared" ca="1" si="6"/>
        <v>0</v>
      </c>
      <c r="P23" s="930">
        <f t="shared" ca="1" si="6"/>
        <v>0</v>
      </c>
      <c r="Q23" s="930">
        <f t="shared" ca="1" si="6"/>
        <v>0</v>
      </c>
      <c r="R23" s="930">
        <f t="shared" ca="1" si="6"/>
        <v>0</v>
      </c>
      <c r="S23" s="930">
        <f t="shared" ca="1" si="6"/>
        <v>0</v>
      </c>
      <c r="T23" s="930">
        <f t="shared" ca="1" si="6"/>
        <v>0</v>
      </c>
      <c r="U23" s="930">
        <f t="shared" ca="1" si="6"/>
        <v>0</v>
      </c>
      <c r="V23" s="930">
        <f t="shared" ca="1" si="6"/>
        <v>0</v>
      </c>
      <c r="W23" s="930">
        <f t="shared" ca="1" si="6"/>
        <v>0</v>
      </c>
      <c r="X23" s="930">
        <f t="shared" ca="1" si="7"/>
        <v>0</v>
      </c>
      <c r="Y23" s="930">
        <f t="shared" ca="1" si="7"/>
        <v>0</v>
      </c>
      <c r="Z23" s="930">
        <f t="shared" ca="1" si="7"/>
        <v>0</v>
      </c>
      <c r="AA23" s="930">
        <f t="shared" ca="1" si="7"/>
        <v>0</v>
      </c>
      <c r="AB23" s="930">
        <f t="shared" ca="1" si="7"/>
        <v>0</v>
      </c>
      <c r="AC23" s="930">
        <f t="shared" ca="1" si="7"/>
        <v>0</v>
      </c>
      <c r="AD23" s="930">
        <f t="shared" ca="1" si="7"/>
        <v>0</v>
      </c>
      <c r="AE23" s="930">
        <f t="shared" ca="1" si="7"/>
        <v>0</v>
      </c>
      <c r="AF23" s="930">
        <f t="shared" ca="1" si="7"/>
        <v>0</v>
      </c>
      <c r="AG23" s="930">
        <f t="shared" ca="1" si="7"/>
        <v>0</v>
      </c>
      <c r="AH23" s="930">
        <f t="shared" ca="1" si="8"/>
        <v>0</v>
      </c>
      <c r="AI23" s="930">
        <f t="shared" ca="1" si="8"/>
        <v>0</v>
      </c>
      <c r="AJ23" s="930">
        <f t="shared" ca="1" si="8"/>
        <v>0</v>
      </c>
      <c r="AK23" s="930">
        <f t="shared" ca="1" si="8"/>
        <v>0</v>
      </c>
      <c r="AL23" s="930">
        <f t="shared" ca="1" si="8"/>
        <v>0</v>
      </c>
      <c r="AM23" s="930">
        <f t="shared" ca="1" si="8"/>
        <v>0</v>
      </c>
      <c r="AN23" s="930">
        <f t="shared" ca="1" si="8"/>
        <v>0</v>
      </c>
    </row>
    <row r="24" spans="1:40" s="150" customFormat="1" ht="15" customHeight="1" x14ac:dyDescent="0.2">
      <c r="A24" s="150" t="s">
        <v>14</v>
      </c>
      <c r="B24" s="318">
        <f ca="1">II!B26</f>
        <v>1.77</v>
      </c>
      <c r="C24" s="283">
        <f ca="1">II!I26</f>
        <v>4438</v>
      </c>
      <c r="D24" s="147">
        <f ca="1">II!J26</f>
        <v>1453.27</v>
      </c>
      <c r="E24" s="283" t="str">
        <f t="shared" ca="1" si="1"/>
        <v/>
      </c>
      <c r="F24" s="166" t="str">
        <f ca="1">IF(E24="","",ROUND(II!$H$34*F$10*100,0)/100)</f>
        <v/>
      </c>
      <c r="G24" s="166">
        <f t="shared" ca="1" si="2"/>
        <v>0</v>
      </c>
      <c r="H24" s="147">
        <f ca="1">IF(II!P26="",0,ROUND((II!$H$34-D24)*$H$11*100,0)/100)</f>
        <v>0</v>
      </c>
      <c r="I24" s="147">
        <f ca="1">IF(Para!L$42="nein",(H24*C24),IF(H24="",0,ROUND(IF(C24&gt;II!$I$36,(H24*II!$I$36),(H24*C24)),0)))</f>
        <v>0</v>
      </c>
      <c r="J24" s="189">
        <f t="shared" ca="1" si="3"/>
        <v>0</v>
      </c>
      <c r="K24" s="953">
        <f t="shared" ca="1" si="4"/>
        <v>0</v>
      </c>
      <c r="L24" s="940">
        <f t="shared" ca="1" si="5"/>
        <v>0</v>
      </c>
      <c r="N24" s="930">
        <f t="shared" ca="1" si="6"/>
        <v>0</v>
      </c>
      <c r="O24" s="930">
        <f t="shared" ca="1" si="6"/>
        <v>0</v>
      </c>
      <c r="P24" s="930">
        <f t="shared" ca="1" si="6"/>
        <v>0</v>
      </c>
      <c r="Q24" s="930">
        <f t="shared" ca="1" si="6"/>
        <v>0</v>
      </c>
      <c r="R24" s="930">
        <f t="shared" ca="1" si="6"/>
        <v>0</v>
      </c>
      <c r="S24" s="930">
        <f t="shared" ca="1" si="6"/>
        <v>0</v>
      </c>
      <c r="T24" s="930">
        <f t="shared" ca="1" si="6"/>
        <v>0</v>
      </c>
      <c r="U24" s="930">
        <f t="shared" ca="1" si="6"/>
        <v>0</v>
      </c>
      <c r="V24" s="930">
        <f t="shared" ca="1" si="6"/>
        <v>0</v>
      </c>
      <c r="W24" s="930">
        <f t="shared" ca="1" si="6"/>
        <v>0</v>
      </c>
      <c r="X24" s="930">
        <f t="shared" ca="1" si="7"/>
        <v>0</v>
      </c>
      <c r="Y24" s="930">
        <f t="shared" ca="1" si="7"/>
        <v>0</v>
      </c>
      <c r="Z24" s="930">
        <f t="shared" ca="1" si="7"/>
        <v>0</v>
      </c>
      <c r="AA24" s="930">
        <f t="shared" ca="1" si="7"/>
        <v>0</v>
      </c>
      <c r="AB24" s="930">
        <f t="shared" ca="1" si="7"/>
        <v>0</v>
      </c>
      <c r="AC24" s="930">
        <f t="shared" ca="1" si="7"/>
        <v>0</v>
      </c>
      <c r="AD24" s="930">
        <f t="shared" ca="1" si="7"/>
        <v>0</v>
      </c>
      <c r="AE24" s="930">
        <f t="shared" ca="1" si="7"/>
        <v>0</v>
      </c>
      <c r="AF24" s="930">
        <f t="shared" ca="1" si="7"/>
        <v>0</v>
      </c>
      <c r="AG24" s="930">
        <f t="shared" ca="1" si="7"/>
        <v>0</v>
      </c>
      <c r="AH24" s="930">
        <f t="shared" ca="1" si="8"/>
        <v>0</v>
      </c>
      <c r="AI24" s="930">
        <f t="shared" ca="1" si="8"/>
        <v>0</v>
      </c>
      <c r="AJ24" s="930">
        <f t="shared" ca="1" si="8"/>
        <v>0</v>
      </c>
      <c r="AK24" s="930">
        <f t="shared" ca="1" si="8"/>
        <v>0</v>
      </c>
      <c r="AL24" s="930">
        <f t="shared" ca="1" si="8"/>
        <v>0</v>
      </c>
      <c r="AM24" s="930">
        <f t="shared" ca="1" si="8"/>
        <v>0</v>
      </c>
      <c r="AN24" s="930">
        <f t="shared" ca="1" si="8"/>
        <v>0</v>
      </c>
    </row>
    <row r="25" spans="1:40" s="150" customFormat="1" ht="15" customHeight="1" x14ac:dyDescent="0.2">
      <c r="A25" s="150" t="s">
        <v>15</v>
      </c>
      <c r="B25" s="318">
        <f ca="1">II!B27</f>
        <v>3</v>
      </c>
      <c r="C25" s="283">
        <f ca="1">II!I27</f>
        <v>2127</v>
      </c>
      <c r="D25" s="147">
        <f ca="1">II!J27</f>
        <v>631.29</v>
      </c>
      <c r="E25" s="283" t="str">
        <f t="shared" ca="1" si="1"/>
        <v/>
      </c>
      <c r="F25" s="166" t="str">
        <f ca="1">IF(E25="","",ROUND(II!$H$34*F$10*100,0)/100)</f>
        <v/>
      </c>
      <c r="G25" s="166">
        <f t="shared" ca="1" si="2"/>
        <v>0</v>
      </c>
      <c r="H25" s="147">
        <f ca="1">IF(II!P27="",0,ROUND((II!$H$34-D25)*$H$11*100,0)/100)</f>
        <v>845.29</v>
      </c>
      <c r="I25" s="147">
        <f ca="1">IF(Para!L$42="nein",(H25*C25),IF(H25="",0,ROUND(IF(C25&gt;II!$I$36,(H25*II!$I$36),(H25*C25)),0)))</f>
        <v>1797932</v>
      </c>
      <c r="J25" s="189">
        <f t="shared" ca="1" si="3"/>
        <v>1797932</v>
      </c>
      <c r="K25" s="953">
        <f t="shared" ca="1" si="4"/>
        <v>1797932</v>
      </c>
      <c r="L25" s="940">
        <f ca="1">ROUND(L$27/J$27*J25,2)+L30</f>
        <v>1975370.86</v>
      </c>
      <c r="N25" s="930">
        <f t="shared" ca="1" si="6"/>
        <v>2703906.21</v>
      </c>
      <c r="O25" s="930">
        <f t="shared" ca="1" si="6"/>
        <v>2650624.8600000003</v>
      </c>
      <c r="P25" s="930">
        <f t="shared" ca="1" si="6"/>
        <v>2597322.2399999998</v>
      </c>
      <c r="Q25" s="930">
        <f t="shared" ca="1" si="6"/>
        <v>2544040.8899999997</v>
      </c>
      <c r="R25" s="930">
        <f t="shared" ca="1" si="6"/>
        <v>2490738.27</v>
      </c>
      <c r="S25" s="930">
        <f t="shared" ca="1" si="6"/>
        <v>2437456.92</v>
      </c>
      <c r="T25" s="930">
        <f t="shared" ca="1" si="6"/>
        <v>2384154.3000000003</v>
      </c>
      <c r="U25" s="930">
        <f t="shared" ca="1" si="6"/>
        <v>2330872.9499999997</v>
      </c>
      <c r="V25" s="930">
        <f t="shared" ca="1" si="6"/>
        <v>2277570.33</v>
      </c>
      <c r="W25" s="930">
        <f t="shared" ca="1" si="6"/>
        <v>2224288.98</v>
      </c>
      <c r="X25" s="930">
        <f t="shared" ca="1" si="7"/>
        <v>2170986.36</v>
      </c>
      <c r="Y25" s="930">
        <f t="shared" ca="1" si="7"/>
        <v>2117683.7400000002</v>
      </c>
      <c r="Z25" s="930">
        <f t="shared" ca="1" si="7"/>
        <v>2064402.3900000001</v>
      </c>
      <c r="AA25" s="930">
        <f t="shared" ca="1" si="7"/>
        <v>2011099.77</v>
      </c>
      <c r="AB25" s="930">
        <f t="shared" ca="1" si="7"/>
        <v>1957818.4200000002</v>
      </c>
      <c r="AC25" s="930">
        <f t="shared" ca="1" si="7"/>
        <v>1904515.8</v>
      </c>
      <c r="AD25" s="930">
        <f t="shared" ca="1" si="7"/>
        <v>1851234.45</v>
      </c>
      <c r="AE25" s="930">
        <f t="shared" ca="1" si="7"/>
        <v>1797931.8299999998</v>
      </c>
      <c r="AF25" s="930">
        <f t="shared" ca="1" si="7"/>
        <v>1744650.48</v>
      </c>
      <c r="AG25" s="930">
        <f t="shared" ca="1" si="7"/>
        <v>1691347.8599999999</v>
      </c>
      <c r="AH25" s="930">
        <f t="shared" ca="1" si="8"/>
        <v>1638066.51</v>
      </c>
      <c r="AI25" s="930">
        <f t="shared" ca="1" si="8"/>
        <v>1584763.8900000001</v>
      </c>
      <c r="AJ25" s="930">
        <f t="shared" ca="1" si="8"/>
        <v>1531482.54</v>
      </c>
      <c r="AK25" s="930">
        <f t="shared" ca="1" si="8"/>
        <v>1478179.9200000002</v>
      </c>
      <c r="AL25" s="930">
        <f t="shared" ca="1" si="8"/>
        <v>1424898.5699999998</v>
      </c>
      <c r="AM25" s="930">
        <f t="shared" ca="1" si="8"/>
        <v>1371595.95</v>
      </c>
      <c r="AN25" s="930">
        <f t="shared" ca="1" si="8"/>
        <v>1318314.5999999999</v>
      </c>
    </row>
    <row r="26" spans="1:40" s="150" customFormat="1" ht="12" x14ac:dyDescent="0.2">
      <c r="B26" s="167"/>
      <c r="C26" s="284"/>
      <c r="E26" s="284"/>
      <c r="F26" s="156"/>
      <c r="G26" s="156"/>
      <c r="H26" s="147"/>
      <c r="I26" s="147"/>
      <c r="J26" s="171"/>
      <c r="K26" s="954"/>
      <c r="L26" s="941"/>
      <c r="M26" s="935" t="s">
        <v>352</v>
      </c>
    </row>
    <row r="27" spans="1:40" s="154" customFormat="1" ht="12.75" thickBot="1" x14ac:dyDescent="0.25">
      <c r="C27" s="285">
        <f ca="1">SUM(C15:C25)</f>
        <v>42347</v>
      </c>
      <c r="E27" s="285">
        <f ca="1">SUM(E15:E25)</f>
        <v>289</v>
      </c>
      <c r="F27" s="152"/>
      <c r="G27" s="152">
        <f ca="1">SUM(G15:G25)</f>
        <v>593753</v>
      </c>
      <c r="H27" s="152"/>
      <c r="I27" s="152">
        <f ca="1">SUM(I15:I25)</f>
        <v>9329509</v>
      </c>
      <c r="J27" s="189">
        <f ca="1">SUM(J15:J25)</f>
        <v>9923262</v>
      </c>
      <c r="K27" s="955">
        <f ca="1">SUM(K15:K25)</f>
        <v>9923262</v>
      </c>
      <c r="L27" s="942">
        <f ca="1">M29</f>
        <v>10902594</v>
      </c>
      <c r="M27" s="932" t="s">
        <v>350</v>
      </c>
      <c r="N27" s="931">
        <f t="shared" ref="N27:AN27" ca="1" si="9">SUM(N15:N26)</f>
        <v>19444430.059999999</v>
      </c>
      <c r="O27" s="931">
        <f t="shared" ca="1" si="9"/>
        <v>18841369.580000002</v>
      </c>
      <c r="P27" s="931">
        <f t="shared" ca="1" si="9"/>
        <v>18238182.139999997</v>
      </c>
      <c r="Q27" s="931">
        <f t="shared" ca="1" si="9"/>
        <v>17635121.66</v>
      </c>
      <c r="R27" s="931">
        <f t="shared" ca="1" si="9"/>
        <v>17031934.219999999</v>
      </c>
      <c r="S27" s="931">
        <f t="shared" ca="1" si="9"/>
        <v>16428873.740000002</v>
      </c>
      <c r="T27" s="931">
        <f t="shared" ca="1" si="9"/>
        <v>15825686.300000001</v>
      </c>
      <c r="U27" s="931">
        <f t="shared" ca="1" si="9"/>
        <v>15222625.819999998</v>
      </c>
      <c r="V27" s="931">
        <f t="shared" ca="1" si="9"/>
        <v>14619438.380000001</v>
      </c>
      <c r="W27" s="931">
        <f t="shared" ca="1" si="9"/>
        <v>14016377.9</v>
      </c>
      <c r="X27" s="931">
        <f t="shared" ca="1" si="9"/>
        <v>13413190.460000001</v>
      </c>
      <c r="Y27" s="931">
        <f t="shared" ca="1" si="9"/>
        <v>12923074.01</v>
      </c>
      <c r="Z27" s="931">
        <f t="shared" ca="1" si="9"/>
        <v>12433053.74</v>
      </c>
      <c r="AA27" s="931">
        <f t="shared" ca="1" si="9"/>
        <v>11943072.739999998</v>
      </c>
      <c r="AB27" s="931">
        <f t="shared" ca="1" si="9"/>
        <v>11453052.470000001</v>
      </c>
      <c r="AC27" s="931">
        <f t="shared" ca="1" si="9"/>
        <v>10963071.470000001</v>
      </c>
      <c r="AD27" s="931">
        <f t="shared" ca="1" si="9"/>
        <v>10473051.199999999</v>
      </c>
      <c r="AE27" s="931">
        <f t="shared" ca="1" si="9"/>
        <v>9982998.0800000001</v>
      </c>
      <c r="AF27" s="931">
        <f t="shared" ca="1" si="9"/>
        <v>9493049.9299999997</v>
      </c>
      <c r="AG27" s="931">
        <f t="shared" ca="1" si="9"/>
        <v>9002996.8100000005</v>
      </c>
      <c r="AH27" s="931">
        <f t="shared" ca="1" si="9"/>
        <v>8513048.6600000001</v>
      </c>
      <c r="AI27" s="931">
        <f t="shared" ca="1" si="9"/>
        <v>8022995.540000001</v>
      </c>
      <c r="AJ27" s="931">
        <f t="shared" ca="1" si="9"/>
        <v>7536983.919999999</v>
      </c>
      <c r="AK27" s="931">
        <f t="shared" ca="1" si="9"/>
        <v>7081775.3500000006</v>
      </c>
      <c r="AL27" s="931">
        <f t="shared" ca="1" si="9"/>
        <v>6626649.9000000004</v>
      </c>
      <c r="AM27" s="931">
        <f t="shared" ca="1" si="9"/>
        <v>6171445.6999999993</v>
      </c>
      <c r="AN27" s="931">
        <f t="shared" ca="1" si="9"/>
        <v>5716351.6399999997</v>
      </c>
    </row>
    <row r="28" spans="1:40" s="150" customFormat="1" ht="12" x14ac:dyDescent="0.2">
      <c r="E28" s="167"/>
      <c r="J28" s="174"/>
      <c r="L28" s="941"/>
      <c r="M28" s="933" t="s">
        <v>351</v>
      </c>
    </row>
    <row r="29" spans="1:40" s="150" customFormat="1" ht="12" x14ac:dyDescent="0.2">
      <c r="E29" s="167"/>
      <c r="H29" s="137"/>
      <c r="J29" s="174"/>
      <c r="L29" s="940"/>
      <c r="M29" s="934">
        <f ca="1">II!C37</f>
        <v>10902594</v>
      </c>
      <c r="N29" s="930">
        <f t="shared" ref="N29:AN29" ca="1" si="10">N27-$M29</f>
        <v>8541836.0599999987</v>
      </c>
      <c r="O29" s="930">
        <f t="shared" ca="1" si="10"/>
        <v>7938775.5800000019</v>
      </c>
      <c r="P29" s="930">
        <f t="shared" ca="1" si="10"/>
        <v>7335588.1399999969</v>
      </c>
      <c r="Q29" s="930">
        <f t="shared" ca="1" si="10"/>
        <v>6732527.6600000001</v>
      </c>
      <c r="R29" s="930">
        <f t="shared" ca="1" si="10"/>
        <v>6129340.2199999988</v>
      </c>
      <c r="S29" s="930">
        <f t="shared" ca="1" si="10"/>
        <v>5526279.7400000021</v>
      </c>
      <c r="T29" s="930">
        <f t="shared" ca="1" si="10"/>
        <v>4923092.3000000007</v>
      </c>
      <c r="U29" s="930">
        <f t="shared" ca="1" si="10"/>
        <v>4320031.8199999984</v>
      </c>
      <c r="V29" s="930">
        <f t="shared" ca="1" si="10"/>
        <v>3716844.3800000008</v>
      </c>
      <c r="W29" s="930">
        <f t="shared" ca="1" si="10"/>
        <v>3113783.9000000004</v>
      </c>
      <c r="X29" s="930">
        <f t="shared" ca="1" si="10"/>
        <v>2510596.4600000009</v>
      </c>
      <c r="Y29" s="930">
        <f t="shared" ca="1" si="10"/>
        <v>2020480.0099999998</v>
      </c>
      <c r="Z29" s="930">
        <f t="shared" ca="1" si="10"/>
        <v>1530459.7400000002</v>
      </c>
      <c r="AA29" s="930">
        <f t="shared" ca="1" si="10"/>
        <v>1040478.7399999984</v>
      </c>
      <c r="AB29" s="930">
        <f t="shared" ca="1" si="10"/>
        <v>550458.47000000067</v>
      </c>
      <c r="AC29" s="930">
        <f t="shared" ca="1" si="10"/>
        <v>60477.470000000671</v>
      </c>
      <c r="AD29" s="930">
        <f t="shared" ca="1" si="10"/>
        <v>-429542.80000000075</v>
      </c>
      <c r="AE29" s="930">
        <f t="shared" ca="1" si="10"/>
        <v>-919595.91999999993</v>
      </c>
      <c r="AF29" s="930">
        <f t="shared" ca="1" si="10"/>
        <v>-1409544.0700000003</v>
      </c>
      <c r="AG29" s="930">
        <f t="shared" ca="1" si="10"/>
        <v>-1899597.1899999995</v>
      </c>
      <c r="AH29" s="930">
        <f t="shared" ca="1" si="10"/>
        <v>-2389545.34</v>
      </c>
      <c r="AI29" s="930">
        <f t="shared" ca="1" si="10"/>
        <v>-2879598.459999999</v>
      </c>
      <c r="AJ29" s="930">
        <f t="shared" ca="1" si="10"/>
        <v>-3365610.080000001</v>
      </c>
      <c r="AK29" s="930">
        <f t="shared" ca="1" si="10"/>
        <v>-3820818.6499999994</v>
      </c>
      <c r="AL29" s="930">
        <f t="shared" ca="1" si="10"/>
        <v>-4275944.0999999996</v>
      </c>
      <c r="AM29" s="930">
        <f t="shared" ca="1" si="10"/>
        <v>-4731148.3000000007</v>
      </c>
      <c r="AN29" s="930">
        <f t="shared" ca="1" si="10"/>
        <v>-5186242.3600000003</v>
      </c>
    </row>
    <row r="30" spans="1:40" s="177" customFormat="1" ht="12" x14ac:dyDescent="0.2">
      <c r="B30" s="185"/>
      <c r="C30" s="185"/>
      <c r="D30" s="185"/>
      <c r="E30" s="179"/>
      <c r="F30" s="185"/>
      <c r="G30" s="185"/>
      <c r="H30" s="190"/>
      <c r="I30" s="185"/>
      <c r="J30" s="191"/>
      <c r="L30" s="943"/>
      <c r="M30" s="190" t="s">
        <v>349</v>
      </c>
      <c r="N30" s="930">
        <f t="shared" ref="N30:AN30" ca="1" si="11">IF(N29&lt;0,N29*-1,N29)</f>
        <v>8541836.0599999987</v>
      </c>
      <c r="O30" s="930">
        <f t="shared" ca="1" si="11"/>
        <v>7938775.5800000019</v>
      </c>
      <c r="P30" s="930">
        <f t="shared" ca="1" si="11"/>
        <v>7335588.1399999969</v>
      </c>
      <c r="Q30" s="930">
        <f t="shared" ca="1" si="11"/>
        <v>6732527.6600000001</v>
      </c>
      <c r="R30" s="930">
        <f t="shared" ca="1" si="11"/>
        <v>6129340.2199999988</v>
      </c>
      <c r="S30" s="930">
        <f t="shared" ca="1" si="11"/>
        <v>5526279.7400000021</v>
      </c>
      <c r="T30" s="930">
        <f t="shared" ca="1" si="11"/>
        <v>4923092.3000000007</v>
      </c>
      <c r="U30" s="930">
        <f t="shared" ca="1" si="11"/>
        <v>4320031.8199999984</v>
      </c>
      <c r="V30" s="930">
        <f t="shared" ca="1" si="11"/>
        <v>3716844.3800000008</v>
      </c>
      <c r="W30" s="930">
        <f t="shared" ca="1" si="11"/>
        <v>3113783.9000000004</v>
      </c>
      <c r="X30" s="930">
        <f t="shared" ca="1" si="11"/>
        <v>2510596.4600000009</v>
      </c>
      <c r="Y30" s="930">
        <f t="shared" ca="1" si="11"/>
        <v>2020480.0099999998</v>
      </c>
      <c r="Z30" s="930">
        <f t="shared" ca="1" si="11"/>
        <v>1530459.7400000002</v>
      </c>
      <c r="AA30" s="930">
        <f t="shared" ca="1" si="11"/>
        <v>1040478.7399999984</v>
      </c>
      <c r="AB30" s="930">
        <f t="shared" ca="1" si="11"/>
        <v>550458.47000000067</v>
      </c>
      <c r="AC30" s="930">
        <f t="shared" ca="1" si="11"/>
        <v>60477.470000000671</v>
      </c>
      <c r="AD30" s="930">
        <f t="shared" ca="1" si="11"/>
        <v>429542.80000000075</v>
      </c>
      <c r="AE30" s="930">
        <f t="shared" ca="1" si="11"/>
        <v>919595.91999999993</v>
      </c>
      <c r="AF30" s="930">
        <f t="shared" ca="1" si="11"/>
        <v>1409544.0700000003</v>
      </c>
      <c r="AG30" s="930">
        <f t="shared" ca="1" si="11"/>
        <v>1899597.1899999995</v>
      </c>
      <c r="AH30" s="930">
        <f t="shared" ca="1" si="11"/>
        <v>2389545.34</v>
      </c>
      <c r="AI30" s="930">
        <f t="shared" ca="1" si="11"/>
        <v>2879598.459999999</v>
      </c>
      <c r="AJ30" s="930">
        <f t="shared" ca="1" si="11"/>
        <v>3365610.080000001</v>
      </c>
      <c r="AK30" s="930">
        <f t="shared" ca="1" si="11"/>
        <v>3820818.6499999994</v>
      </c>
      <c r="AL30" s="930">
        <f t="shared" ca="1" si="11"/>
        <v>4275944.0999999996</v>
      </c>
      <c r="AM30" s="930">
        <f t="shared" ca="1" si="11"/>
        <v>4731148.3000000007</v>
      </c>
      <c r="AN30" s="930">
        <f t="shared" ca="1" si="11"/>
        <v>5186242.3600000003</v>
      </c>
    </row>
    <row r="31" spans="1:40" s="177" customFormat="1" ht="7.5" customHeight="1" x14ac:dyDescent="0.2">
      <c r="B31" s="185"/>
      <c r="C31" s="192"/>
      <c r="D31" s="185"/>
      <c r="E31" s="179"/>
      <c r="F31" s="193"/>
      <c r="G31" s="179"/>
      <c r="H31" s="185"/>
      <c r="I31" s="179"/>
      <c r="J31" s="191"/>
      <c r="L31" s="939"/>
    </row>
    <row r="32" spans="1:40" s="150" customFormat="1" ht="15" customHeight="1" x14ac:dyDescent="0.2">
      <c r="B32" s="167"/>
      <c r="C32" s="165"/>
      <c r="D32" s="147"/>
      <c r="E32" s="284"/>
      <c r="F32" s="156"/>
      <c r="G32" s="194"/>
      <c r="H32" s="147"/>
      <c r="I32" s="147"/>
      <c r="J32" s="149"/>
      <c r="L32" s="941" t="s">
        <v>353</v>
      </c>
      <c r="M32" s="930">
        <f ca="1">MIN(N30:AN30)</f>
        <v>60477.470000000671</v>
      </c>
      <c r="N32" s="936" t="str">
        <f t="shared" ref="N32:AN32" ca="1" si="12">IF($M32=N30,N9,"")</f>
        <v/>
      </c>
      <c r="O32" s="936" t="str">
        <f t="shared" ca="1" si="12"/>
        <v/>
      </c>
      <c r="P32" s="936" t="str">
        <f t="shared" ca="1" si="12"/>
        <v/>
      </c>
      <c r="Q32" s="936" t="str">
        <f t="shared" ca="1" si="12"/>
        <v/>
      </c>
      <c r="R32" s="936" t="str">
        <f t="shared" ca="1" si="12"/>
        <v/>
      </c>
      <c r="S32" s="936" t="str">
        <f t="shared" ca="1" si="12"/>
        <v/>
      </c>
      <c r="T32" s="936" t="str">
        <f t="shared" ca="1" si="12"/>
        <v/>
      </c>
      <c r="U32" s="936" t="str">
        <f t="shared" ca="1" si="12"/>
        <v/>
      </c>
      <c r="V32" s="936" t="str">
        <f t="shared" ca="1" si="12"/>
        <v/>
      </c>
      <c r="W32" s="936" t="str">
        <f t="shared" ca="1" si="12"/>
        <v/>
      </c>
      <c r="X32" s="936" t="str">
        <f t="shared" ca="1" si="12"/>
        <v/>
      </c>
      <c r="Y32" s="936" t="str">
        <f t="shared" ca="1" si="12"/>
        <v/>
      </c>
      <c r="Z32" s="936" t="str">
        <f t="shared" ca="1" si="12"/>
        <v/>
      </c>
      <c r="AA32" s="936" t="str">
        <f t="shared" ca="1" si="12"/>
        <v/>
      </c>
      <c r="AB32" s="936" t="str">
        <f t="shared" ca="1" si="12"/>
        <v/>
      </c>
      <c r="AC32" s="936">
        <f t="shared" ca="1" si="12"/>
        <v>0.84</v>
      </c>
      <c r="AD32" s="936" t="str">
        <f t="shared" ca="1" si="12"/>
        <v/>
      </c>
      <c r="AE32" s="936" t="str">
        <f t="shared" ca="1" si="12"/>
        <v/>
      </c>
      <c r="AF32" s="936" t="str">
        <f t="shared" ca="1" si="12"/>
        <v/>
      </c>
      <c r="AG32" s="936" t="str">
        <f t="shared" ca="1" si="12"/>
        <v/>
      </c>
      <c r="AH32" s="936" t="str">
        <f t="shared" ca="1" si="12"/>
        <v/>
      </c>
      <c r="AI32" s="936" t="str">
        <f t="shared" ca="1" si="12"/>
        <v/>
      </c>
      <c r="AJ32" s="936" t="str">
        <f t="shared" ca="1" si="12"/>
        <v/>
      </c>
      <c r="AK32" s="936" t="str">
        <f t="shared" ca="1" si="12"/>
        <v/>
      </c>
      <c r="AL32" s="936" t="str">
        <f t="shared" ca="1" si="12"/>
        <v/>
      </c>
      <c r="AM32" s="936" t="str">
        <f t="shared" ca="1" si="12"/>
        <v/>
      </c>
      <c r="AN32" s="936" t="str">
        <f t="shared" ca="1" si="12"/>
        <v/>
      </c>
    </row>
    <row r="33" spans="2:13" s="150" customFormat="1" ht="15" customHeight="1" x14ac:dyDescent="0.2">
      <c r="B33" s="167"/>
      <c r="C33" s="165"/>
      <c r="D33" s="147"/>
      <c r="E33" s="284"/>
      <c r="F33" s="156"/>
      <c r="G33" s="194"/>
      <c r="H33" s="147"/>
      <c r="I33" s="147"/>
      <c r="J33" s="149"/>
      <c r="L33" s="941"/>
      <c r="M33" s="937">
        <f ca="1">MAX(N32:AN32)</f>
        <v>0.84</v>
      </c>
    </row>
    <row r="34" spans="2:13" s="150" customFormat="1" ht="15" customHeight="1" x14ac:dyDescent="0.2">
      <c r="B34" s="163"/>
      <c r="C34" s="165"/>
      <c r="D34" s="147"/>
      <c r="E34" s="284"/>
      <c r="F34" s="156"/>
      <c r="G34" s="194"/>
      <c r="H34" s="147"/>
      <c r="I34" s="147"/>
      <c r="J34" s="189">
        <f ca="1">M!N17</f>
        <v>17623675</v>
      </c>
    </row>
    <row r="35" spans="2:13" s="150" customFormat="1" ht="15" customHeight="1" x14ac:dyDescent="0.2">
      <c r="B35" s="167"/>
      <c r="C35" s="165"/>
      <c r="D35" s="147"/>
      <c r="E35" s="284"/>
      <c r="F35" s="156"/>
      <c r="G35" s="194"/>
      <c r="H35" s="147"/>
      <c r="I35" s="147"/>
      <c r="J35" s="149"/>
    </row>
    <row r="36" spans="2:13" s="150" customFormat="1" ht="15" customHeight="1" x14ac:dyDescent="0.2">
      <c r="B36" s="167"/>
      <c r="C36" s="165"/>
      <c r="D36" s="147"/>
      <c r="E36" s="284"/>
      <c r="F36" s="156"/>
      <c r="G36" s="194"/>
      <c r="H36" s="147"/>
      <c r="I36" s="147"/>
      <c r="J36" s="149">
        <f ca="1">J34-J27</f>
        <v>7700413</v>
      </c>
    </row>
    <row r="37" spans="2:13" s="150" customFormat="1" ht="15" customHeight="1" x14ac:dyDescent="0.2">
      <c r="B37" s="167"/>
      <c r="C37" s="165"/>
      <c r="D37" s="147"/>
      <c r="E37" s="284"/>
      <c r="F37" s="156"/>
      <c r="G37" s="194"/>
      <c r="H37" s="147"/>
      <c r="I37" s="147"/>
      <c r="J37" s="149"/>
    </row>
    <row r="38" spans="2:13" s="150" customFormat="1" ht="15" customHeight="1" x14ac:dyDescent="0.2">
      <c r="B38" s="163"/>
      <c r="C38" s="165"/>
      <c r="D38" s="147"/>
      <c r="E38" s="284"/>
      <c r="F38" s="156"/>
      <c r="G38" s="194"/>
      <c r="H38" s="147"/>
      <c r="I38" s="147"/>
      <c r="J38" s="149"/>
    </row>
    <row r="39" spans="2:13" s="150" customFormat="1" ht="7.5" customHeight="1" x14ac:dyDescent="0.2">
      <c r="B39" s="167"/>
      <c r="C39" s="165"/>
      <c r="E39" s="284"/>
      <c r="F39" s="156"/>
      <c r="G39" s="194"/>
      <c r="H39" s="147"/>
      <c r="I39" s="147"/>
      <c r="J39" s="174"/>
    </row>
    <row r="40" spans="2:13" s="177" customFormat="1" ht="12" x14ac:dyDescent="0.2">
      <c r="C40" s="195"/>
      <c r="E40" s="291"/>
      <c r="F40" s="196"/>
      <c r="G40" s="194"/>
      <c r="H40" s="196"/>
      <c r="I40" s="196"/>
      <c r="J40" s="149"/>
    </row>
    <row r="41" spans="2:13" s="150" customFormat="1" ht="12" x14ac:dyDescent="0.2">
      <c r="E41" s="167"/>
      <c r="G41" s="194"/>
      <c r="J41" s="174"/>
    </row>
    <row r="42" spans="2:13" s="150" customFormat="1" ht="12" x14ac:dyDescent="0.2">
      <c r="E42" s="167"/>
      <c r="G42" s="194"/>
      <c r="J42" s="174"/>
    </row>
    <row r="43" spans="2:13" s="150" customFormat="1" ht="12" x14ac:dyDescent="0.2">
      <c r="E43" s="167"/>
      <c r="G43" s="194"/>
      <c r="J43" s="174"/>
    </row>
    <row r="44" spans="2:13" s="150" customFormat="1" ht="12" x14ac:dyDescent="0.2">
      <c r="E44" s="167"/>
      <c r="G44" s="194"/>
      <c r="J44" s="174"/>
    </row>
    <row r="45" spans="2:13" s="150" customFormat="1" ht="12" x14ac:dyDescent="0.2">
      <c r="E45" s="167"/>
      <c r="G45" s="194"/>
      <c r="J45" s="174"/>
    </row>
    <row r="46" spans="2:13" s="150" customFormat="1" ht="12" x14ac:dyDescent="0.2">
      <c r="E46" s="167"/>
      <c r="J46" s="174"/>
    </row>
    <row r="47" spans="2:13" s="150" customFormat="1" ht="12" x14ac:dyDescent="0.2">
      <c r="E47" s="167"/>
      <c r="J47" s="174"/>
    </row>
    <row r="48" spans="2:13" s="150" customFormat="1" ht="12" x14ac:dyDescent="0.2">
      <c r="E48" s="167"/>
      <c r="J48" s="174"/>
    </row>
    <row r="49" spans="5:10" s="150" customFormat="1" ht="12" x14ac:dyDescent="0.2">
      <c r="E49" s="167"/>
      <c r="J49" s="174"/>
    </row>
    <row r="50" spans="5:10" x14ac:dyDescent="0.2">
      <c r="J50" s="174"/>
    </row>
    <row r="51" spans="5:10" x14ac:dyDescent="0.2">
      <c r="J51" s="174"/>
    </row>
    <row r="52" spans="5:10" x14ac:dyDescent="0.2">
      <c r="J52" s="174"/>
    </row>
    <row r="53" spans="5:10" x14ac:dyDescent="0.2">
      <c r="J53" s="174"/>
    </row>
    <row r="54" spans="5:10" x14ac:dyDescent="0.2">
      <c r="J54" s="174"/>
    </row>
    <row r="55" spans="5:10" x14ac:dyDescent="0.2">
      <c r="J55" s="174"/>
    </row>
    <row r="56" spans="5:10" x14ac:dyDescent="0.2">
      <c r="J56" s="174"/>
    </row>
    <row r="57" spans="5:10" x14ac:dyDescent="0.2">
      <c r="J57" s="174"/>
    </row>
    <row r="58" spans="5:10" x14ac:dyDescent="0.2">
      <c r="J58" s="174"/>
    </row>
    <row r="59" spans="5:10" x14ac:dyDescent="0.2">
      <c r="J59" s="174"/>
    </row>
    <row r="60" spans="5:10" x14ac:dyDescent="0.2">
      <c r="J60" s="174"/>
    </row>
    <row r="61" spans="5:10" x14ac:dyDescent="0.2">
      <c r="J61" s="174"/>
    </row>
    <row r="62" spans="5:10" x14ac:dyDescent="0.2">
      <c r="J62" s="174"/>
    </row>
    <row r="63" spans="5:10" x14ac:dyDescent="0.2">
      <c r="J63" s="174"/>
    </row>
    <row r="64" spans="5:10" x14ac:dyDescent="0.2">
      <c r="J64" s="174"/>
    </row>
    <row r="65" spans="10:10" x14ac:dyDescent="0.2">
      <c r="J65" s="174"/>
    </row>
    <row r="66" spans="10:10" x14ac:dyDescent="0.2">
      <c r="J66" s="174"/>
    </row>
    <row r="67" spans="10:10" x14ac:dyDescent="0.2">
      <c r="J67" s="174"/>
    </row>
    <row r="68" spans="10:10" x14ac:dyDescent="0.2">
      <c r="J68" s="174"/>
    </row>
    <row r="69" spans="10:10" x14ac:dyDescent="0.2">
      <c r="J69" s="174"/>
    </row>
    <row r="70" spans="10:10" x14ac:dyDescent="0.2">
      <c r="J70" s="174"/>
    </row>
    <row r="71" spans="10:10" x14ac:dyDescent="0.2">
      <c r="J71" s="174"/>
    </row>
    <row r="72" spans="10:10" x14ac:dyDescent="0.2">
      <c r="J72" s="174"/>
    </row>
    <row r="73" spans="10:10" x14ac:dyDescent="0.2">
      <c r="J73" s="174"/>
    </row>
    <row r="74" spans="10:10" x14ac:dyDescent="0.2">
      <c r="J74" s="174"/>
    </row>
    <row r="75" spans="10:10" x14ac:dyDescent="0.2">
      <c r="J75" s="174"/>
    </row>
    <row r="76" spans="10:10" x14ac:dyDescent="0.2">
      <c r="J76" s="174"/>
    </row>
    <row r="77" spans="10:10" x14ac:dyDescent="0.2">
      <c r="J77" s="174"/>
    </row>
    <row r="78" spans="10:10" x14ac:dyDescent="0.2">
      <c r="J78" s="174"/>
    </row>
    <row r="79" spans="10:10" x14ac:dyDescent="0.2">
      <c r="J79" s="174"/>
    </row>
    <row r="80" spans="10:10" x14ac:dyDescent="0.2">
      <c r="J80" s="174"/>
    </row>
    <row r="81" spans="10:10" x14ac:dyDescent="0.2">
      <c r="J81" s="174"/>
    </row>
    <row r="82" spans="10:10" x14ac:dyDescent="0.2">
      <c r="J82" s="174"/>
    </row>
    <row r="83" spans="10:10" x14ac:dyDescent="0.2">
      <c r="J83" s="174"/>
    </row>
    <row r="84" spans="10:10" x14ac:dyDescent="0.2">
      <c r="J84" s="174"/>
    </row>
    <row r="85" spans="10:10" x14ac:dyDescent="0.2">
      <c r="J85" s="174"/>
    </row>
    <row r="86" spans="10:10" x14ac:dyDescent="0.2">
      <c r="J86" s="174"/>
    </row>
    <row r="87" spans="10:10" x14ac:dyDescent="0.2">
      <c r="J87" s="174"/>
    </row>
    <row r="88" spans="10:10" x14ac:dyDescent="0.2">
      <c r="J88" s="174"/>
    </row>
    <row r="89" spans="10:10" x14ac:dyDescent="0.2">
      <c r="J89" s="174"/>
    </row>
    <row r="90" spans="10:10" x14ac:dyDescent="0.2">
      <c r="J90" s="174"/>
    </row>
    <row r="91" spans="10:10" x14ac:dyDescent="0.2">
      <c r="J91" s="174"/>
    </row>
    <row r="92" spans="10:10" x14ac:dyDescent="0.2">
      <c r="J92" s="174"/>
    </row>
    <row r="93" spans="10:10" x14ac:dyDescent="0.2">
      <c r="J93" s="174"/>
    </row>
    <row r="94" spans="10:10" x14ac:dyDescent="0.2">
      <c r="J94" s="174"/>
    </row>
    <row r="95" spans="10:10" x14ac:dyDescent="0.2">
      <c r="J95" s="174"/>
    </row>
    <row r="96" spans="10:10" x14ac:dyDescent="0.2">
      <c r="J96" s="174"/>
    </row>
    <row r="97" spans="10:10" x14ac:dyDescent="0.2">
      <c r="J97" s="174"/>
    </row>
    <row r="98" spans="10:10" x14ac:dyDescent="0.2">
      <c r="J98" s="174"/>
    </row>
    <row r="99" spans="10:10" x14ac:dyDescent="0.2">
      <c r="J99" s="174"/>
    </row>
    <row r="100" spans="10:10" x14ac:dyDescent="0.2">
      <c r="J100" s="174"/>
    </row>
    <row r="101" spans="10:10" x14ac:dyDescent="0.2">
      <c r="J101" s="174"/>
    </row>
    <row r="102" spans="10:10" x14ac:dyDescent="0.2">
      <c r="J102" s="174"/>
    </row>
    <row r="103" spans="10:10" x14ac:dyDescent="0.2">
      <c r="J103" s="174"/>
    </row>
    <row r="104" spans="10:10" x14ac:dyDescent="0.2">
      <c r="J104" s="174"/>
    </row>
    <row r="105" spans="10:10" x14ac:dyDescent="0.2">
      <c r="J105" s="174"/>
    </row>
    <row r="106" spans="10:10" x14ac:dyDescent="0.2">
      <c r="J106" s="174"/>
    </row>
    <row r="107" spans="10:10" x14ac:dyDescent="0.2">
      <c r="J107" s="174"/>
    </row>
    <row r="108" spans="10:10" x14ac:dyDescent="0.2">
      <c r="J108" s="174"/>
    </row>
    <row r="109" spans="10:10" x14ac:dyDescent="0.2">
      <c r="J109" s="174"/>
    </row>
    <row r="110" spans="10:10" x14ac:dyDescent="0.2">
      <c r="J110" s="174"/>
    </row>
    <row r="111" spans="10:10" x14ac:dyDescent="0.2">
      <c r="J111" s="174"/>
    </row>
    <row r="112" spans="10:10" x14ac:dyDescent="0.2">
      <c r="J112" s="174"/>
    </row>
    <row r="113" spans="10:10" x14ac:dyDescent="0.2">
      <c r="J113" s="174"/>
    </row>
    <row r="114" spans="10:10" x14ac:dyDescent="0.2">
      <c r="J114" s="174"/>
    </row>
    <row r="115" spans="10:10" x14ac:dyDescent="0.2">
      <c r="J115" s="174"/>
    </row>
    <row r="116" spans="10:10" x14ac:dyDescent="0.2">
      <c r="J116" s="174"/>
    </row>
    <row r="117" spans="10:10" x14ac:dyDescent="0.2">
      <c r="J117" s="174"/>
    </row>
    <row r="118" spans="10:10" x14ac:dyDescent="0.2">
      <c r="J118" s="174"/>
    </row>
    <row r="119" spans="10:10" x14ac:dyDescent="0.2">
      <c r="J119" s="174"/>
    </row>
    <row r="120" spans="10:10" x14ac:dyDescent="0.2">
      <c r="J120" s="174"/>
    </row>
    <row r="121" spans="10:10" x14ac:dyDescent="0.2">
      <c r="J121" s="174"/>
    </row>
    <row r="122" spans="10:10" x14ac:dyDescent="0.2">
      <c r="J122" s="174"/>
    </row>
    <row r="123" spans="10:10" x14ac:dyDescent="0.2">
      <c r="J123" s="174"/>
    </row>
    <row r="124" spans="10:10" x14ac:dyDescent="0.2">
      <c r="J124" s="174"/>
    </row>
    <row r="125" spans="10:10" x14ac:dyDescent="0.2">
      <c r="J125" s="174"/>
    </row>
    <row r="126" spans="10:10" x14ac:dyDescent="0.2">
      <c r="J126" s="174"/>
    </row>
    <row r="127" spans="10:10" x14ac:dyDescent="0.2">
      <c r="J127" s="174"/>
    </row>
    <row r="128" spans="10:10" x14ac:dyDescent="0.2">
      <c r="J128" s="174"/>
    </row>
    <row r="129" spans="10:10" x14ac:dyDescent="0.2">
      <c r="J129" s="174"/>
    </row>
    <row r="130" spans="10:10" x14ac:dyDescent="0.2">
      <c r="J130" s="174"/>
    </row>
    <row r="131" spans="10:10" x14ac:dyDescent="0.2">
      <c r="J131" s="174"/>
    </row>
    <row r="132" spans="10:10" x14ac:dyDescent="0.2">
      <c r="J132" s="174"/>
    </row>
    <row r="133" spans="10:10" x14ac:dyDescent="0.2">
      <c r="J133" s="174"/>
    </row>
    <row r="134" spans="10:10" x14ac:dyDescent="0.2">
      <c r="J134" s="174"/>
    </row>
    <row r="135" spans="10:10" x14ac:dyDescent="0.2">
      <c r="J135" s="174"/>
    </row>
    <row r="136" spans="10:10" x14ac:dyDescent="0.2">
      <c r="J136" s="174"/>
    </row>
    <row r="137" spans="10:10" x14ac:dyDescent="0.2">
      <c r="J137" s="174"/>
    </row>
    <row r="138" spans="10:10" x14ac:dyDescent="0.2">
      <c r="J138" s="174"/>
    </row>
    <row r="139" spans="10:10" x14ac:dyDescent="0.2">
      <c r="J139" s="174"/>
    </row>
    <row r="140" spans="10:10" x14ac:dyDescent="0.2">
      <c r="J140" s="174"/>
    </row>
    <row r="141" spans="10:10" x14ac:dyDescent="0.2">
      <c r="J141" s="174"/>
    </row>
    <row r="142" spans="10:10" x14ac:dyDescent="0.2">
      <c r="J142" s="174"/>
    </row>
    <row r="143" spans="10:10" x14ac:dyDescent="0.2">
      <c r="J143" s="174"/>
    </row>
    <row r="144" spans="10:10" x14ac:dyDescent="0.2">
      <c r="J144" s="174"/>
    </row>
    <row r="145" spans="10:10" x14ac:dyDescent="0.2">
      <c r="J145" s="174"/>
    </row>
    <row r="146" spans="10:10" x14ac:dyDescent="0.2">
      <c r="J146" s="174"/>
    </row>
    <row r="147" spans="10:10" x14ac:dyDescent="0.2">
      <c r="J147" s="174"/>
    </row>
    <row r="148" spans="10:10" x14ac:dyDescent="0.2">
      <c r="J148" s="174"/>
    </row>
    <row r="149" spans="10:10" x14ac:dyDescent="0.2">
      <c r="J149" s="174"/>
    </row>
    <row r="150" spans="10:10" x14ac:dyDescent="0.2">
      <c r="J150" s="174"/>
    </row>
    <row r="151" spans="10:10" x14ac:dyDescent="0.2">
      <c r="J151" s="174"/>
    </row>
    <row r="152" spans="10:10" x14ac:dyDescent="0.2">
      <c r="J152" s="174"/>
    </row>
    <row r="153" spans="10:10" x14ac:dyDescent="0.2">
      <c r="J153" s="174"/>
    </row>
    <row r="154" spans="10:10" x14ac:dyDescent="0.2">
      <c r="J154" s="174"/>
    </row>
    <row r="155" spans="10:10" x14ac:dyDescent="0.2">
      <c r="J155" s="174"/>
    </row>
    <row r="156" spans="10:10" x14ac:dyDescent="0.2">
      <c r="J156" s="174"/>
    </row>
    <row r="157" spans="10:10" x14ac:dyDescent="0.2">
      <c r="J157" s="174"/>
    </row>
    <row r="158" spans="10:10" x14ac:dyDescent="0.2">
      <c r="J158" s="174"/>
    </row>
    <row r="159" spans="10:10" x14ac:dyDescent="0.2">
      <c r="J159" s="174"/>
    </row>
    <row r="160" spans="10:10" x14ac:dyDescent="0.2">
      <c r="J160" s="174"/>
    </row>
    <row r="161" spans="10:10" x14ac:dyDescent="0.2">
      <c r="J161" s="174"/>
    </row>
    <row r="162" spans="10:10" x14ac:dyDescent="0.2">
      <c r="J162" s="174"/>
    </row>
    <row r="163" spans="10:10" x14ac:dyDescent="0.2">
      <c r="J163" s="174"/>
    </row>
    <row r="164" spans="10:10" x14ac:dyDescent="0.2">
      <c r="J164" s="174"/>
    </row>
    <row r="165" spans="10:10" x14ac:dyDescent="0.2">
      <c r="J165" s="174"/>
    </row>
    <row r="166" spans="10:10" x14ac:dyDescent="0.2">
      <c r="J166" s="174"/>
    </row>
    <row r="167" spans="10:10" x14ac:dyDescent="0.2">
      <c r="J167" s="174"/>
    </row>
    <row r="168" spans="10:10" x14ac:dyDescent="0.2">
      <c r="J168" s="174"/>
    </row>
    <row r="169" spans="10:10" x14ac:dyDescent="0.2">
      <c r="J169" s="174"/>
    </row>
    <row r="170" spans="10:10" x14ac:dyDescent="0.2">
      <c r="J170" s="174"/>
    </row>
    <row r="171" spans="10:10" x14ac:dyDescent="0.2">
      <c r="J171" s="174"/>
    </row>
    <row r="172" spans="10:10" x14ac:dyDescent="0.2">
      <c r="J172" s="174"/>
    </row>
    <row r="173" spans="10:10" x14ac:dyDescent="0.2">
      <c r="J173" s="174"/>
    </row>
    <row r="174" spans="10:10" x14ac:dyDescent="0.2">
      <c r="J174" s="174"/>
    </row>
    <row r="175" spans="10:10" x14ac:dyDescent="0.2">
      <c r="J175" s="174"/>
    </row>
    <row r="176" spans="10:10" x14ac:dyDescent="0.2">
      <c r="J176" s="174"/>
    </row>
    <row r="177" spans="10:10" x14ac:dyDescent="0.2">
      <c r="J177" s="174"/>
    </row>
    <row r="178" spans="10:10" x14ac:dyDescent="0.2">
      <c r="J178" s="174"/>
    </row>
    <row r="179" spans="10:10" x14ac:dyDescent="0.2">
      <c r="J179" s="174"/>
    </row>
    <row r="180" spans="10:10" x14ac:dyDescent="0.2">
      <c r="J180" s="174"/>
    </row>
    <row r="181" spans="10:10" x14ac:dyDescent="0.2">
      <c r="J181" s="174"/>
    </row>
    <row r="182" spans="10:10" x14ac:dyDescent="0.2">
      <c r="J182" s="174"/>
    </row>
    <row r="183" spans="10:10" x14ac:dyDescent="0.2">
      <c r="J183" s="174"/>
    </row>
    <row r="184" spans="10:10" x14ac:dyDescent="0.2">
      <c r="J184" s="174"/>
    </row>
    <row r="185" spans="10:10" x14ac:dyDescent="0.2">
      <c r="J185" s="174"/>
    </row>
    <row r="186" spans="10:10" x14ac:dyDescent="0.2">
      <c r="J186" s="174"/>
    </row>
    <row r="187" spans="10:10" x14ac:dyDescent="0.2">
      <c r="J187" s="174"/>
    </row>
    <row r="188" spans="10:10" x14ac:dyDescent="0.2">
      <c r="J188" s="174"/>
    </row>
    <row r="189" spans="10:10" x14ac:dyDescent="0.2">
      <c r="J189" s="174"/>
    </row>
    <row r="190" spans="10:10" x14ac:dyDescent="0.2">
      <c r="J190" s="174"/>
    </row>
    <row r="191" spans="10:10" x14ac:dyDescent="0.2">
      <c r="J191" s="174"/>
    </row>
    <row r="192" spans="10:10" x14ac:dyDescent="0.2">
      <c r="J192" s="174"/>
    </row>
    <row r="193" spans="10:10" x14ac:dyDescent="0.2">
      <c r="J193" s="174"/>
    </row>
    <row r="194" spans="10:10" x14ac:dyDescent="0.2">
      <c r="J194" s="174"/>
    </row>
    <row r="195" spans="10:10" x14ac:dyDescent="0.2">
      <c r="J195" s="174"/>
    </row>
    <row r="196" spans="10:10" x14ac:dyDescent="0.2">
      <c r="J196" s="174"/>
    </row>
    <row r="197" spans="10:10" x14ac:dyDescent="0.2">
      <c r="J197" s="174"/>
    </row>
    <row r="198" spans="10:10" x14ac:dyDescent="0.2">
      <c r="J198" s="174"/>
    </row>
    <row r="199" spans="10:10" x14ac:dyDescent="0.2">
      <c r="J199" s="174"/>
    </row>
    <row r="200" spans="10:10" x14ac:dyDescent="0.2">
      <c r="J200" s="174"/>
    </row>
    <row r="201" spans="10:10" x14ac:dyDescent="0.2">
      <c r="J201" s="174"/>
    </row>
    <row r="202" spans="10:10" x14ac:dyDescent="0.2">
      <c r="J202" s="174"/>
    </row>
    <row r="203" spans="10:10" x14ac:dyDescent="0.2">
      <c r="J203" s="174"/>
    </row>
    <row r="204" spans="10:10" x14ac:dyDescent="0.2">
      <c r="J204" s="174"/>
    </row>
    <row r="205" spans="10:10" x14ac:dyDescent="0.2">
      <c r="J205" s="174"/>
    </row>
    <row r="206" spans="10:10" x14ac:dyDescent="0.2">
      <c r="J206" s="174"/>
    </row>
    <row r="207" spans="10:10" x14ac:dyDescent="0.2">
      <c r="J207" s="174"/>
    </row>
    <row r="208" spans="10:10" x14ac:dyDescent="0.2">
      <c r="J208" s="174"/>
    </row>
    <row r="209" spans="10:10" x14ac:dyDescent="0.2">
      <c r="J209" s="174"/>
    </row>
    <row r="210" spans="10:10" x14ac:dyDescent="0.2">
      <c r="J210" s="174"/>
    </row>
    <row r="211" spans="10:10" x14ac:dyDescent="0.2">
      <c r="J211" s="174"/>
    </row>
    <row r="212" spans="10:10" x14ac:dyDescent="0.2">
      <c r="J212" s="174"/>
    </row>
    <row r="213" spans="10:10" x14ac:dyDescent="0.2">
      <c r="J213" s="174"/>
    </row>
    <row r="214" spans="10:10" x14ac:dyDescent="0.2">
      <c r="J214" s="174"/>
    </row>
    <row r="215" spans="10:10" x14ac:dyDescent="0.2">
      <c r="J215" s="174"/>
    </row>
    <row r="216" spans="10:10" x14ac:dyDescent="0.2">
      <c r="J216" s="174"/>
    </row>
    <row r="217" spans="10:10" x14ac:dyDescent="0.2">
      <c r="J217" s="174"/>
    </row>
    <row r="218" spans="10:10" x14ac:dyDescent="0.2">
      <c r="J218" s="174"/>
    </row>
    <row r="219" spans="10:10" x14ac:dyDescent="0.2">
      <c r="J219" s="174"/>
    </row>
    <row r="220" spans="10:10" x14ac:dyDescent="0.2">
      <c r="J220" s="174"/>
    </row>
    <row r="221" spans="10:10" x14ac:dyDescent="0.2">
      <c r="J221" s="174"/>
    </row>
    <row r="222" spans="10:10" x14ac:dyDescent="0.2">
      <c r="J222" s="174"/>
    </row>
    <row r="223" spans="10:10" x14ac:dyDescent="0.2">
      <c r="J223" s="174"/>
    </row>
    <row r="224" spans="10:10" x14ac:dyDescent="0.2">
      <c r="J224" s="174"/>
    </row>
    <row r="225" spans="10:10" x14ac:dyDescent="0.2">
      <c r="J225" s="174"/>
    </row>
    <row r="226" spans="10:10" x14ac:dyDescent="0.2">
      <c r="J226" s="174"/>
    </row>
    <row r="227" spans="10:10" x14ac:dyDescent="0.2">
      <c r="J227" s="174"/>
    </row>
    <row r="228" spans="10:10" x14ac:dyDescent="0.2">
      <c r="J228" s="174"/>
    </row>
    <row r="229" spans="10:10" x14ac:dyDescent="0.2">
      <c r="J229" s="174"/>
    </row>
    <row r="230" spans="10:10" x14ac:dyDescent="0.2">
      <c r="J230" s="174"/>
    </row>
    <row r="231" spans="10:10" x14ac:dyDescent="0.2">
      <c r="J231" s="174"/>
    </row>
    <row r="232" spans="10:10" x14ac:dyDescent="0.2">
      <c r="J232" s="174"/>
    </row>
    <row r="233" spans="10:10" x14ac:dyDescent="0.2">
      <c r="J233" s="174"/>
    </row>
    <row r="234" spans="10:10" x14ac:dyDescent="0.2">
      <c r="J234" s="174"/>
    </row>
    <row r="235" spans="10:10" x14ac:dyDescent="0.2">
      <c r="J235" s="174"/>
    </row>
    <row r="236" spans="10:10" x14ac:dyDescent="0.2">
      <c r="J236" s="174"/>
    </row>
    <row r="237" spans="10:10" x14ac:dyDescent="0.2">
      <c r="J237" s="174"/>
    </row>
    <row r="238" spans="10:10" x14ac:dyDescent="0.2">
      <c r="J238" s="174"/>
    </row>
    <row r="239" spans="10:10" x14ac:dyDescent="0.2">
      <c r="J239" s="174"/>
    </row>
    <row r="240" spans="10:10" x14ac:dyDescent="0.2">
      <c r="J240" s="174"/>
    </row>
    <row r="241" spans="10:10" x14ac:dyDescent="0.2">
      <c r="J241" s="174"/>
    </row>
    <row r="242" spans="10:10" x14ac:dyDescent="0.2">
      <c r="J242" s="174"/>
    </row>
    <row r="243" spans="10:10" x14ac:dyDescent="0.2">
      <c r="J243" s="174"/>
    </row>
    <row r="244" spans="10:10" x14ac:dyDescent="0.2">
      <c r="J244" s="174"/>
    </row>
    <row r="245" spans="10:10" x14ac:dyDescent="0.2">
      <c r="J245" s="174"/>
    </row>
    <row r="246" spans="10:10" x14ac:dyDescent="0.2">
      <c r="J246" s="174"/>
    </row>
    <row r="247" spans="10:10" x14ac:dyDescent="0.2">
      <c r="J247" s="174"/>
    </row>
    <row r="248" spans="10:10" x14ac:dyDescent="0.2">
      <c r="J248" s="174"/>
    </row>
    <row r="249" spans="10:10" x14ac:dyDescent="0.2">
      <c r="J249" s="174"/>
    </row>
    <row r="250" spans="10:10" x14ac:dyDescent="0.2">
      <c r="J250" s="174"/>
    </row>
    <row r="251" spans="10:10" x14ac:dyDescent="0.2">
      <c r="J251" s="174"/>
    </row>
    <row r="252" spans="10:10" x14ac:dyDescent="0.2">
      <c r="J252" s="174"/>
    </row>
    <row r="253" spans="10:10" x14ac:dyDescent="0.2">
      <c r="J253" s="174"/>
    </row>
    <row r="254" spans="10:10" x14ac:dyDescent="0.2">
      <c r="J254" s="174"/>
    </row>
    <row r="255" spans="10:10" x14ac:dyDescent="0.2">
      <c r="J255" s="174"/>
    </row>
    <row r="256" spans="10:10" x14ac:dyDescent="0.2">
      <c r="J256" s="174"/>
    </row>
    <row r="257" spans="10:10" x14ac:dyDescent="0.2">
      <c r="J257" s="174"/>
    </row>
    <row r="258" spans="10:10" x14ac:dyDescent="0.2">
      <c r="J258" s="174"/>
    </row>
    <row r="259" spans="10:10" x14ac:dyDescent="0.2">
      <c r="J259" s="174"/>
    </row>
    <row r="260" spans="10:10" x14ac:dyDescent="0.2">
      <c r="J260" s="174"/>
    </row>
    <row r="261" spans="10:10" x14ac:dyDescent="0.2">
      <c r="J261" s="174"/>
    </row>
    <row r="262" spans="10:10" x14ac:dyDescent="0.2">
      <c r="J262" s="174"/>
    </row>
    <row r="263" spans="10:10" x14ac:dyDescent="0.2">
      <c r="J263" s="174"/>
    </row>
    <row r="264" spans="10:10" x14ac:dyDescent="0.2">
      <c r="J264" s="174"/>
    </row>
    <row r="265" spans="10:10" x14ac:dyDescent="0.2">
      <c r="J265" s="174"/>
    </row>
    <row r="266" spans="10:10" x14ac:dyDescent="0.2">
      <c r="J266" s="174"/>
    </row>
    <row r="267" spans="10:10" x14ac:dyDescent="0.2">
      <c r="J267" s="174"/>
    </row>
    <row r="268" spans="10:10" x14ac:dyDescent="0.2">
      <c r="J268" s="174"/>
    </row>
    <row r="269" spans="10:10" x14ac:dyDescent="0.2">
      <c r="J269" s="174"/>
    </row>
    <row r="270" spans="10:10" x14ac:dyDescent="0.2">
      <c r="J270" s="174"/>
    </row>
    <row r="271" spans="10:10" x14ac:dyDescent="0.2">
      <c r="J271" s="174"/>
    </row>
    <row r="272" spans="10:10" x14ac:dyDescent="0.2">
      <c r="J272" s="174"/>
    </row>
    <row r="273" spans="10:10" x14ac:dyDescent="0.2">
      <c r="J273" s="174"/>
    </row>
    <row r="274" spans="10:10" x14ac:dyDescent="0.2">
      <c r="J274" s="174"/>
    </row>
    <row r="275" spans="10:10" x14ac:dyDescent="0.2">
      <c r="J275" s="174"/>
    </row>
    <row r="276" spans="10:10" x14ac:dyDescent="0.2">
      <c r="J276" s="174"/>
    </row>
    <row r="277" spans="10:10" x14ac:dyDescent="0.2">
      <c r="J277" s="174"/>
    </row>
    <row r="278" spans="10:10" x14ac:dyDescent="0.2">
      <c r="J278" s="174"/>
    </row>
    <row r="279" spans="10:10" x14ac:dyDescent="0.2">
      <c r="J279" s="174"/>
    </row>
    <row r="280" spans="10:10" x14ac:dyDescent="0.2">
      <c r="J280" s="174"/>
    </row>
    <row r="281" spans="10:10" x14ac:dyDescent="0.2">
      <c r="J281" s="174"/>
    </row>
    <row r="282" spans="10:10" x14ac:dyDescent="0.2">
      <c r="J282" s="174"/>
    </row>
    <row r="283" spans="10:10" x14ac:dyDescent="0.2">
      <c r="J283" s="174"/>
    </row>
    <row r="284" spans="10:10" x14ac:dyDescent="0.2">
      <c r="J284" s="174"/>
    </row>
    <row r="285" spans="10:10" x14ac:dyDescent="0.2">
      <c r="J285" s="174"/>
    </row>
    <row r="286" spans="10:10" x14ac:dyDescent="0.2">
      <c r="J286" s="174"/>
    </row>
    <row r="287" spans="10:10" x14ac:dyDescent="0.2">
      <c r="J287" s="174"/>
    </row>
    <row r="288" spans="10:10" x14ac:dyDescent="0.2">
      <c r="J288" s="174"/>
    </row>
    <row r="289" spans="10:10" x14ac:dyDescent="0.2">
      <c r="J289" s="174"/>
    </row>
    <row r="290" spans="10:10" x14ac:dyDescent="0.2">
      <c r="J290" s="174"/>
    </row>
    <row r="291" spans="10:10" x14ac:dyDescent="0.2">
      <c r="J291" s="174"/>
    </row>
    <row r="292" spans="10:10" x14ac:dyDescent="0.2">
      <c r="J292" s="174"/>
    </row>
    <row r="293" spans="10:10" x14ac:dyDescent="0.2">
      <c r="J293" s="174"/>
    </row>
    <row r="294" spans="10:10" x14ac:dyDescent="0.2">
      <c r="J294" s="174"/>
    </row>
    <row r="295" spans="10:10" x14ac:dyDescent="0.2">
      <c r="J295" s="174"/>
    </row>
    <row r="296" spans="10:10" x14ac:dyDescent="0.2">
      <c r="J296" s="174"/>
    </row>
    <row r="297" spans="10:10" x14ac:dyDescent="0.2">
      <c r="J297" s="174"/>
    </row>
    <row r="298" spans="10:10" x14ac:dyDescent="0.2">
      <c r="J298" s="174"/>
    </row>
    <row r="299" spans="10:10" x14ac:dyDescent="0.2">
      <c r="J299" s="174"/>
    </row>
    <row r="300" spans="10:10" x14ac:dyDescent="0.2">
      <c r="J300" s="174"/>
    </row>
    <row r="301" spans="10:10" x14ac:dyDescent="0.2">
      <c r="J301" s="174"/>
    </row>
    <row r="302" spans="10:10" x14ac:dyDescent="0.2">
      <c r="J302" s="174"/>
    </row>
    <row r="303" spans="10:10" x14ac:dyDescent="0.2">
      <c r="J303" s="174"/>
    </row>
    <row r="304" spans="10:10" x14ac:dyDescent="0.2">
      <c r="J304" s="174"/>
    </row>
    <row r="305" spans="10:10" x14ac:dyDescent="0.2">
      <c r="J305" s="174"/>
    </row>
    <row r="306" spans="10:10" x14ac:dyDescent="0.2">
      <c r="J306" s="174"/>
    </row>
    <row r="307" spans="10:10" x14ac:dyDescent="0.2">
      <c r="J307" s="174"/>
    </row>
    <row r="308" spans="10:10" x14ac:dyDescent="0.2">
      <c r="J308" s="174"/>
    </row>
    <row r="309" spans="10:10" x14ac:dyDescent="0.2">
      <c r="J309" s="174"/>
    </row>
    <row r="310" spans="10:10" x14ac:dyDescent="0.2">
      <c r="J310" s="174"/>
    </row>
    <row r="311" spans="10:10" x14ac:dyDescent="0.2">
      <c r="J311" s="174"/>
    </row>
    <row r="312" spans="10:10" x14ac:dyDescent="0.2">
      <c r="J312" s="174"/>
    </row>
    <row r="313" spans="10:10" x14ac:dyDescent="0.2">
      <c r="J313" s="174"/>
    </row>
    <row r="314" spans="10:10" x14ac:dyDescent="0.2">
      <c r="J314" s="174"/>
    </row>
    <row r="315" spans="10:10" x14ac:dyDescent="0.2">
      <c r="J315" s="174"/>
    </row>
    <row r="316" spans="10:10" x14ac:dyDescent="0.2">
      <c r="J316" s="174"/>
    </row>
    <row r="317" spans="10:10" x14ac:dyDescent="0.2">
      <c r="J317" s="174"/>
    </row>
    <row r="318" spans="10:10" x14ac:dyDescent="0.2">
      <c r="J318" s="174"/>
    </row>
    <row r="319" spans="10:10" x14ac:dyDescent="0.2">
      <c r="J319" s="174"/>
    </row>
    <row r="320" spans="10:10" x14ac:dyDescent="0.2">
      <c r="J320" s="174"/>
    </row>
    <row r="321" spans="10:10" x14ac:dyDescent="0.2">
      <c r="J321" s="174"/>
    </row>
    <row r="322" spans="10:10" x14ac:dyDescent="0.2">
      <c r="J322" s="174"/>
    </row>
    <row r="323" spans="10:10" x14ac:dyDescent="0.2">
      <c r="J323" s="174"/>
    </row>
    <row r="324" spans="10:10" x14ac:dyDescent="0.2">
      <c r="J324" s="174"/>
    </row>
    <row r="325" spans="10:10" x14ac:dyDescent="0.2">
      <c r="J325" s="174"/>
    </row>
    <row r="326" spans="10:10" x14ac:dyDescent="0.2">
      <c r="J326" s="174"/>
    </row>
    <row r="327" spans="10:10" x14ac:dyDescent="0.2">
      <c r="J327" s="174"/>
    </row>
    <row r="328" spans="10:10" x14ac:dyDescent="0.2">
      <c r="J328" s="174"/>
    </row>
    <row r="329" spans="10:10" x14ac:dyDescent="0.2">
      <c r="J329" s="174"/>
    </row>
    <row r="330" spans="10:10" x14ac:dyDescent="0.2">
      <c r="J330" s="174"/>
    </row>
    <row r="331" spans="10:10" x14ac:dyDescent="0.2">
      <c r="J331" s="174"/>
    </row>
    <row r="332" spans="10:10" x14ac:dyDescent="0.2">
      <c r="J332" s="174"/>
    </row>
    <row r="333" spans="10:10" x14ac:dyDescent="0.2">
      <c r="J333" s="174"/>
    </row>
    <row r="334" spans="10:10" x14ac:dyDescent="0.2">
      <c r="J334" s="174"/>
    </row>
    <row r="335" spans="10:10" x14ac:dyDescent="0.2">
      <c r="J335" s="174"/>
    </row>
    <row r="336" spans="10:10" x14ac:dyDescent="0.2">
      <c r="J336" s="174"/>
    </row>
    <row r="337" spans="10:10" x14ac:dyDescent="0.2">
      <c r="J337" s="174"/>
    </row>
    <row r="338" spans="10:10" x14ac:dyDescent="0.2">
      <c r="J338" s="174"/>
    </row>
  </sheetData>
  <phoneticPr fontId="0" type="noConversion"/>
  <pageMargins left="0.59055118110236227" right="0.59055118110236227" top="0.27559055118110237" bottom="0.47244094488188981" header="0.51181102362204722" footer="0.31496062992125984"/>
  <pageSetup paperSize="9" orientation="landscape" r:id="rId1"/>
  <headerFooter alignWithMargins="0">
    <oddFooter>&amp;C&amp;8Finanzausgleich / &amp;F / &amp;A / 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5">
    <tabColor rgb="FF92D050"/>
  </sheetPr>
  <dimension ref="A1:AAB338"/>
  <sheetViews>
    <sheetView zoomScaleNormal="100" workbookViewId="0">
      <selection activeCell="L24" sqref="L24"/>
    </sheetView>
  </sheetViews>
  <sheetFormatPr baseColWidth="10" defaultColWidth="11" defaultRowHeight="14.25" x14ac:dyDescent="0.2"/>
  <cols>
    <col min="1" max="4" width="11" style="173"/>
    <col min="5" max="5" width="11" style="290"/>
    <col min="6" max="6" width="12" style="173" customWidth="1"/>
    <col min="7" max="7" width="10.5" style="173" customWidth="1"/>
    <col min="8" max="8" width="12.375" style="173" customWidth="1"/>
    <col min="9" max="9" width="12" style="173" customWidth="1"/>
    <col min="10" max="11" width="11.75" style="173" customWidth="1"/>
    <col min="12" max="15" width="11" style="173"/>
    <col min="16" max="17" width="8.375" style="150" bestFit="1" customWidth="1"/>
    <col min="18" max="24" width="9.375" style="150" customWidth="1"/>
    <col min="25" max="54" width="8.375" style="150" bestFit="1" customWidth="1"/>
    <col min="55" max="114" width="7.875" style="150" bestFit="1" customWidth="1"/>
    <col min="115" max="236" width="8.625" style="150" bestFit="1" customWidth="1"/>
    <col min="237" max="16384" width="11" style="173"/>
  </cols>
  <sheetData>
    <row r="1" spans="1:704" s="169" customFormat="1" ht="18" x14ac:dyDescent="0.25">
      <c r="A1" s="168" t="str">
        <f>II!A1</f>
        <v>KANTON NIDWALDEN</v>
      </c>
      <c r="E1" s="289"/>
      <c r="G1" s="170"/>
      <c r="H1" s="108"/>
      <c r="I1" s="108"/>
      <c r="J1" s="108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5"/>
      <c r="AT1" s="155"/>
      <c r="AU1" s="155"/>
      <c r="AV1" s="155"/>
      <c r="AW1" s="155"/>
      <c r="AX1" s="155"/>
      <c r="AY1" s="155"/>
      <c r="AZ1" s="155"/>
      <c r="BA1" s="155"/>
      <c r="BB1" s="155"/>
      <c r="BC1" s="155"/>
      <c r="BD1" s="155"/>
      <c r="BE1" s="155"/>
      <c r="BF1" s="155"/>
      <c r="BG1" s="155"/>
      <c r="BH1" s="155"/>
      <c r="BI1" s="155"/>
      <c r="BJ1" s="155"/>
      <c r="BK1" s="155"/>
      <c r="BL1" s="155"/>
      <c r="BM1" s="155"/>
      <c r="BN1" s="155"/>
      <c r="BO1" s="155"/>
      <c r="BP1" s="155"/>
      <c r="BQ1" s="155"/>
      <c r="BR1" s="155"/>
      <c r="BS1" s="155"/>
      <c r="BT1" s="155"/>
      <c r="BU1" s="155"/>
      <c r="BV1" s="155"/>
      <c r="BW1" s="155"/>
      <c r="BX1" s="155"/>
      <c r="BY1" s="155"/>
      <c r="BZ1" s="155"/>
      <c r="CA1" s="155"/>
      <c r="CB1" s="155"/>
      <c r="CC1" s="155"/>
      <c r="CD1" s="155"/>
      <c r="CE1" s="155"/>
      <c r="CF1" s="155"/>
      <c r="CG1" s="155"/>
      <c r="CH1" s="155"/>
      <c r="CI1" s="155"/>
      <c r="CJ1" s="155"/>
      <c r="CK1" s="155"/>
      <c r="CL1" s="155"/>
      <c r="CM1" s="155"/>
      <c r="CN1" s="155"/>
      <c r="CO1" s="155"/>
      <c r="CP1" s="155"/>
      <c r="CQ1" s="155"/>
      <c r="CR1" s="155"/>
      <c r="CS1" s="155"/>
      <c r="CT1" s="155"/>
      <c r="CU1" s="155"/>
      <c r="CV1" s="155"/>
      <c r="CW1" s="155"/>
      <c r="CX1" s="155"/>
      <c r="CY1" s="155"/>
      <c r="CZ1" s="155"/>
      <c r="DA1" s="155"/>
      <c r="DB1" s="155"/>
      <c r="DC1" s="155"/>
      <c r="DD1" s="155"/>
      <c r="DE1" s="155"/>
      <c r="DF1" s="155"/>
      <c r="DG1" s="155"/>
      <c r="DH1" s="155"/>
      <c r="DI1" s="155"/>
      <c r="DJ1" s="155"/>
      <c r="DK1" s="155"/>
      <c r="DL1" s="155"/>
      <c r="DM1" s="155"/>
      <c r="DN1" s="155"/>
      <c r="DO1" s="155"/>
      <c r="DP1" s="155"/>
      <c r="DQ1" s="155"/>
      <c r="DR1" s="155"/>
      <c r="DS1" s="155"/>
      <c r="DT1" s="155"/>
      <c r="DU1" s="155"/>
      <c r="DV1" s="155"/>
      <c r="DW1" s="155"/>
      <c r="DX1" s="155"/>
      <c r="DY1" s="155"/>
      <c r="DZ1" s="155"/>
      <c r="EA1" s="155"/>
      <c r="EB1" s="155"/>
      <c r="EC1" s="155"/>
      <c r="ED1" s="155"/>
      <c r="EE1" s="155"/>
      <c r="EF1" s="155"/>
      <c r="EG1" s="155"/>
      <c r="EH1" s="155"/>
      <c r="EI1" s="155"/>
      <c r="EJ1" s="155"/>
      <c r="EK1" s="155"/>
      <c r="EL1" s="155"/>
      <c r="EM1" s="155"/>
      <c r="EN1" s="155"/>
      <c r="EO1" s="155"/>
      <c r="EP1" s="155"/>
      <c r="EQ1" s="155"/>
      <c r="ER1" s="155"/>
      <c r="ES1" s="155"/>
      <c r="ET1" s="155"/>
      <c r="EU1" s="155"/>
      <c r="EV1" s="155"/>
      <c r="EW1" s="155"/>
      <c r="EX1" s="155"/>
      <c r="EY1" s="155"/>
      <c r="EZ1" s="155"/>
      <c r="FA1" s="155"/>
      <c r="FB1" s="155"/>
      <c r="FC1" s="155"/>
      <c r="FD1" s="155"/>
      <c r="FE1" s="155"/>
      <c r="FF1" s="155"/>
      <c r="FG1" s="155"/>
      <c r="FH1" s="155"/>
      <c r="FI1" s="155"/>
      <c r="FJ1" s="155"/>
      <c r="FK1" s="155"/>
      <c r="FL1" s="155"/>
      <c r="FM1" s="155"/>
      <c r="FN1" s="155"/>
      <c r="FO1" s="155"/>
      <c r="FP1" s="155"/>
      <c r="FQ1" s="155"/>
      <c r="FR1" s="155"/>
      <c r="FS1" s="155"/>
      <c r="FT1" s="155"/>
      <c r="FU1" s="155"/>
      <c r="FV1" s="155"/>
      <c r="FW1" s="155"/>
      <c r="FX1" s="155"/>
      <c r="FY1" s="155"/>
      <c r="FZ1" s="155"/>
      <c r="GA1" s="155"/>
      <c r="GB1" s="155"/>
      <c r="GC1" s="155"/>
      <c r="GD1" s="155"/>
      <c r="GE1" s="155"/>
      <c r="GF1" s="155"/>
      <c r="GG1" s="155"/>
      <c r="GH1" s="155"/>
      <c r="GI1" s="155"/>
      <c r="GJ1" s="155"/>
      <c r="GK1" s="155"/>
      <c r="GL1" s="155"/>
      <c r="GM1" s="155"/>
      <c r="GN1" s="155"/>
      <c r="GO1" s="155"/>
      <c r="GP1" s="155"/>
      <c r="GQ1" s="155"/>
      <c r="GR1" s="155"/>
      <c r="GS1" s="155"/>
      <c r="GT1" s="155"/>
      <c r="GU1" s="155"/>
      <c r="GV1" s="155"/>
      <c r="GW1" s="155"/>
      <c r="GX1" s="155"/>
      <c r="GY1" s="155"/>
      <c r="GZ1" s="155"/>
      <c r="HA1" s="155"/>
      <c r="HB1" s="155"/>
      <c r="HC1" s="155"/>
      <c r="HD1" s="155"/>
      <c r="HE1" s="155"/>
      <c r="HF1" s="155"/>
      <c r="HG1" s="155"/>
      <c r="HH1" s="155"/>
      <c r="HI1" s="155"/>
      <c r="HJ1" s="155"/>
      <c r="HK1" s="155"/>
      <c r="HL1" s="155"/>
      <c r="HM1" s="155"/>
      <c r="HN1" s="155"/>
      <c r="HO1" s="155"/>
      <c r="HP1" s="155"/>
      <c r="HQ1" s="155"/>
      <c r="HR1" s="155"/>
      <c r="HS1" s="155"/>
      <c r="HT1" s="155"/>
      <c r="HU1" s="155"/>
      <c r="HV1" s="155"/>
      <c r="HW1" s="155"/>
      <c r="HX1" s="155"/>
      <c r="HY1" s="155"/>
      <c r="HZ1" s="155"/>
      <c r="IA1" s="155"/>
      <c r="IB1" s="155"/>
    </row>
    <row r="2" spans="1:704" s="169" customFormat="1" ht="7.5" customHeight="1" x14ac:dyDescent="0.25">
      <c r="A2" s="168"/>
      <c r="E2" s="289"/>
      <c r="J2" s="171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  <c r="BH2" s="155"/>
      <c r="BI2" s="155"/>
      <c r="BJ2" s="155"/>
      <c r="BK2" s="155"/>
      <c r="BL2" s="155"/>
      <c r="BM2" s="155"/>
      <c r="BN2" s="155"/>
      <c r="BO2" s="155"/>
      <c r="BP2" s="155"/>
      <c r="BQ2" s="155"/>
      <c r="BR2" s="155"/>
      <c r="BS2" s="155"/>
      <c r="BT2" s="155"/>
      <c r="BU2" s="155"/>
      <c r="BV2" s="155"/>
      <c r="BW2" s="155"/>
      <c r="BX2" s="155"/>
      <c r="BY2" s="155"/>
      <c r="BZ2" s="155"/>
      <c r="CA2" s="155"/>
      <c r="CB2" s="155"/>
      <c r="CC2" s="155"/>
      <c r="CD2" s="155"/>
      <c r="CE2" s="155"/>
      <c r="CF2" s="155"/>
      <c r="CG2" s="155"/>
      <c r="CH2" s="155"/>
      <c r="CI2" s="155"/>
      <c r="CJ2" s="155"/>
      <c r="CK2" s="155"/>
      <c r="CL2" s="155"/>
      <c r="CM2" s="155"/>
      <c r="CN2" s="155"/>
      <c r="CO2" s="155"/>
      <c r="CP2" s="155"/>
      <c r="CQ2" s="155"/>
      <c r="CR2" s="155"/>
      <c r="CS2" s="155"/>
      <c r="CT2" s="155"/>
      <c r="CU2" s="155"/>
      <c r="CV2" s="155"/>
      <c r="CW2" s="155"/>
      <c r="CX2" s="155"/>
      <c r="CY2" s="155"/>
      <c r="CZ2" s="155"/>
      <c r="DA2" s="155"/>
      <c r="DB2" s="155"/>
      <c r="DC2" s="155"/>
      <c r="DD2" s="155"/>
      <c r="DE2" s="155"/>
      <c r="DF2" s="155"/>
      <c r="DG2" s="155"/>
      <c r="DH2" s="155"/>
      <c r="DI2" s="155"/>
      <c r="DJ2" s="155"/>
      <c r="DK2" s="155"/>
      <c r="DL2" s="155"/>
      <c r="DM2" s="155"/>
      <c r="DN2" s="155"/>
      <c r="DO2" s="155"/>
      <c r="DP2" s="155"/>
      <c r="DQ2" s="155"/>
      <c r="DR2" s="155"/>
      <c r="DS2" s="155"/>
      <c r="DT2" s="155"/>
      <c r="DU2" s="155"/>
      <c r="DV2" s="155"/>
      <c r="DW2" s="155"/>
      <c r="DX2" s="155"/>
      <c r="DY2" s="155"/>
      <c r="DZ2" s="155"/>
      <c r="EA2" s="155"/>
      <c r="EB2" s="155"/>
      <c r="EC2" s="155"/>
      <c r="ED2" s="155"/>
      <c r="EE2" s="155"/>
      <c r="EF2" s="155"/>
      <c r="EG2" s="155"/>
      <c r="EH2" s="155"/>
      <c r="EI2" s="155"/>
      <c r="EJ2" s="155"/>
      <c r="EK2" s="155"/>
      <c r="EL2" s="155"/>
      <c r="EM2" s="155"/>
      <c r="EN2" s="155"/>
      <c r="EO2" s="155"/>
      <c r="EP2" s="155"/>
      <c r="EQ2" s="155"/>
      <c r="ER2" s="155"/>
      <c r="ES2" s="155"/>
      <c r="ET2" s="155"/>
      <c r="EU2" s="155"/>
      <c r="EV2" s="155"/>
      <c r="EW2" s="155"/>
      <c r="EX2" s="155"/>
      <c r="EY2" s="155"/>
      <c r="EZ2" s="155"/>
      <c r="FA2" s="155"/>
      <c r="FB2" s="155"/>
      <c r="FC2" s="155"/>
      <c r="FD2" s="155"/>
      <c r="FE2" s="155"/>
      <c r="FF2" s="155"/>
      <c r="FG2" s="155"/>
      <c r="FH2" s="155"/>
      <c r="FI2" s="155"/>
      <c r="FJ2" s="155"/>
      <c r="FK2" s="155"/>
      <c r="FL2" s="155"/>
      <c r="FM2" s="155"/>
      <c r="FN2" s="155"/>
      <c r="FO2" s="155"/>
      <c r="FP2" s="155"/>
      <c r="FQ2" s="155"/>
      <c r="FR2" s="155"/>
      <c r="FS2" s="155"/>
      <c r="FT2" s="155"/>
      <c r="FU2" s="155"/>
      <c r="FV2" s="155"/>
      <c r="FW2" s="155"/>
      <c r="FX2" s="155"/>
      <c r="FY2" s="155"/>
      <c r="FZ2" s="155"/>
      <c r="GA2" s="155"/>
      <c r="GB2" s="155"/>
      <c r="GC2" s="155"/>
      <c r="GD2" s="155"/>
      <c r="GE2" s="155"/>
      <c r="GF2" s="155"/>
      <c r="GG2" s="155"/>
      <c r="GH2" s="155"/>
      <c r="GI2" s="155"/>
      <c r="GJ2" s="155"/>
      <c r="GK2" s="155"/>
      <c r="GL2" s="155"/>
      <c r="GM2" s="155"/>
      <c r="GN2" s="155"/>
      <c r="GO2" s="155"/>
      <c r="GP2" s="155"/>
      <c r="GQ2" s="155"/>
      <c r="GR2" s="155"/>
      <c r="GS2" s="155"/>
      <c r="GT2" s="155"/>
      <c r="GU2" s="155"/>
      <c r="GV2" s="155"/>
      <c r="GW2" s="155"/>
      <c r="GX2" s="155"/>
      <c r="GY2" s="155"/>
      <c r="GZ2" s="155"/>
      <c r="HA2" s="155"/>
      <c r="HB2" s="155"/>
      <c r="HC2" s="155"/>
      <c r="HD2" s="155"/>
      <c r="HE2" s="155"/>
      <c r="HF2" s="155"/>
      <c r="HG2" s="155"/>
      <c r="HH2" s="155"/>
      <c r="HI2" s="155"/>
      <c r="HJ2" s="155"/>
      <c r="HK2" s="155"/>
      <c r="HL2" s="155"/>
      <c r="HM2" s="155"/>
      <c r="HN2" s="155"/>
      <c r="HO2" s="155"/>
      <c r="HP2" s="155"/>
      <c r="HQ2" s="155"/>
      <c r="HR2" s="155"/>
      <c r="HS2" s="155"/>
      <c r="HT2" s="155"/>
      <c r="HU2" s="155"/>
      <c r="HV2" s="155"/>
      <c r="HW2" s="155"/>
      <c r="HX2" s="155"/>
      <c r="HY2" s="155"/>
      <c r="HZ2" s="155"/>
      <c r="IA2" s="155"/>
      <c r="IB2" s="155"/>
    </row>
    <row r="3" spans="1:704" s="169" customFormat="1" ht="15" x14ac:dyDescent="0.2">
      <c r="A3" s="172" t="str">
        <f>II!3:3</f>
        <v>FINANZAUSGLEICH 2017</v>
      </c>
      <c r="E3" s="289"/>
      <c r="H3" s="1"/>
      <c r="J3" s="171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5"/>
      <c r="AG3" s="155"/>
      <c r="AH3" s="155"/>
      <c r="AI3" s="155"/>
      <c r="AJ3" s="155"/>
      <c r="AK3" s="155"/>
      <c r="AL3" s="155"/>
      <c r="AM3" s="155"/>
      <c r="AN3" s="155"/>
      <c r="AO3" s="155"/>
      <c r="AP3" s="155"/>
      <c r="AQ3" s="155"/>
      <c r="AR3" s="155"/>
      <c r="AS3" s="155"/>
      <c r="AT3" s="155"/>
      <c r="AU3" s="155"/>
      <c r="AV3" s="155"/>
      <c r="AW3" s="155"/>
      <c r="AX3" s="155"/>
      <c r="AY3" s="155"/>
      <c r="AZ3" s="155"/>
      <c r="BA3" s="155"/>
      <c r="BB3" s="155"/>
      <c r="BC3" s="155"/>
      <c r="BD3" s="155"/>
      <c r="BE3" s="155"/>
      <c r="BF3" s="155"/>
      <c r="BG3" s="155"/>
      <c r="BH3" s="155"/>
      <c r="BI3" s="155"/>
      <c r="BJ3" s="155"/>
      <c r="BK3" s="155"/>
      <c r="BL3" s="155"/>
      <c r="BM3" s="155"/>
      <c r="BN3" s="155"/>
      <c r="BO3" s="155"/>
      <c r="BP3" s="155"/>
      <c r="BQ3" s="155"/>
      <c r="BR3" s="155"/>
      <c r="BS3" s="155"/>
      <c r="BT3" s="155"/>
      <c r="BU3" s="155"/>
      <c r="BV3" s="155"/>
      <c r="BW3" s="155"/>
      <c r="BX3" s="155"/>
      <c r="BY3" s="155"/>
      <c r="BZ3" s="155"/>
      <c r="CA3" s="155"/>
      <c r="CB3" s="155"/>
      <c r="CC3" s="155"/>
      <c r="CD3" s="155"/>
      <c r="CE3" s="155"/>
      <c r="CF3" s="155"/>
      <c r="CG3" s="155"/>
      <c r="CH3" s="155"/>
      <c r="CI3" s="155"/>
      <c r="CJ3" s="155"/>
      <c r="CK3" s="155"/>
      <c r="CL3" s="155"/>
      <c r="CM3" s="155"/>
      <c r="CN3" s="155"/>
      <c r="CO3" s="155"/>
      <c r="CP3" s="155"/>
      <c r="CQ3" s="155"/>
      <c r="CR3" s="155"/>
      <c r="CS3" s="155"/>
      <c r="CT3" s="155"/>
      <c r="CU3" s="155"/>
      <c r="CV3" s="155"/>
      <c r="CW3" s="155"/>
      <c r="CX3" s="155"/>
      <c r="CY3" s="155"/>
      <c r="CZ3" s="155"/>
      <c r="DA3" s="155"/>
      <c r="DB3" s="155"/>
      <c r="DC3" s="155"/>
      <c r="DD3" s="155"/>
      <c r="DE3" s="155"/>
      <c r="DF3" s="155"/>
      <c r="DG3" s="155"/>
      <c r="DH3" s="155"/>
      <c r="DI3" s="155"/>
      <c r="DJ3" s="155"/>
      <c r="DK3" s="155"/>
      <c r="DL3" s="155"/>
      <c r="DM3" s="155"/>
      <c r="DN3" s="155"/>
      <c r="DO3" s="155"/>
      <c r="DP3" s="155"/>
      <c r="DQ3" s="155"/>
      <c r="DR3" s="155"/>
      <c r="DS3" s="155"/>
      <c r="DT3" s="155"/>
      <c r="DU3" s="155"/>
      <c r="DV3" s="155"/>
      <c r="DW3" s="155"/>
      <c r="DX3" s="155"/>
      <c r="DY3" s="155"/>
      <c r="DZ3" s="155"/>
      <c r="EA3" s="155"/>
      <c r="EB3" s="155"/>
      <c r="EC3" s="155"/>
      <c r="ED3" s="155"/>
      <c r="EE3" s="155"/>
      <c r="EF3" s="155"/>
      <c r="EG3" s="155"/>
      <c r="EH3" s="155"/>
      <c r="EI3" s="155"/>
      <c r="EJ3" s="155"/>
      <c r="EK3" s="155"/>
      <c r="EL3" s="155"/>
      <c r="EM3" s="155"/>
      <c r="EN3" s="155"/>
      <c r="EO3" s="155"/>
      <c r="EP3" s="155"/>
      <c r="EQ3" s="155"/>
      <c r="ER3" s="155"/>
      <c r="ES3" s="155"/>
      <c r="ET3" s="155"/>
      <c r="EU3" s="155"/>
      <c r="EV3" s="155"/>
      <c r="EW3" s="155"/>
      <c r="EX3" s="155"/>
      <c r="EY3" s="155"/>
      <c r="EZ3" s="155"/>
      <c r="FA3" s="155"/>
      <c r="FB3" s="155"/>
      <c r="FC3" s="155"/>
      <c r="FD3" s="155"/>
      <c r="FE3" s="155"/>
      <c r="FF3" s="155"/>
      <c r="FG3" s="155"/>
      <c r="FH3" s="155"/>
      <c r="FI3" s="155"/>
      <c r="FJ3" s="155"/>
      <c r="FK3" s="155"/>
      <c r="FL3" s="155"/>
      <c r="FM3" s="155"/>
      <c r="FN3" s="155"/>
      <c r="FO3" s="155"/>
      <c r="FP3" s="155"/>
      <c r="FQ3" s="155"/>
      <c r="FR3" s="155"/>
      <c r="FS3" s="155"/>
      <c r="FT3" s="155"/>
      <c r="FU3" s="155"/>
      <c r="FV3" s="155"/>
      <c r="FW3" s="155"/>
      <c r="FX3" s="155"/>
      <c r="FY3" s="155"/>
      <c r="FZ3" s="155"/>
      <c r="GA3" s="155"/>
      <c r="GB3" s="155"/>
      <c r="GC3" s="155"/>
      <c r="GD3" s="155"/>
      <c r="GE3" s="155"/>
      <c r="GF3" s="155"/>
      <c r="GG3" s="155"/>
      <c r="GH3" s="155"/>
      <c r="GI3" s="155"/>
      <c r="GJ3" s="155"/>
      <c r="GK3" s="155"/>
      <c r="GL3" s="155"/>
      <c r="GM3" s="155"/>
      <c r="GN3" s="155"/>
      <c r="GO3" s="155"/>
      <c r="GP3" s="155"/>
      <c r="GQ3" s="155"/>
      <c r="GR3" s="155"/>
      <c r="GS3" s="155"/>
      <c r="GT3" s="155"/>
      <c r="GU3" s="155"/>
      <c r="GV3" s="155"/>
      <c r="GW3" s="155"/>
      <c r="GX3" s="155"/>
      <c r="GY3" s="155"/>
      <c r="GZ3" s="155"/>
      <c r="HA3" s="155"/>
      <c r="HB3" s="155"/>
      <c r="HC3" s="155"/>
      <c r="HD3" s="155"/>
      <c r="HE3" s="155"/>
      <c r="HF3" s="155"/>
      <c r="HG3" s="155"/>
      <c r="HH3" s="155"/>
      <c r="HI3" s="155"/>
      <c r="HJ3" s="155"/>
      <c r="HK3" s="155"/>
      <c r="HL3" s="155"/>
      <c r="HM3" s="155"/>
      <c r="HN3" s="155"/>
      <c r="HO3" s="155"/>
      <c r="HP3" s="155"/>
      <c r="HQ3" s="155"/>
      <c r="HR3" s="155"/>
      <c r="HS3" s="155"/>
      <c r="HT3" s="155"/>
      <c r="HU3" s="155"/>
      <c r="HV3" s="155"/>
      <c r="HW3" s="155"/>
      <c r="HX3" s="155"/>
      <c r="HY3" s="155"/>
      <c r="HZ3" s="155"/>
      <c r="IA3" s="155"/>
      <c r="IB3" s="155"/>
    </row>
    <row r="4" spans="1:704" x14ac:dyDescent="0.2">
      <c r="J4" s="174"/>
    </row>
    <row r="5" spans="1:704" ht="18" x14ac:dyDescent="0.25">
      <c r="A5" s="175" t="s">
        <v>55</v>
      </c>
      <c r="B5" s="176"/>
      <c r="J5" s="174"/>
    </row>
    <row r="6" spans="1:704" ht="15" thickBot="1" x14ac:dyDescent="0.25">
      <c r="J6" s="174"/>
    </row>
    <row r="7" spans="1:704" x14ac:dyDescent="0.2">
      <c r="C7" s="736"/>
      <c r="I7" s="736"/>
      <c r="J7" s="174"/>
      <c r="K7" s="950" t="s">
        <v>360</v>
      </c>
      <c r="L7" s="938"/>
      <c r="M7" s="938"/>
      <c r="N7" s="938"/>
      <c r="O7" s="177" t="s">
        <v>89</v>
      </c>
    </row>
    <row r="8" spans="1:704" s="177" customFormat="1" ht="12" x14ac:dyDescent="0.2">
      <c r="A8" s="177" t="s">
        <v>0</v>
      </c>
      <c r="B8" s="178" t="s">
        <v>56</v>
      </c>
      <c r="C8" s="286" t="s">
        <v>57</v>
      </c>
      <c r="D8" s="185" t="s">
        <v>58</v>
      </c>
      <c r="E8" s="179" t="s">
        <v>59</v>
      </c>
      <c r="F8" s="180" t="s">
        <v>20</v>
      </c>
      <c r="G8" s="179" t="s">
        <v>33</v>
      </c>
      <c r="H8" s="181" t="s">
        <v>32</v>
      </c>
      <c r="I8" s="179" t="s">
        <v>60</v>
      </c>
      <c r="J8" s="182" t="s">
        <v>61</v>
      </c>
      <c r="K8" s="951" t="s">
        <v>25</v>
      </c>
      <c r="L8" s="939" t="s">
        <v>61</v>
      </c>
      <c r="M8" s="939"/>
      <c r="N8" s="939"/>
      <c r="O8" s="194">
        <f ca="1">SUM(II!H31)</f>
        <v>1308.03</v>
      </c>
      <c r="P8" s="194">
        <f ca="1">$O8*P9</f>
        <v>1176.572985</v>
      </c>
      <c r="Q8" s="194">
        <f ca="1">$O8*Q9</f>
        <v>1175.9189700000002</v>
      </c>
      <c r="R8" s="194">
        <f t="shared" ref="R8:CC8" ca="1" si="0">$O8*R9</f>
        <v>1175.2649550000003</v>
      </c>
      <c r="S8" s="194">
        <f ca="1">$O8*S9</f>
        <v>1174.6109400000003</v>
      </c>
      <c r="T8" s="194">
        <f ca="1">$O8*T9</f>
        <v>1173.9569250000004</v>
      </c>
      <c r="U8" s="194">
        <f ca="1">$O8*U9</f>
        <v>1173.3029100000003</v>
      </c>
      <c r="V8" s="194">
        <f ca="1">$O8*V9</f>
        <v>1172.6488950000005</v>
      </c>
      <c r="W8" s="194">
        <f ca="1">$O8*W9</f>
        <v>1171.9948800000006</v>
      </c>
      <c r="X8" s="194">
        <f t="shared" ca="1" si="0"/>
        <v>1171.3408650000006</v>
      </c>
      <c r="Y8" s="194">
        <f t="shared" ca="1" si="0"/>
        <v>1170.6868500000007</v>
      </c>
      <c r="Z8" s="194">
        <f t="shared" ca="1" si="0"/>
        <v>1170.0328350000009</v>
      </c>
      <c r="AA8" s="194">
        <f t="shared" ca="1" si="0"/>
        <v>1169.3788200000008</v>
      </c>
      <c r="AB8" s="194">
        <f t="shared" ca="1" si="0"/>
        <v>1168.724805000001</v>
      </c>
      <c r="AC8" s="194">
        <f t="shared" ca="1" si="0"/>
        <v>1168.0707900000011</v>
      </c>
      <c r="AD8" s="194">
        <f t="shared" ca="1" si="0"/>
        <v>1167.4167750000011</v>
      </c>
      <c r="AE8" s="194">
        <f t="shared" ca="1" si="0"/>
        <v>1166.7627600000012</v>
      </c>
      <c r="AF8" s="194">
        <f t="shared" ca="1" si="0"/>
        <v>1166.1087450000011</v>
      </c>
      <c r="AG8" s="194">
        <f t="shared" ca="1" si="0"/>
        <v>1165.4547300000013</v>
      </c>
      <c r="AH8" s="194">
        <f t="shared" ca="1" si="0"/>
        <v>1164.8007150000014</v>
      </c>
      <c r="AI8" s="194">
        <f t="shared" ca="1" si="0"/>
        <v>1164.1467000000014</v>
      </c>
      <c r="AJ8" s="194">
        <f t="shared" ca="1" si="0"/>
        <v>1163.4926850000015</v>
      </c>
      <c r="AK8" s="194">
        <f t="shared" ca="1" si="0"/>
        <v>1162.8386700000017</v>
      </c>
      <c r="AL8" s="194">
        <f t="shared" ca="1" si="0"/>
        <v>1162.1846550000016</v>
      </c>
      <c r="AM8" s="194">
        <f t="shared" ca="1" si="0"/>
        <v>1161.5306400000018</v>
      </c>
      <c r="AN8" s="194">
        <f t="shared" ca="1" si="0"/>
        <v>1160.8766250000017</v>
      </c>
      <c r="AO8" s="194">
        <f t="shared" ca="1" si="0"/>
        <v>1160.2226100000019</v>
      </c>
      <c r="AP8" s="194">
        <f t="shared" ca="1" si="0"/>
        <v>1159.568595000002</v>
      </c>
      <c r="AQ8" s="194">
        <f t="shared" ca="1" si="0"/>
        <v>1158.9145800000019</v>
      </c>
      <c r="AR8" s="194">
        <f t="shared" ca="1" si="0"/>
        <v>1158.2605650000021</v>
      </c>
      <c r="AS8" s="194">
        <f t="shared" ca="1" si="0"/>
        <v>1157.6065500000022</v>
      </c>
      <c r="AT8" s="194">
        <f t="shared" ca="1" si="0"/>
        <v>1156.9525350000022</v>
      </c>
      <c r="AU8" s="194">
        <f t="shared" ca="1" si="0"/>
        <v>1156.2985200000023</v>
      </c>
      <c r="AV8" s="194">
        <f t="shared" ca="1" si="0"/>
        <v>1155.6445050000025</v>
      </c>
      <c r="AW8" s="194">
        <f t="shared" ca="1" si="0"/>
        <v>1154.9904900000024</v>
      </c>
      <c r="AX8" s="194">
        <f t="shared" ca="1" si="0"/>
        <v>1154.3364750000026</v>
      </c>
      <c r="AY8" s="194">
        <f t="shared" ca="1" si="0"/>
        <v>1153.6824600000025</v>
      </c>
      <c r="AZ8" s="194">
        <f t="shared" ca="1" si="0"/>
        <v>1153.0284450000026</v>
      </c>
      <c r="BA8" s="194">
        <f t="shared" ca="1" si="0"/>
        <v>1152.3744300000028</v>
      </c>
      <c r="BB8" s="194">
        <f t="shared" ca="1" si="0"/>
        <v>1151.7204150000027</v>
      </c>
      <c r="BC8" s="194">
        <f t="shared" ca="1" si="0"/>
        <v>1151.0664000000029</v>
      </c>
      <c r="BD8" s="194">
        <f t="shared" ca="1" si="0"/>
        <v>1150.412385000003</v>
      </c>
      <c r="BE8" s="194">
        <f t="shared" ca="1" si="0"/>
        <v>1149.758370000003</v>
      </c>
      <c r="BF8" s="194">
        <f t="shared" ca="1" si="0"/>
        <v>1149.1043550000031</v>
      </c>
      <c r="BG8" s="194">
        <f t="shared" ca="1" si="0"/>
        <v>1148.4503400000033</v>
      </c>
      <c r="BH8" s="194">
        <f t="shared" ca="1" si="0"/>
        <v>1147.7963250000032</v>
      </c>
      <c r="BI8" s="194">
        <f t="shared" ca="1" si="0"/>
        <v>1147.1423100000034</v>
      </c>
      <c r="BJ8" s="194">
        <f t="shared" ca="1" si="0"/>
        <v>1146.4882950000033</v>
      </c>
      <c r="BK8" s="194">
        <f t="shared" ca="1" si="0"/>
        <v>1145.8342800000034</v>
      </c>
      <c r="BL8" s="194">
        <f t="shared" ca="1" si="0"/>
        <v>1145.1802650000036</v>
      </c>
      <c r="BM8" s="194">
        <f t="shared" ca="1" si="0"/>
        <v>1144.5262500000035</v>
      </c>
      <c r="BN8" s="194">
        <f t="shared" ca="1" si="0"/>
        <v>1143.8722350000037</v>
      </c>
      <c r="BO8" s="194">
        <f t="shared" ca="1" si="0"/>
        <v>1143.2182200000038</v>
      </c>
      <c r="BP8" s="194">
        <f t="shared" ca="1" si="0"/>
        <v>1142.5642050000038</v>
      </c>
      <c r="BQ8" s="194">
        <f t="shared" ca="1" si="0"/>
        <v>1141.9101900000039</v>
      </c>
      <c r="BR8" s="194">
        <f t="shared" ca="1" si="0"/>
        <v>1141.2561750000041</v>
      </c>
      <c r="BS8" s="194">
        <f t="shared" ca="1" si="0"/>
        <v>1140.602160000004</v>
      </c>
      <c r="BT8" s="194">
        <f t="shared" ca="1" si="0"/>
        <v>1139.9481450000042</v>
      </c>
      <c r="BU8" s="194">
        <f t="shared" ca="1" si="0"/>
        <v>1139.2941300000041</v>
      </c>
      <c r="BV8" s="194">
        <f t="shared" ca="1" si="0"/>
        <v>1138.6401150000042</v>
      </c>
      <c r="BW8" s="194">
        <f t="shared" ca="1" si="0"/>
        <v>1137.9861000000044</v>
      </c>
      <c r="BX8" s="194">
        <f t="shared" ca="1" si="0"/>
        <v>1137.3320850000043</v>
      </c>
      <c r="BY8" s="194">
        <f t="shared" ca="1" si="0"/>
        <v>1136.6780700000045</v>
      </c>
      <c r="BZ8" s="194">
        <f t="shared" ca="1" si="0"/>
        <v>1136.0240550000046</v>
      </c>
      <c r="CA8" s="194">
        <f t="shared" ca="1" si="0"/>
        <v>1135.3700400000046</v>
      </c>
      <c r="CB8" s="194">
        <f t="shared" ca="1" si="0"/>
        <v>1134.7160250000047</v>
      </c>
      <c r="CC8" s="194">
        <f t="shared" ca="1" si="0"/>
        <v>1134.0620100000046</v>
      </c>
      <c r="CD8" s="194">
        <f t="shared" ref="CD8:GC8" ca="1" si="1">$O8*CD9</f>
        <v>1133.4079950000048</v>
      </c>
      <c r="CE8" s="194">
        <f t="shared" ca="1" si="1"/>
        <v>1132.753980000005</v>
      </c>
      <c r="CF8" s="194">
        <f t="shared" ca="1" si="1"/>
        <v>1132.0999650000049</v>
      </c>
      <c r="CG8" s="194">
        <f t="shared" ca="1" si="1"/>
        <v>1131.445950000005</v>
      </c>
      <c r="CH8" s="194">
        <f t="shared" ca="1" si="1"/>
        <v>1130.7919350000052</v>
      </c>
      <c r="CI8" s="194">
        <f t="shared" ca="1" si="1"/>
        <v>1130.1379200000051</v>
      </c>
      <c r="CJ8" s="194">
        <f t="shared" ca="1" si="1"/>
        <v>1129.4839050000053</v>
      </c>
      <c r="CK8" s="194">
        <f t="shared" ca="1" si="1"/>
        <v>1128.8298900000054</v>
      </c>
      <c r="CL8" s="194">
        <f t="shared" ca="1" si="1"/>
        <v>1128.1758750000054</v>
      </c>
      <c r="CM8" s="194">
        <f t="shared" ca="1" si="1"/>
        <v>1127.5218600000055</v>
      </c>
      <c r="CN8" s="194">
        <f t="shared" ca="1" si="1"/>
        <v>1126.8678450000054</v>
      </c>
      <c r="CO8" s="194">
        <f t="shared" ca="1" si="1"/>
        <v>1126.2138300000056</v>
      </c>
      <c r="CP8" s="194">
        <f t="shared" ca="1" si="1"/>
        <v>1125.5598150000058</v>
      </c>
      <c r="CQ8" s="194">
        <f t="shared" ca="1" si="1"/>
        <v>1124.9058000000057</v>
      </c>
      <c r="CR8" s="194">
        <f t="shared" ca="1" si="1"/>
        <v>1124.2517850000058</v>
      </c>
      <c r="CS8" s="194">
        <f t="shared" ca="1" si="1"/>
        <v>1123.597770000006</v>
      </c>
      <c r="CT8" s="194">
        <f t="shared" ca="1" si="1"/>
        <v>1122.9437550000059</v>
      </c>
      <c r="CU8" s="194">
        <f t="shared" ca="1" si="1"/>
        <v>1122.2897400000061</v>
      </c>
      <c r="CV8" s="194">
        <f t="shared" ca="1" si="1"/>
        <v>1121.6357250000062</v>
      </c>
      <c r="CW8" s="194">
        <f t="shared" ca="1" si="1"/>
        <v>1120.9817100000062</v>
      </c>
      <c r="CX8" s="194">
        <f t="shared" ca="1" si="1"/>
        <v>1120.3276950000063</v>
      </c>
      <c r="CY8" s="194">
        <f t="shared" ca="1" si="1"/>
        <v>1119.6736800000062</v>
      </c>
      <c r="CZ8" s="194">
        <f t="shared" ca="1" si="1"/>
        <v>1119.0196650000064</v>
      </c>
      <c r="DA8" s="194">
        <f t="shared" ca="1" si="1"/>
        <v>1118.3656500000066</v>
      </c>
      <c r="DB8" s="194">
        <f t="shared" ca="1" si="1"/>
        <v>1117.7116350000065</v>
      </c>
      <c r="DC8" s="194">
        <f t="shared" ca="1" si="1"/>
        <v>1117.0576200000066</v>
      </c>
      <c r="DD8" s="194">
        <f t="shared" ca="1" si="1"/>
        <v>1116.4036050000068</v>
      </c>
      <c r="DE8" s="194">
        <f t="shared" ca="1" si="1"/>
        <v>1115.7495900000067</v>
      </c>
      <c r="DF8" s="194">
        <f t="shared" ca="1" si="1"/>
        <v>1115.0955750000069</v>
      </c>
      <c r="DG8" s="194">
        <f t="shared" ca="1" si="1"/>
        <v>1114.441560000007</v>
      </c>
      <c r="DH8" s="194">
        <f t="shared" ca="1" si="1"/>
        <v>1113.787545000007</v>
      </c>
      <c r="DI8" s="194">
        <f t="shared" ca="1" si="1"/>
        <v>1113.1335300000071</v>
      </c>
      <c r="DJ8" s="194">
        <f t="shared" ca="1" si="1"/>
        <v>1112.479515000007</v>
      </c>
      <c r="DK8" s="194">
        <f t="shared" ca="1" si="1"/>
        <v>1111.8255000000072</v>
      </c>
      <c r="DL8" s="194">
        <f t="shared" ca="1" si="1"/>
        <v>1111.1714850000074</v>
      </c>
      <c r="DM8" s="194">
        <f t="shared" ca="1" si="1"/>
        <v>1110.5174700000073</v>
      </c>
      <c r="DN8" s="194">
        <f t="shared" ca="1" si="1"/>
        <v>1109.8634550000074</v>
      </c>
      <c r="DO8" s="194">
        <f t="shared" ca="1" si="1"/>
        <v>1109.2094400000076</v>
      </c>
      <c r="DP8" s="194">
        <f t="shared" ca="1" si="1"/>
        <v>1108.5554250000075</v>
      </c>
      <c r="DQ8" s="194">
        <f t="shared" ca="1" si="1"/>
        <v>1107.9014100000077</v>
      </c>
      <c r="DR8" s="194">
        <f t="shared" ca="1" si="1"/>
        <v>1107.2473950000076</v>
      </c>
      <c r="DS8" s="194">
        <f t="shared" ca="1" si="1"/>
        <v>1106.5933800000078</v>
      </c>
      <c r="DT8" s="194">
        <f t="shared" ca="1" si="1"/>
        <v>1105.9393650000079</v>
      </c>
      <c r="DU8" s="194">
        <f t="shared" ca="1" si="1"/>
        <v>1105.2853500000078</v>
      </c>
      <c r="DV8" s="194">
        <f t="shared" ca="1" si="1"/>
        <v>1104.631335000008</v>
      </c>
      <c r="DW8" s="194">
        <f t="shared" ca="1" si="1"/>
        <v>1103.9773200000081</v>
      </c>
      <c r="DX8" s="194">
        <f t="shared" ca="1" si="1"/>
        <v>1103.3233050000081</v>
      </c>
      <c r="DY8" s="194">
        <f t="shared" ca="1" si="1"/>
        <v>1102.6692900000082</v>
      </c>
      <c r="DZ8" s="194">
        <f t="shared" ca="1" si="1"/>
        <v>1102.0152750000084</v>
      </c>
      <c r="EA8" s="194">
        <f t="shared" ca="1" si="1"/>
        <v>1101.3612600000083</v>
      </c>
      <c r="EB8" s="194">
        <f t="shared" ca="1" si="1"/>
        <v>1100.7072450000085</v>
      </c>
      <c r="EC8" s="194">
        <f t="shared" ca="1" si="1"/>
        <v>1100.0532300000084</v>
      </c>
      <c r="ED8" s="194">
        <f t="shared" ca="1" si="1"/>
        <v>1099.3992150000086</v>
      </c>
      <c r="EE8" s="194">
        <f t="shared" ca="1" si="1"/>
        <v>1098.7452000000087</v>
      </c>
      <c r="EF8" s="194">
        <f t="shared" ca="1" si="1"/>
        <v>1098.0911850000086</v>
      </c>
      <c r="EG8" s="194">
        <f t="shared" ca="1" si="1"/>
        <v>1097.4371700000088</v>
      </c>
      <c r="EH8" s="194">
        <f t="shared" ca="1" si="1"/>
        <v>1096.7831550000089</v>
      </c>
      <c r="EI8" s="194">
        <f t="shared" ca="1" si="1"/>
        <v>1096.1291400000089</v>
      </c>
      <c r="EJ8" s="194">
        <f t="shared" ca="1" si="1"/>
        <v>1095.475125000009</v>
      </c>
      <c r="EK8" s="194">
        <f t="shared" ca="1" si="1"/>
        <v>1094.8211100000092</v>
      </c>
      <c r="EL8" s="194">
        <f t="shared" ca="1" si="1"/>
        <v>1094.1670950000091</v>
      </c>
      <c r="EM8" s="194">
        <f t="shared" ca="1" si="1"/>
        <v>1093.5130800000093</v>
      </c>
      <c r="EN8" s="194">
        <f t="shared" ca="1" si="1"/>
        <v>1092.8590650000092</v>
      </c>
      <c r="EO8" s="194">
        <f t="shared" ca="1" si="1"/>
        <v>1092.2050500000094</v>
      </c>
      <c r="EP8" s="194">
        <f t="shared" ca="1" si="1"/>
        <v>1091.5510350000095</v>
      </c>
      <c r="EQ8" s="194">
        <f t="shared" ca="1" si="1"/>
        <v>1090.8970200000094</v>
      </c>
      <c r="ER8" s="194">
        <f t="shared" ca="1" si="1"/>
        <v>1090.2430050000096</v>
      </c>
      <c r="ES8" s="194">
        <f t="shared" ca="1" si="1"/>
        <v>1089.5889900000097</v>
      </c>
      <c r="ET8" s="194">
        <f t="shared" ca="1" si="1"/>
        <v>1088.9349750000097</v>
      </c>
      <c r="EU8" s="194">
        <f t="shared" ca="1" si="1"/>
        <v>1088.2809600000098</v>
      </c>
      <c r="EV8" s="194">
        <f t="shared" ca="1" si="1"/>
        <v>1087.62694500001</v>
      </c>
      <c r="EW8" s="194">
        <f t="shared" ca="1" si="1"/>
        <v>1086.9729300000099</v>
      </c>
      <c r="EX8" s="194">
        <f t="shared" ca="1" si="1"/>
        <v>1086.3189150000101</v>
      </c>
      <c r="EY8" s="194">
        <f t="shared" ca="1" si="1"/>
        <v>1085.66490000001</v>
      </c>
      <c r="EZ8" s="194">
        <f t="shared" ca="1" si="1"/>
        <v>1085.0108850000101</v>
      </c>
      <c r="FA8" s="194">
        <f t="shared" ca="1" si="1"/>
        <v>1084.3568700000103</v>
      </c>
      <c r="FB8" s="194">
        <f t="shared" ca="1" si="1"/>
        <v>1083.7028550000102</v>
      </c>
      <c r="FC8" s="194">
        <f t="shared" ca="1" si="1"/>
        <v>1083.0488400000104</v>
      </c>
      <c r="FD8" s="194">
        <f t="shared" ca="1" si="1"/>
        <v>1082.3948250000105</v>
      </c>
      <c r="FE8" s="194">
        <f t="shared" ca="1" si="1"/>
        <v>1081.7408100000105</v>
      </c>
      <c r="FF8" s="194">
        <f t="shared" ca="1" si="1"/>
        <v>1081.0867950000106</v>
      </c>
      <c r="FG8" s="194">
        <f t="shared" ca="1" si="1"/>
        <v>1080.4327800000108</v>
      </c>
      <c r="FH8" s="194">
        <f t="shared" ca="1" si="1"/>
        <v>1079.7787650000107</v>
      </c>
      <c r="FI8" s="194">
        <f t="shared" ca="1" si="1"/>
        <v>1079.1247500000109</v>
      </c>
      <c r="FJ8" s="194">
        <f t="shared" ca="1" si="1"/>
        <v>1078.4707350000108</v>
      </c>
      <c r="FK8" s="194">
        <f t="shared" ca="1" si="1"/>
        <v>1077.8167200000109</v>
      </c>
      <c r="FL8" s="194">
        <f t="shared" ca="1" si="1"/>
        <v>1077.1627050000111</v>
      </c>
      <c r="FM8" s="194">
        <f t="shared" ca="1" si="1"/>
        <v>1076.508690000011</v>
      </c>
      <c r="FN8" s="194">
        <f t="shared" ca="1" si="1"/>
        <v>1075.8546750000112</v>
      </c>
      <c r="FO8" s="194">
        <f t="shared" ca="1" si="1"/>
        <v>1075.2006600000113</v>
      </c>
      <c r="FP8" s="194">
        <f t="shared" ca="1" si="1"/>
        <v>1074.5466450000113</v>
      </c>
      <c r="FQ8" s="194">
        <f t="shared" ca="1" si="1"/>
        <v>1073.8926300000114</v>
      </c>
      <c r="FR8" s="194">
        <f t="shared" ca="1" si="1"/>
        <v>1073.2386150000114</v>
      </c>
      <c r="FS8" s="194">
        <f t="shared" ca="1" si="1"/>
        <v>1072.5846000000115</v>
      </c>
      <c r="FT8" s="194">
        <f t="shared" ca="1" si="1"/>
        <v>1071.9305850000117</v>
      </c>
      <c r="FU8" s="194">
        <f t="shared" ca="1" si="1"/>
        <v>1071.2765700000116</v>
      </c>
      <c r="FV8" s="194">
        <f t="shared" ca="1" si="1"/>
        <v>1070.6225550000117</v>
      </c>
      <c r="FW8" s="194">
        <f t="shared" ca="1" si="1"/>
        <v>1069.9685400000119</v>
      </c>
      <c r="FX8" s="194">
        <f t="shared" ca="1" si="1"/>
        <v>1069.3145250000118</v>
      </c>
      <c r="FY8" s="194">
        <f t="shared" ca="1" si="1"/>
        <v>1068.660510000012</v>
      </c>
      <c r="FZ8" s="194">
        <f t="shared" ca="1" si="1"/>
        <v>1068.0064950000121</v>
      </c>
      <c r="GA8" s="194">
        <f t="shared" ca="1" si="1"/>
        <v>1067.3524800000121</v>
      </c>
      <c r="GB8" s="194">
        <f t="shared" ca="1" si="1"/>
        <v>1066.6984650000122</v>
      </c>
      <c r="GC8" s="194">
        <f t="shared" ca="1" si="1"/>
        <v>1066.0444500000121</v>
      </c>
      <c r="GD8" s="194">
        <f t="shared" ref="GD8:IO8" ca="1" si="2">$O8*GD9</f>
        <v>1065.3904350000123</v>
      </c>
      <c r="GE8" s="194">
        <f t="shared" ca="1" si="2"/>
        <v>1064.7364200000125</v>
      </c>
      <c r="GF8" s="194">
        <f t="shared" ca="1" si="2"/>
        <v>1064.0824050000124</v>
      </c>
      <c r="GG8" s="194">
        <f t="shared" ca="1" si="2"/>
        <v>1063.4283900000125</v>
      </c>
      <c r="GH8" s="194">
        <f t="shared" ca="1" si="2"/>
        <v>1062.7743750000127</v>
      </c>
      <c r="GI8" s="194">
        <f t="shared" ca="1" si="2"/>
        <v>1062.1203600000126</v>
      </c>
      <c r="GJ8" s="194">
        <f t="shared" ca="1" si="2"/>
        <v>1061.4663450000128</v>
      </c>
      <c r="GK8" s="194">
        <f t="shared" ca="1" si="2"/>
        <v>1060.8123300000129</v>
      </c>
      <c r="GL8" s="194">
        <f t="shared" ca="1" si="2"/>
        <v>1060.1583150000129</v>
      </c>
      <c r="GM8" s="194">
        <f t="shared" ca="1" si="2"/>
        <v>1059.504300000013</v>
      </c>
      <c r="GN8" s="194">
        <f t="shared" ca="1" si="2"/>
        <v>1058.8502850000129</v>
      </c>
      <c r="GO8" s="194">
        <f t="shared" ca="1" si="2"/>
        <v>1058.1962700000131</v>
      </c>
      <c r="GP8" s="194">
        <f t="shared" ca="1" si="2"/>
        <v>1057.5422550000133</v>
      </c>
      <c r="GQ8" s="194">
        <f t="shared" ca="1" si="2"/>
        <v>1056.8882400000132</v>
      </c>
      <c r="GR8" s="194">
        <f t="shared" ca="1" si="2"/>
        <v>1056.2342250000133</v>
      </c>
      <c r="GS8" s="194">
        <f t="shared" ca="1" si="2"/>
        <v>1055.5802100000135</v>
      </c>
      <c r="GT8" s="194">
        <f t="shared" ca="1" si="2"/>
        <v>1054.9261950000134</v>
      </c>
      <c r="GU8" s="194">
        <f t="shared" ca="1" si="2"/>
        <v>1054.2721800000136</v>
      </c>
      <c r="GV8" s="194">
        <f t="shared" ca="1" si="2"/>
        <v>1053.6181650000137</v>
      </c>
      <c r="GW8" s="194">
        <f t="shared" ca="1" si="2"/>
        <v>1052.9641500000137</v>
      </c>
      <c r="GX8" s="194">
        <f t="shared" ca="1" si="2"/>
        <v>1052.3101350000138</v>
      </c>
      <c r="GY8" s="194">
        <f t="shared" ca="1" si="2"/>
        <v>1051.6561200000137</v>
      </c>
      <c r="GZ8" s="194">
        <f t="shared" ca="1" si="2"/>
        <v>1051.0021050000139</v>
      </c>
      <c r="HA8" s="194">
        <f t="shared" ca="1" si="2"/>
        <v>1050.3480900000141</v>
      </c>
      <c r="HB8" s="194">
        <f t="shared" ca="1" si="2"/>
        <v>1049.694075000014</v>
      </c>
      <c r="HC8" s="194">
        <f t="shared" ca="1" si="2"/>
        <v>1049.0400600000141</v>
      </c>
      <c r="HD8" s="194">
        <f t="shared" ca="1" si="2"/>
        <v>1048.3860450000143</v>
      </c>
      <c r="HE8" s="194">
        <f t="shared" ca="1" si="2"/>
        <v>1047.7320300000142</v>
      </c>
      <c r="HF8" s="194">
        <f t="shared" ca="1" si="2"/>
        <v>1047.0780150000144</v>
      </c>
      <c r="HG8" s="194">
        <f t="shared" ca="1" si="2"/>
        <v>1046.4240000000143</v>
      </c>
      <c r="HH8" s="194">
        <f t="shared" ca="1" si="2"/>
        <v>1045.7699850000145</v>
      </c>
      <c r="HI8" s="194">
        <f t="shared" ca="1" si="2"/>
        <v>1045.1159700000146</v>
      </c>
      <c r="HJ8" s="194">
        <f t="shared" ca="1" si="2"/>
        <v>1044.4619550000145</v>
      </c>
      <c r="HK8" s="194">
        <f t="shared" ca="1" si="2"/>
        <v>1043.8079400000147</v>
      </c>
      <c r="HL8" s="194">
        <f t="shared" ca="1" si="2"/>
        <v>1043.1539250000149</v>
      </c>
      <c r="HM8" s="194">
        <f t="shared" ca="1" si="2"/>
        <v>1042.4999100000148</v>
      </c>
      <c r="HN8" s="194">
        <f t="shared" ca="1" si="2"/>
        <v>1041.8458950000149</v>
      </c>
      <c r="HO8" s="194">
        <f t="shared" ca="1" si="2"/>
        <v>1041.1918800000151</v>
      </c>
      <c r="HP8" s="194">
        <f t="shared" ca="1" si="2"/>
        <v>1040.537865000015</v>
      </c>
      <c r="HQ8" s="194">
        <f t="shared" ca="1" si="2"/>
        <v>1039.8838500000152</v>
      </c>
      <c r="HR8" s="194">
        <f t="shared" ca="1" si="2"/>
        <v>1039.2298350000151</v>
      </c>
      <c r="HS8" s="194">
        <f t="shared" ca="1" si="2"/>
        <v>1038.5758200000153</v>
      </c>
      <c r="HT8" s="194">
        <f t="shared" ca="1" si="2"/>
        <v>1037.9218050000154</v>
      </c>
      <c r="HU8" s="194">
        <f t="shared" ca="1" si="2"/>
        <v>1037.2677900000153</v>
      </c>
      <c r="HV8" s="194">
        <f t="shared" ca="1" si="2"/>
        <v>1036.6137750000155</v>
      </c>
      <c r="HW8" s="194">
        <f t="shared" ca="1" si="2"/>
        <v>1035.9597600000156</v>
      </c>
      <c r="HX8" s="194">
        <f t="shared" ca="1" si="2"/>
        <v>1035.3057450000156</v>
      </c>
      <c r="HY8" s="194">
        <f t="shared" ca="1" si="2"/>
        <v>1034.6517300000157</v>
      </c>
      <c r="HZ8" s="194">
        <f t="shared" ca="1" si="2"/>
        <v>1033.9977150000159</v>
      </c>
      <c r="IA8" s="194">
        <f t="shared" ca="1" si="2"/>
        <v>1033.3437000000158</v>
      </c>
      <c r="IB8" s="194">
        <f t="shared" ca="1" si="2"/>
        <v>1032.689685000016</v>
      </c>
      <c r="IC8" s="194">
        <f t="shared" ca="1" si="2"/>
        <v>1032.0356700000159</v>
      </c>
      <c r="ID8" s="194">
        <f t="shared" ca="1" si="2"/>
        <v>1031.3816550000161</v>
      </c>
      <c r="IE8" s="194">
        <f t="shared" ca="1" si="2"/>
        <v>1030.7276400000162</v>
      </c>
      <c r="IF8" s="194">
        <f t="shared" ca="1" si="2"/>
        <v>1030.0736250000161</v>
      </c>
      <c r="IG8" s="194">
        <f t="shared" ca="1" si="2"/>
        <v>1029.4196100000163</v>
      </c>
      <c r="IH8" s="194">
        <f t="shared" ca="1" si="2"/>
        <v>1028.7655950000164</v>
      </c>
      <c r="II8" s="194">
        <f t="shared" ca="1" si="2"/>
        <v>1028.1115800000164</v>
      </c>
      <c r="IJ8" s="194">
        <f t="shared" ca="1" si="2"/>
        <v>1027.4575650000165</v>
      </c>
      <c r="IK8" s="194">
        <f t="shared" ca="1" si="2"/>
        <v>1026.8035500000167</v>
      </c>
      <c r="IL8" s="194">
        <f t="shared" ca="1" si="2"/>
        <v>1026.1495350000166</v>
      </c>
      <c r="IM8" s="194">
        <f t="shared" ca="1" si="2"/>
        <v>1025.4955200000168</v>
      </c>
      <c r="IN8" s="194">
        <f t="shared" ca="1" si="2"/>
        <v>1024.8415050000167</v>
      </c>
      <c r="IO8" s="194">
        <f t="shared" ca="1" si="2"/>
        <v>1024.1874900000169</v>
      </c>
      <c r="IP8" s="194">
        <f t="shared" ref="IP8:LA8" ca="1" si="3">$O8*IP9</f>
        <v>1023.5334750000169</v>
      </c>
      <c r="IQ8" s="194">
        <f t="shared" ca="1" si="3"/>
        <v>1022.879460000017</v>
      </c>
      <c r="IR8" s="194">
        <f t="shared" ca="1" si="3"/>
        <v>1022.2254450000171</v>
      </c>
      <c r="IS8" s="194">
        <f t="shared" ca="1" si="3"/>
        <v>1021.5714300000171</v>
      </c>
      <c r="IT8" s="194">
        <f t="shared" ca="1" si="3"/>
        <v>1020.9174150000172</v>
      </c>
      <c r="IU8" s="194">
        <f t="shared" ca="1" si="3"/>
        <v>1020.2634000000173</v>
      </c>
      <c r="IV8" s="194">
        <f t="shared" ca="1" si="3"/>
        <v>1019.6093850000174</v>
      </c>
      <c r="IW8" s="194">
        <f t="shared" ca="1" si="3"/>
        <v>1018.9553700000174</v>
      </c>
      <c r="IX8" s="194">
        <f t="shared" ca="1" si="3"/>
        <v>1018.3013550000176</v>
      </c>
      <c r="IY8" s="194">
        <f t="shared" ca="1" si="3"/>
        <v>1017.6473400000176</v>
      </c>
      <c r="IZ8" s="194">
        <f t="shared" ca="1" si="3"/>
        <v>1016.9933250000176</v>
      </c>
      <c r="JA8" s="194">
        <f t="shared" ca="1" si="3"/>
        <v>1016.3393100000177</v>
      </c>
      <c r="JB8" s="194">
        <f t="shared" ca="1" si="3"/>
        <v>1015.6852950000178</v>
      </c>
      <c r="JC8" s="194">
        <f t="shared" ca="1" si="3"/>
        <v>1015.0312800000179</v>
      </c>
      <c r="JD8" s="194">
        <f t="shared" ca="1" si="3"/>
        <v>1014.3772650000179</v>
      </c>
      <c r="JE8" s="194">
        <f t="shared" ca="1" si="3"/>
        <v>1013.723250000018</v>
      </c>
      <c r="JF8" s="194">
        <f t="shared" ca="1" si="3"/>
        <v>1013.0692350000181</v>
      </c>
      <c r="JG8" s="194">
        <f t="shared" ca="1" si="3"/>
        <v>1012.4152200000182</v>
      </c>
      <c r="JH8" s="194">
        <f t="shared" ca="1" si="3"/>
        <v>1011.7612050000182</v>
      </c>
      <c r="JI8" s="194">
        <f t="shared" ca="1" si="3"/>
        <v>1011.1071900000182</v>
      </c>
      <c r="JJ8" s="194">
        <f t="shared" ca="1" si="3"/>
        <v>1010.4531750000184</v>
      </c>
      <c r="JK8" s="194">
        <f t="shared" ca="1" si="3"/>
        <v>1009.7991600000184</v>
      </c>
      <c r="JL8" s="194">
        <f t="shared" ca="1" si="3"/>
        <v>1009.1451450000185</v>
      </c>
      <c r="JM8" s="194">
        <f t="shared" ca="1" si="3"/>
        <v>1008.4911300000186</v>
      </c>
      <c r="JN8" s="194">
        <f t="shared" ca="1" si="3"/>
        <v>1007.8371150000187</v>
      </c>
      <c r="JO8" s="194">
        <f t="shared" ca="1" si="3"/>
        <v>1007.1831000000187</v>
      </c>
      <c r="JP8" s="194">
        <f t="shared" ca="1" si="3"/>
        <v>1006.5290850000188</v>
      </c>
      <c r="JQ8" s="194">
        <f t="shared" ca="1" si="3"/>
        <v>1005.8750700000189</v>
      </c>
      <c r="JR8" s="194">
        <f t="shared" ca="1" si="3"/>
        <v>1005.221055000019</v>
      </c>
      <c r="JS8" s="194">
        <f t="shared" ca="1" si="3"/>
        <v>1004.567040000019</v>
      </c>
      <c r="JT8" s="194">
        <f t="shared" ca="1" si="3"/>
        <v>1003.913025000019</v>
      </c>
      <c r="JU8" s="194">
        <f t="shared" ca="1" si="3"/>
        <v>1003.2590100000192</v>
      </c>
      <c r="JV8" s="194">
        <f t="shared" ca="1" si="3"/>
        <v>1002.6049950000192</v>
      </c>
      <c r="JW8" s="194">
        <f t="shared" ca="1" si="3"/>
        <v>1001.9509800000193</v>
      </c>
      <c r="JX8" s="194">
        <f t="shared" ca="1" si="3"/>
        <v>1001.2969650000194</v>
      </c>
      <c r="JY8" s="194">
        <f t="shared" ca="1" si="3"/>
        <v>1000.6429500000195</v>
      </c>
      <c r="JZ8" s="194">
        <f t="shared" ca="1" si="3"/>
        <v>999.98893500001952</v>
      </c>
      <c r="KA8" s="194">
        <f t="shared" ca="1" si="3"/>
        <v>999.33492000001957</v>
      </c>
      <c r="KB8" s="194">
        <f t="shared" ca="1" si="3"/>
        <v>998.68090500001972</v>
      </c>
      <c r="KC8" s="194">
        <f t="shared" ca="1" si="3"/>
        <v>998.02689000001976</v>
      </c>
      <c r="KD8" s="194">
        <f t="shared" ca="1" si="3"/>
        <v>997.3728750000198</v>
      </c>
      <c r="KE8" s="194">
        <f t="shared" ca="1" si="3"/>
        <v>996.71886000001984</v>
      </c>
      <c r="KF8" s="194">
        <f t="shared" ca="1" si="3"/>
        <v>996.06484500002</v>
      </c>
      <c r="KG8" s="194">
        <f t="shared" ca="1" si="3"/>
        <v>995.41083000002004</v>
      </c>
      <c r="KH8" s="194">
        <f t="shared" ca="1" si="3"/>
        <v>994.75681500002008</v>
      </c>
      <c r="KI8" s="194">
        <f t="shared" ca="1" si="3"/>
        <v>994.10280000002012</v>
      </c>
      <c r="KJ8" s="194">
        <f t="shared" ca="1" si="3"/>
        <v>993.44878500002028</v>
      </c>
      <c r="KK8" s="194">
        <f t="shared" ca="1" si="3"/>
        <v>992.79477000002032</v>
      </c>
      <c r="KL8" s="194">
        <f t="shared" ca="1" si="3"/>
        <v>992.14075500002036</v>
      </c>
      <c r="KM8" s="194">
        <f t="shared" ca="1" si="3"/>
        <v>991.48674000002052</v>
      </c>
      <c r="KN8" s="194">
        <f t="shared" ca="1" si="3"/>
        <v>990.83272500002056</v>
      </c>
      <c r="KO8" s="194">
        <f t="shared" ca="1" si="3"/>
        <v>990.1787100000206</v>
      </c>
      <c r="KP8" s="194">
        <f t="shared" ca="1" si="3"/>
        <v>989.52469500002064</v>
      </c>
      <c r="KQ8" s="194">
        <f t="shared" ca="1" si="3"/>
        <v>988.8706800000208</v>
      </c>
      <c r="KR8" s="194">
        <f t="shared" ca="1" si="3"/>
        <v>988.21666500002084</v>
      </c>
      <c r="KS8" s="194">
        <f t="shared" ca="1" si="3"/>
        <v>987.56265000002088</v>
      </c>
      <c r="KT8" s="194">
        <f t="shared" ca="1" si="3"/>
        <v>986.90863500002092</v>
      </c>
      <c r="KU8" s="194">
        <f t="shared" ca="1" si="3"/>
        <v>986.25462000002108</v>
      </c>
      <c r="KV8" s="194">
        <f t="shared" ca="1" si="3"/>
        <v>985.60060500002112</v>
      </c>
      <c r="KW8" s="194">
        <f t="shared" ca="1" si="3"/>
        <v>984.94659000002116</v>
      </c>
      <c r="KX8" s="194">
        <f t="shared" ca="1" si="3"/>
        <v>984.2925750000212</v>
      </c>
      <c r="KY8" s="194">
        <f t="shared" ca="1" si="3"/>
        <v>983.63856000002136</v>
      </c>
      <c r="KZ8" s="194">
        <f t="shared" ca="1" si="3"/>
        <v>982.9845450000214</v>
      </c>
      <c r="LA8" s="194">
        <f t="shared" ca="1" si="3"/>
        <v>982.33053000002144</v>
      </c>
      <c r="LB8" s="194">
        <f t="shared" ref="LB8:NM8" ca="1" si="4">$O8*LB9</f>
        <v>981.6765150000216</v>
      </c>
      <c r="LC8" s="194">
        <f t="shared" ca="1" si="4"/>
        <v>981.02250000002164</v>
      </c>
      <c r="LD8" s="194">
        <f t="shared" ca="1" si="4"/>
        <v>980.36848500002168</v>
      </c>
      <c r="LE8" s="194">
        <f t="shared" ca="1" si="4"/>
        <v>979.71447000002172</v>
      </c>
      <c r="LF8" s="194">
        <f t="shared" ca="1" si="4"/>
        <v>979.06045500002188</v>
      </c>
      <c r="LG8" s="194">
        <f t="shared" ca="1" si="4"/>
        <v>978.40644000002192</v>
      </c>
      <c r="LH8" s="194">
        <f t="shared" ca="1" si="4"/>
        <v>977.75242500002196</v>
      </c>
      <c r="LI8" s="194">
        <f t="shared" ca="1" si="4"/>
        <v>977.098410000022</v>
      </c>
      <c r="LJ8" s="194">
        <f t="shared" ca="1" si="4"/>
        <v>976.44439500002215</v>
      </c>
      <c r="LK8" s="194">
        <f t="shared" ca="1" si="4"/>
        <v>975.7903800000222</v>
      </c>
      <c r="LL8" s="194">
        <f t="shared" ca="1" si="4"/>
        <v>975.13636500002224</v>
      </c>
      <c r="LM8" s="194">
        <f t="shared" ca="1" si="4"/>
        <v>974.48235000002239</v>
      </c>
      <c r="LN8" s="194">
        <f t="shared" ca="1" si="4"/>
        <v>973.82833500002243</v>
      </c>
      <c r="LO8" s="194">
        <f t="shared" ca="1" si="4"/>
        <v>973.17432000002248</v>
      </c>
      <c r="LP8" s="194">
        <f t="shared" ca="1" si="4"/>
        <v>972.52030500002252</v>
      </c>
      <c r="LQ8" s="194">
        <f t="shared" ca="1" si="4"/>
        <v>971.86629000002267</v>
      </c>
      <c r="LR8" s="194">
        <f t="shared" ca="1" si="4"/>
        <v>971.21227500002271</v>
      </c>
      <c r="LS8" s="194">
        <f t="shared" ca="1" si="4"/>
        <v>970.55826000002276</v>
      </c>
      <c r="LT8" s="194">
        <f t="shared" ca="1" si="4"/>
        <v>969.9042450000228</v>
      </c>
      <c r="LU8" s="194">
        <f t="shared" ca="1" si="4"/>
        <v>969.25023000002295</v>
      </c>
      <c r="LV8" s="194">
        <f t="shared" ca="1" si="4"/>
        <v>968.59621500002299</v>
      </c>
      <c r="LW8" s="194">
        <f t="shared" ca="1" si="4"/>
        <v>967.94220000002304</v>
      </c>
      <c r="LX8" s="194">
        <f t="shared" ca="1" si="4"/>
        <v>967.28818500002308</v>
      </c>
      <c r="LY8" s="194">
        <f t="shared" ca="1" si="4"/>
        <v>966.63417000002323</v>
      </c>
      <c r="LZ8" s="194">
        <f t="shared" ca="1" si="4"/>
        <v>965.98015500002327</v>
      </c>
      <c r="MA8" s="194">
        <f t="shared" ca="1" si="4"/>
        <v>965.32614000002332</v>
      </c>
      <c r="MB8" s="194">
        <f t="shared" ca="1" si="4"/>
        <v>964.67212500002347</v>
      </c>
      <c r="MC8" s="194">
        <f t="shared" ca="1" si="4"/>
        <v>964.01811000002351</v>
      </c>
      <c r="MD8" s="194">
        <f t="shared" ca="1" si="4"/>
        <v>963.36409500002355</v>
      </c>
      <c r="ME8" s="194">
        <f t="shared" ca="1" si="4"/>
        <v>962.71008000002359</v>
      </c>
      <c r="MF8" s="194">
        <f t="shared" ca="1" si="4"/>
        <v>962.05606500002375</v>
      </c>
      <c r="MG8" s="194">
        <f t="shared" ca="1" si="4"/>
        <v>961.40205000002379</v>
      </c>
      <c r="MH8" s="194">
        <f t="shared" ca="1" si="4"/>
        <v>960.74803500002383</v>
      </c>
      <c r="MI8" s="194">
        <f t="shared" ca="1" si="4"/>
        <v>960.09402000002387</v>
      </c>
      <c r="MJ8" s="194">
        <f t="shared" ca="1" si="4"/>
        <v>959.44000500002403</v>
      </c>
      <c r="MK8" s="194">
        <f t="shared" ca="1" si="4"/>
        <v>958.78599000002407</v>
      </c>
      <c r="ML8" s="194">
        <f t="shared" ca="1" si="4"/>
        <v>958.13197500002411</v>
      </c>
      <c r="MM8" s="194">
        <f t="shared" ca="1" si="4"/>
        <v>957.47796000002415</v>
      </c>
      <c r="MN8" s="194">
        <f t="shared" ca="1" si="4"/>
        <v>956.82394500002431</v>
      </c>
      <c r="MO8" s="194">
        <f t="shared" ca="1" si="4"/>
        <v>956.16993000002435</v>
      </c>
      <c r="MP8" s="194">
        <f t="shared" ca="1" si="4"/>
        <v>955.51591500002439</v>
      </c>
      <c r="MQ8" s="194">
        <f t="shared" ca="1" si="4"/>
        <v>954.86190000002455</v>
      </c>
      <c r="MR8" s="194">
        <f t="shared" ca="1" si="4"/>
        <v>954.20788500002459</v>
      </c>
      <c r="MS8" s="194">
        <f t="shared" ca="1" si="4"/>
        <v>953.55387000002463</v>
      </c>
      <c r="MT8" s="194">
        <f t="shared" ca="1" si="4"/>
        <v>952.89985500002467</v>
      </c>
      <c r="MU8" s="194">
        <f t="shared" ca="1" si="4"/>
        <v>952.24584000002483</v>
      </c>
      <c r="MV8" s="194">
        <f t="shared" ca="1" si="4"/>
        <v>951.59182500002487</v>
      </c>
      <c r="MW8" s="194">
        <f t="shared" ca="1" si="4"/>
        <v>950.93781000002491</v>
      </c>
      <c r="MX8" s="194">
        <f t="shared" ca="1" si="4"/>
        <v>950.28379500002495</v>
      </c>
      <c r="MY8" s="194">
        <f t="shared" ca="1" si="4"/>
        <v>949.62978000002511</v>
      </c>
      <c r="MZ8" s="194">
        <f t="shared" ca="1" si="4"/>
        <v>948.97576500002515</v>
      </c>
      <c r="NA8" s="194">
        <f t="shared" ca="1" si="4"/>
        <v>948.32175000002519</v>
      </c>
      <c r="NB8" s="194">
        <f t="shared" ca="1" si="4"/>
        <v>947.66773500002535</v>
      </c>
      <c r="NC8" s="194">
        <f t="shared" ca="1" si="4"/>
        <v>947.01372000002539</v>
      </c>
      <c r="ND8" s="194">
        <f t="shared" ca="1" si="4"/>
        <v>946.35970500002543</v>
      </c>
      <c r="NE8" s="194">
        <f t="shared" ca="1" si="4"/>
        <v>945.70569000002547</v>
      </c>
      <c r="NF8" s="194">
        <f t="shared" ca="1" si="4"/>
        <v>945.05167500002563</v>
      </c>
      <c r="NG8" s="194">
        <f t="shared" ca="1" si="4"/>
        <v>944.39766000002567</v>
      </c>
      <c r="NH8" s="194">
        <f t="shared" ca="1" si="4"/>
        <v>943.74364500002571</v>
      </c>
      <c r="NI8" s="194">
        <f t="shared" ca="1" si="4"/>
        <v>943.08963000002575</v>
      </c>
      <c r="NJ8" s="194">
        <f t="shared" ca="1" si="4"/>
        <v>942.4356150000259</v>
      </c>
      <c r="NK8" s="194">
        <f t="shared" ca="1" si="4"/>
        <v>941.78160000002595</v>
      </c>
      <c r="NL8" s="194">
        <f t="shared" ca="1" si="4"/>
        <v>941.12758500002599</v>
      </c>
      <c r="NM8" s="194">
        <f t="shared" ca="1" si="4"/>
        <v>940.47357000002603</v>
      </c>
      <c r="NN8" s="194">
        <f t="shared" ref="NN8:PY8" ca="1" si="5">$O8*NN9</f>
        <v>939.81955500002618</v>
      </c>
      <c r="NO8" s="194">
        <f t="shared" ca="1" si="5"/>
        <v>939.16554000002623</v>
      </c>
      <c r="NP8" s="194">
        <f t="shared" ca="1" si="5"/>
        <v>938.51152500002627</v>
      </c>
      <c r="NQ8" s="194">
        <f t="shared" ca="1" si="5"/>
        <v>937.85751000002642</v>
      </c>
      <c r="NR8" s="194">
        <f t="shared" ca="1" si="5"/>
        <v>937.20349500002646</v>
      </c>
      <c r="NS8" s="194">
        <f t="shared" ca="1" si="5"/>
        <v>936.54948000002651</v>
      </c>
      <c r="NT8" s="194">
        <f t="shared" ca="1" si="5"/>
        <v>935.89546500002655</v>
      </c>
      <c r="NU8" s="194">
        <f t="shared" ca="1" si="5"/>
        <v>935.2414500000267</v>
      </c>
      <c r="NV8" s="194">
        <f t="shared" ca="1" si="5"/>
        <v>934.58743500002674</v>
      </c>
      <c r="NW8" s="194">
        <f t="shared" ca="1" si="5"/>
        <v>933.93342000002679</v>
      </c>
      <c r="NX8" s="194">
        <f t="shared" ca="1" si="5"/>
        <v>933.27940500002683</v>
      </c>
      <c r="NY8" s="194">
        <f t="shared" ca="1" si="5"/>
        <v>932.62539000002698</v>
      </c>
      <c r="NZ8" s="194">
        <f t="shared" ca="1" si="5"/>
        <v>931.97137500002702</v>
      </c>
      <c r="OA8" s="194">
        <f t="shared" ca="1" si="5"/>
        <v>931.31736000002707</v>
      </c>
      <c r="OB8" s="194">
        <f t="shared" ca="1" si="5"/>
        <v>930.66334500002722</v>
      </c>
      <c r="OC8" s="194">
        <f t="shared" ca="1" si="5"/>
        <v>930.00933000002726</v>
      </c>
      <c r="OD8" s="194">
        <f t="shared" ca="1" si="5"/>
        <v>929.3553150000273</v>
      </c>
      <c r="OE8" s="194">
        <f t="shared" ca="1" si="5"/>
        <v>928.70130000002735</v>
      </c>
      <c r="OF8" s="194">
        <f t="shared" ca="1" si="5"/>
        <v>928.0472850000275</v>
      </c>
      <c r="OG8" s="194">
        <f t="shared" ca="1" si="5"/>
        <v>927.39327000002754</v>
      </c>
      <c r="OH8" s="194">
        <f t="shared" ca="1" si="5"/>
        <v>926.73925500002758</v>
      </c>
      <c r="OI8" s="194">
        <f t="shared" ca="1" si="5"/>
        <v>926.08524000002762</v>
      </c>
      <c r="OJ8" s="194">
        <f t="shared" ca="1" si="5"/>
        <v>925.43122500002778</v>
      </c>
      <c r="OK8" s="194">
        <f t="shared" ca="1" si="5"/>
        <v>924.77721000002782</v>
      </c>
      <c r="OL8" s="194">
        <f t="shared" ca="1" si="5"/>
        <v>924.12319500002786</v>
      </c>
      <c r="OM8" s="194">
        <f t="shared" ca="1" si="5"/>
        <v>923.4691800000279</v>
      </c>
      <c r="ON8" s="194">
        <f t="shared" ca="1" si="5"/>
        <v>922.81516500002806</v>
      </c>
      <c r="OO8" s="194">
        <f t="shared" ca="1" si="5"/>
        <v>922.1611500000281</v>
      </c>
      <c r="OP8" s="194">
        <f t="shared" ca="1" si="5"/>
        <v>921.50713500002814</v>
      </c>
      <c r="OQ8" s="194">
        <f t="shared" ca="1" si="5"/>
        <v>920.8531200000283</v>
      </c>
      <c r="OR8" s="194">
        <f t="shared" ca="1" si="5"/>
        <v>920.19910500002834</v>
      </c>
      <c r="OS8" s="194">
        <f t="shared" ca="1" si="5"/>
        <v>919.54509000002838</v>
      </c>
      <c r="OT8" s="194">
        <f t="shared" ca="1" si="5"/>
        <v>918.89107500002842</v>
      </c>
      <c r="OU8" s="194">
        <f t="shared" ca="1" si="5"/>
        <v>918.23706000002858</v>
      </c>
      <c r="OV8" s="194">
        <f t="shared" ca="1" si="5"/>
        <v>917.58304500002862</v>
      </c>
      <c r="OW8" s="194">
        <f t="shared" ca="1" si="5"/>
        <v>916.92903000002866</v>
      </c>
      <c r="OX8" s="194">
        <f t="shared" ca="1" si="5"/>
        <v>916.2750150000287</v>
      </c>
      <c r="OY8" s="194">
        <f t="shared" ca="1" si="5"/>
        <v>915.62100000002886</v>
      </c>
      <c r="OZ8" s="194">
        <f t="shared" ca="1" si="5"/>
        <v>914.9669850000289</v>
      </c>
      <c r="PA8" s="194">
        <f t="shared" ca="1" si="5"/>
        <v>914.31297000002894</v>
      </c>
      <c r="PB8" s="194">
        <f t="shared" ca="1" si="5"/>
        <v>913.65895500002898</v>
      </c>
      <c r="PC8" s="194">
        <f t="shared" ca="1" si="5"/>
        <v>913.00494000002914</v>
      </c>
      <c r="PD8" s="194">
        <f t="shared" ca="1" si="5"/>
        <v>912.35092500002918</v>
      </c>
      <c r="PE8" s="194">
        <f t="shared" ca="1" si="5"/>
        <v>911.69691000002922</v>
      </c>
      <c r="PF8" s="194">
        <f t="shared" ca="1" si="5"/>
        <v>911.04289500002938</v>
      </c>
      <c r="PG8" s="194">
        <f t="shared" ca="1" si="5"/>
        <v>910.38888000002942</v>
      </c>
      <c r="PH8" s="194">
        <f t="shared" ca="1" si="5"/>
        <v>909.73486500002946</v>
      </c>
      <c r="PI8" s="194">
        <f t="shared" ca="1" si="5"/>
        <v>909.0808500000295</v>
      </c>
      <c r="PJ8" s="194">
        <f t="shared" ca="1" si="5"/>
        <v>908.42683500002966</v>
      </c>
      <c r="PK8" s="194">
        <f t="shared" ca="1" si="5"/>
        <v>907.7728200000297</v>
      </c>
      <c r="PL8" s="194">
        <f t="shared" ca="1" si="5"/>
        <v>907.11880500002974</v>
      </c>
      <c r="PM8" s="194">
        <f t="shared" ca="1" si="5"/>
        <v>906.46479000002978</v>
      </c>
      <c r="PN8" s="194">
        <f t="shared" ca="1" si="5"/>
        <v>905.81077500002993</v>
      </c>
      <c r="PO8" s="194">
        <f t="shared" ca="1" si="5"/>
        <v>905.15676000002998</v>
      </c>
      <c r="PP8" s="194">
        <f t="shared" ca="1" si="5"/>
        <v>904.50274500003002</v>
      </c>
      <c r="PQ8" s="194">
        <f t="shared" ca="1" si="5"/>
        <v>903.84873000003017</v>
      </c>
      <c r="PR8" s="194">
        <f t="shared" ca="1" si="5"/>
        <v>903.19471500003021</v>
      </c>
      <c r="PS8" s="194">
        <f t="shared" ca="1" si="5"/>
        <v>902.54070000003026</v>
      </c>
      <c r="PT8" s="194">
        <f t="shared" ca="1" si="5"/>
        <v>901.8866850000303</v>
      </c>
      <c r="PU8" s="194">
        <f t="shared" ca="1" si="5"/>
        <v>901.23267000003045</v>
      </c>
      <c r="PV8" s="194">
        <f t="shared" ca="1" si="5"/>
        <v>900.57865500003049</v>
      </c>
      <c r="PW8" s="194">
        <f t="shared" ca="1" si="5"/>
        <v>899.92464000003054</v>
      </c>
      <c r="PX8" s="194">
        <f t="shared" ca="1" si="5"/>
        <v>899.27062500003058</v>
      </c>
      <c r="PY8" s="194">
        <f t="shared" ca="1" si="5"/>
        <v>898.61661000003073</v>
      </c>
      <c r="PZ8" s="194">
        <f t="shared" ref="PZ8:SK8" ca="1" si="6">$O8*PZ9</f>
        <v>897.96259500003077</v>
      </c>
      <c r="QA8" s="194">
        <f t="shared" ca="1" si="6"/>
        <v>897.30858000003082</v>
      </c>
      <c r="QB8" s="194">
        <f t="shared" ca="1" si="6"/>
        <v>896.65456500003086</v>
      </c>
      <c r="QC8" s="194">
        <f t="shared" ca="1" si="6"/>
        <v>896.00055000003101</v>
      </c>
      <c r="QD8" s="194">
        <f t="shared" ca="1" si="6"/>
        <v>895.34653500003105</v>
      </c>
      <c r="QE8" s="194">
        <f t="shared" ca="1" si="6"/>
        <v>894.6925200000311</v>
      </c>
      <c r="QF8" s="194">
        <f t="shared" ca="1" si="6"/>
        <v>894.03850500003125</v>
      </c>
      <c r="QG8" s="194">
        <f t="shared" ca="1" si="6"/>
        <v>893.38449000003129</v>
      </c>
      <c r="QH8" s="194">
        <f t="shared" ca="1" si="6"/>
        <v>892.73047500003133</v>
      </c>
      <c r="QI8" s="194">
        <f t="shared" ca="1" si="6"/>
        <v>892.07646000003137</v>
      </c>
      <c r="QJ8" s="194">
        <f t="shared" ca="1" si="6"/>
        <v>891.42244500003153</v>
      </c>
      <c r="QK8" s="194">
        <f t="shared" ca="1" si="6"/>
        <v>890.76843000003157</v>
      </c>
      <c r="QL8" s="194">
        <f t="shared" ca="1" si="6"/>
        <v>890.11441500003161</v>
      </c>
      <c r="QM8" s="194">
        <f t="shared" ca="1" si="6"/>
        <v>889.46040000003165</v>
      </c>
      <c r="QN8" s="194">
        <f t="shared" ca="1" si="6"/>
        <v>888.80638500003181</v>
      </c>
      <c r="QO8" s="194">
        <f t="shared" ca="1" si="6"/>
        <v>888.15237000003185</v>
      </c>
      <c r="QP8" s="194">
        <f t="shared" ca="1" si="6"/>
        <v>887.49835500003189</v>
      </c>
      <c r="QQ8" s="194">
        <f t="shared" ca="1" si="6"/>
        <v>886.84434000003205</v>
      </c>
      <c r="QR8" s="194">
        <f t="shared" ca="1" si="6"/>
        <v>886.19032500003209</v>
      </c>
      <c r="QS8" s="194">
        <f t="shared" ca="1" si="6"/>
        <v>885.53631000003213</v>
      </c>
      <c r="QT8" s="194">
        <f t="shared" ca="1" si="6"/>
        <v>884.88229500003217</v>
      </c>
      <c r="QU8" s="194">
        <f t="shared" ca="1" si="6"/>
        <v>884.22828000003233</v>
      </c>
      <c r="QV8" s="194">
        <f t="shared" ca="1" si="6"/>
        <v>883.57426500003237</v>
      </c>
      <c r="QW8" s="194">
        <f t="shared" ca="1" si="6"/>
        <v>882.92025000003241</v>
      </c>
      <c r="QX8" s="194">
        <f t="shared" ca="1" si="6"/>
        <v>882.26623500003245</v>
      </c>
      <c r="QY8" s="194">
        <f t="shared" ca="1" si="6"/>
        <v>881.61222000003261</v>
      </c>
      <c r="QZ8" s="194">
        <f t="shared" ca="1" si="6"/>
        <v>880.95820500003265</v>
      </c>
      <c r="RA8" s="194">
        <f t="shared" ca="1" si="6"/>
        <v>880.30419000003269</v>
      </c>
      <c r="RB8" s="194">
        <f t="shared" ca="1" si="6"/>
        <v>879.65017500003273</v>
      </c>
      <c r="RC8" s="194">
        <f t="shared" ca="1" si="6"/>
        <v>878.99616000003289</v>
      </c>
      <c r="RD8" s="194">
        <f t="shared" ca="1" si="6"/>
        <v>878.34214500003293</v>
      </c>
      <c r="RE8" s="194">
        <f t="shared" ca="1" si="6"/>
        <v>877.68813000003297</v>
      </c>
      <c r="RF8" s="194">
        <f t="shared" ca="1" si="6"/>
        <v>877.03411500003313</v>
      </c>
      <c r="RG8" s="194">
        <f t="shared" ca="1" si="6"/>
        <v>876.38010000003317</v>
      </c>
      <c r="RH8" s="194">
        <f t="shared" ca="1" si="6"/>
        <v>875.72608500003321</v>
      </c>
      <c r="RI8" s="194">
        <f t="shared" ca="1" si="6"/>
        <v>875.07207000003325</v>
      </c>
      <c r="RJ8" s="194">
        <f t="shared" ca="1" si="6"/>
        <v>874.41805500003341</v>
      </c>
      <c r="RK8" s="194">
        <f t="shared" ca="1" si="6"/>
        <v>873.76404000003345</v>
      </c>
      <c r="RL8" s="194">
        <f t="shared" ca="1" si="6"/>
        <v>873.11002500003349</v>
      </c>
      <c r="RM8" s="194">
        <f t="shared" ca="1" si="6"/>
        <v>872.45601000003353</v>
      </c>
      <c r="RN8" s="194">
        <f t="shared" ca="1" si="6"/>
        <v>871.80199500003368</v>
      </c>
      <c r="RO8" s="194">
        <f t="shared" ca="1" si="6"/>
        <v>871.14798000003373</v>
      </c>
      <c r="RP8" s="194">
        <f t="shared" ca="1" si="6"/>
        <v>870.49396500003377</v>
      </c>
      <c r="RQ8" s="194">
        <f t="shared" ca="1" si="6"/>
        <v>869.83995000003381</v>
      </c>
      <c r="RR8" s="194">
        <f t="shared" ca="1" si="6"/>
        <v>869.18593500003396</v>
      </c>
      <c r="RS8" s="194">
        <f t="shared" ca="1" si="6"/>
        <v>868.53192000003401</v>
      </c>
      <c r="RT8" s="194">
        <f t="shared" ca="1" si="6"/>
        <v>867.87790500003405</v>
      </c>
      <c r="RU8" s="194">
        <f t="shared" ca="1" si="6"/>
        <v>867.2238900000342</v>
      </c>
      <c r="RV8" s="194">
        <f t="shared" ca="1" si="6"/>
        <v>866.56987500003424</v>
      </c>
      <c r="RW8" s="194">
        <f t="shared" ca="1" si="6"/>
        <v>865.91586000003429</v>
      </c>
      <c r="RX8" s="194">
        <f t="shared" ca="1" si="6"/>
        <v>865.26184500003433</v>
      </c>
      <c r="RY8" s="194">
        <f t="shared" ca="1" si="6"/>
        <v>864.60783000003448</v>
      </c>
      <c r="RZ8" s="194">
        <f t="shared" ca="1" si="6"/>
        <v>863.95381500003452</v>
      </c>
      <c r="SA8" s="194">
        <f t="shared" ca="1" si="6"/>
        <v>863.29980000003457</v>
      </c>
      <c r="SB8" s="194">
        <f t="shared" ca="1" si="6"/>
        <v>862.64578500003461</v>
      </c>
      <c r="SC8" s="194">
        <f t="shared" ca="1" si="6"/>
        <v>861.99177000003476</v>
      </c>
      <c r="SD8" s="194">
        <f t="shared" ca="1" si="6"/>
        <v>861.3377550000348</v>
      </c>
      <c r="SE8" s="194">
        <f t="shared" ca="1" si="6"/>
        <v>860.68374000003485</v>
      </c>
      <c r="SF8" s="194">
        <f t="shared" ca="1" si="6"/>
        <v>860.029725000035</v>
      </c>
      <c r="SG8" s="194">
        <f t="shared" ca="1" si="6"/>
        <v>859.37571000003504</v>
      </c>
      <c r="SH8" s="194">
        <f t="shared" ca="1" si="6"/>
        <v>858.72169500003508</v>
      </c>
      <c r="SI8" s="194">
        <f t="shared" ca="1" si="6"/>
        <v>858.06768000003512</v>
      </c>
      <c r="SJ8" s="194">
        <f t="shared" ca="1" si="6"/>
        <v>857.41366500003528</v>
      </c>
      <c r="SK8" s="194">
        <f t="shared" ca="1" si="6"/>
        <v>856.75965000003532</v>
      </c>
      <c r="SL8" s="194">
        <f t="shared" ref="SL8:UW8" ca="1" si="7">$O8*SL9</f>
        <v>856.10563500003536</v>
      </c>
      <c r="SM8" s="194">
        <f t="shared" ca="1" si="7"/>
        <v>855.4516200000354</v>
      </c>
      <c r="SN8" s="194">
        <f t="shared" ca="1" si="7"/>
        <v>854.79760500003556</v>
      </c>
      <c r="SO8" s="194">
        <f t="shared" ca="1" si="7"/>
        <v>854.1435900000356</v>
      </c>
      <c r="SP8" s="194">
        <f t="shared" ca="1" si="7"/>
        <v>853.48957500003564</v>
      </c>
      <c r="SQ8" s="194">
        <f t="shared" ca="1" si="7"/>
        <v>852.83556000003568</v>
      </c>
      <c r="SR8" s="194">
        <f t="shared" ca="1" si="7"/>
        <v>852.18154500003584</v>
      </c>
      <c r="SS8" s="194">
        <f t="shared" ca="1" si="7"/>
        <v>851.52753000003588</v>
      </c>
      <c r="ST8" s="194">
        <f t="shared" ca="1" si="7"/>
        <v>850.87351500003592</v>
      </c>
      <c r="SU8" s="194">
        <f t="shared" ca="1" si="7"/>
        <v>850.21950000003608</v>
      </c>
      <c r="SV8" s="194">
        <f t="shared" ca="1" si="7"/>
        <v>849.56548500003612</v>
      </c>
      <c r="SW8" s="194">
        <f t="shared" ca="1" si="7"/>
        <v>848.91147000003616</v>
      </c>
      <c r="SX8" s="194">
        <f t="shared" ca="1" si="7"/>
        <v>848.2574550000362</v>
      </c>
      <c r="SY8" s="194">
        <f t="shared" ca="1" si="7"/>
        <v>847.60344000003636</v>
      </c>
      <c r="SZ8" s="194">
        <f t="shared" ca="1" si="7"/>
        <v>846.9494250000364</v>
      </c>
      <c r="TA8" s="194">
        <f t="shared" ca="1" si="7"/>
        <v>846.29541000003644</v>
      </c>
      <c r="TB8" s="194">
        <f t="shared" ca="1" si="7"/>
        <v>845.64139500003648</v>
      </c>
      <c r="TC8" s="194">
        <f t="shared" ca="1" si="7"/>
        <v>844.98738000003664</v>
      </c>
      <c r="TD8" s="194">
        <f t="shared" ca="1" si="7"/>
        <v>844.33336500003668</v>
      </c>
      <c r="TE8" s="194">
        <f t="shared" ca="1" si="7"/>
        <v>843.67935000003672</v>
      </c>
      <c r="TF8" s="194">
        <f t="shared" ca="1" si="7"/>
        <v>843.02533500003676</v>
      </c>
      <c r="TG8" s="194">
        <f t="shared" ca="1" si="7"/>
        <v>842.37132000003692</v>
      </c>
      <c r="TH8" s="194">
        <f t="shared" ca="1" si="7"/>
        <v>841.71730500003696</v>
      </c>
      <c r="TI8" s="194">
        <f t="shared" ca="1" si="7"/>
        <v>841.063290000037</v>
      </c>
      <c r="TJ8" s="194">
        <f t="shared" ca="1" si="7"/>
        <v>840.40927500003716</v>
      </c>
      <c r="TK8" s="194">
        <f t="shared" ca="1" si="7"/>
        <v>839.7552600000372</v>
      </c>
      <c r="TL8" s="194">
        <f t="shared" ca="1" si="7"/>
        <v>839.10124500003724</v>
      </c>
      <c r="TM8" s="194">
        <f t="shared" ca="1" si="7"/>
        <v>838.44723000003728</v>
      </c>
      <c r="TN8" s="194">
        <f t="shared" ca="1" si="7"/>
        <v>837.79321500003743</v>
      </c>
      <c r="TO8" s="194">
        <f t="shared" ca="1" si="7"/>
        <v>837.13920000003748</v>
      </c>
      <c r="TP8" s="194">
        <f t="shared" ca="1" si="7"/>
        <v>836.48518500003752</v>
      </c>
      <c r="TQ8" s="194">
        <f t="shared" ca="1" si="7"/>
        <v>835.83117000003756</v>
      </c>
      <c r="TR8" s="194">
        <f t="shared" ca="1" si="7"/>
        <v>835.17715500003771</v>
      </c>
      <c r="TS8" s="194">
        <f t="shared" ca="1" si="7"/>
        <v>834.52314000003776</v>
      </c>
      <c r="TT8" s="194">
        <f t="shared" ca="1" si="7"/>
        <v>833.8691250000378</v>
      </c>
      <c r="TU8" s="194">
        <f t="shared" ca="1" si="7"/>
        <v>833.21511000003795</v>
      </c>
      <c r="TV8" s="194">
        <f t="shared" ca="1" si="7"/>
        <v>832.56109500003799</v>
      </c>
      <c r="TW8" s="194">
        <f t="shared" ca="1" si="7"/>
        <v>831.90708000003804</v>
      </c>
      <c r="TX8" s="194">
        <f t="shared" ca="1" si="7"/>
        <v>831.25306500003808</v>
      </c>
      <c r="TY8" s="194">
        <f t="shared" ca="1" si="7"/>
        <v>830.59905000003823</v>
      </c>
      <c r="TZ8" s="194">
        <f t="shared" ca="1" si="7"/>
        <v>829.94503500003827</v>
      </c>
      <c r="UA8" s="194">
        <f t="shared" ca="1" si="7"/>
        <v>829.29102000003832</v>
      </c>
      <c r="UB8" s="194">
        <f t="shared" ca="1" si="7"/>
        <v>828.63700500003836</v>
      </c>
      <c r="UC8" s="194">
        <f t="shared" ca="1" si="7"/>
        <v>827.98299000003851</v>
      </c>
      <c r="UD8" s="194">
        <f t="shared" ca="1" si="7"/>
        <v>827.32897500003855</v>
      </c>
      <c r="UE8" s="194">
        <f t="shared" ca="1" si="7"/>
        <v>826.6749600000386</v>
      </c>
      <c r="UF8" s="194">
        <f t="shared" ca="1" si="7"/>
        <v>826.02094500003864</v>
      </c>
      <c r="UG8" s="194">
        <f t="shared" ca="1" si="7"/>
        <v>825.36693000003879</v>
      </c>
      <c r="UH8" s="194">
        <f t="shared" ca="1" si="7"/>
        <v>824.71291500003883</v>
      </c>
      <c r="UI8" s="194">
        <f t="shared" ca="1" si="7"/>
        <v>824.05890000003888</v>
      </c>
      <c r="UJ8" s="194">
        <f t="shared" ca="1" si="7"/>
        <v>823.40488500003903</v>
      </c>
      <c r="UK8" s="194">
        <f t="shared" ca="1" si="7"/>
        <v>822.75087000003907</v>
      </c>
      <c r="UL8" s="194">
        <f t="shared" ca="1" si="7"/>
        <v>822.09685500003911</v>
      </c>
      <c r="UM8" s="194">
        <f t="shared" ca="1" si="7"/>
        <v>821.44284000003915</v>
      </c>
      <c r="UN8" s="194">
        <f t="shared" ca="1" si="7"/>
        <v>820.78882500003931</v>
      </c>
      <c r="UO8" s="194">
        <f t="shared" ca="1" si="7"/>
        <v>820.13481000003935</v>
      </c>
      <c r="UP8" s="194">
        <f t="shared" ca="1" si="7"/>
        <v>819.48079500003939</v>
      </c>
      <c r="UQ8" s="194">
        <f t="shared" ca="1" si="7"/>
        <v>818.82678000003943</v>
      </c>
      <c r="UR8" s="194">
        <f t="shared" ca="1" si="7"/>
        <v>818.17276500003959</v>
      </c>
      <c r="US8" s="194">
        <f t="shared" ca="1" si="7"/>
        <v>817.51875000003963</v>
      </c>
      <c r="UT8" s="194">
        <f t="shared" ca="1" si="7"/>
        <v>816.86473500003967</v>
      </c>
      <c r="UU8" s="194">
        <f t="shared" ca="1" si="7"/>
        <v>816.21072000003983</v>
      </c>
      <c r="UV8" s="194">
        <f t="shared" ca="1" si="7"/>
        <v>815.55670500003987</v>
      </c>
      <c r="UW8" s="194">
        <f t="shared" ca="1" si="7"/>
        <v>814.90269000003991</v>
      </c>
      <c r="UX8" s="194">
        <f t="shared" ref="UX8:XI8" ca="1" si="8">$O8*UX9</f>
        <v>814.24867500003995</v>
      </c>
      <c r="UY8" s="194">
        <f t="shared" ca="1" si="8"/>
        <v>813.59466000004011</v>
      </c>
      <c r="UZ8" s="194">
        <f t="shared" ca="1" si="8"/>
        <v>812.94064500004015</v>
      </c>
      <c r="VA8" s="194">
        <f t="shared" ca="1" si="8"/>
        <v>812.28663000004019</v>
      </c>
      <c r="VB8" s="194">
        <f t="shared" ca="1" si="8"/>
        <v>811.63261500004023</v>
      </c>
      <c r="VC8" s="194">
        <f t="shared" ca="1" si="8"/>
        <v>810.97860000004039</v>
      </c>
      <c r="VD8" s="194">
        <f t="shared" ca="1" si="8"/>
        <v>810.32458500004043</v>
      </c>
      <c r="VE8" s="194">
        <f t="shared" ca="1" si="8"/>
        <v>809.67057000004047</v>
      </c>
      <c r="VF8" s="194">
        <f t="shared" ca="1" si="8"/>
        <v>809.01655500004051</v>
      </c>
      <c r="VG8" s="194">
        <f t="shared" ca="1" si="8"/>
        <v>808.36254000004067</v>
      </c>
      <c r="VH8" s="194">
        <f t="shared" ca="1" si="8"/>
        <v>807.70852500004071</v>
      </c>
      <c r="VI8" s="194">
        <f t="shared" ca="1" si="8"/>
        <v>807.05451000004075</v>
      </c>
      <c r="VJ8" s="194">
        <f t="shared" ca="1" si="8"/>
        <v>806.40049500004091</v>
      </c>
      <c r="VK8" s="194">
        <f t="shared" ca="1" si="8"/>
        <v>805.74648000004095</v>
      </c>
      <c r="VL8" s="194">
        <f t="shared" ca="1" si="8"/>
        <v>805.09246500004099</v>
      </c>
      <c r="VM8" s="194">
        <f t="shared" ca="1" si="8"/>
        <v>804.43845000004103</v>
      </c>
      <c r="VN8" s="194">
        <f t="shared" ca="1" si="8"/>
        <v>803.78443500004119</v>
      </c>
      <c r="VO8" s="194">
        <f t="shared" ca="1" si="8"/>
        <v>803.13042000004123</v>
      </c>
      <c r="VP8" s="194">
        <f t="shared" ca="1" si="8"/>
        <v>802.47640500004127</v>
      </c>
      <c r="VQ8" s="194">
        <f t="shared" ca="1" si="8"/>
        <v>801.82239000004131</v>
      </c>
      <c r="VR8" s="194">
        <f t="shared" ca="1" si="8"/>
        <v>801.16837500004146</v>
      </c>
      <c r="VS8" s="194">
        <f t="shared" ca="1" si="8"/>
        <v>800.51436000004151</v>
      </c>
      <c r="VT8" s="194">
        <f t="shared" ca="1" si="8"/>
        <v>799.86034500004155</v>
      </c>
      <c r="VU8" s="194">
        <f t="shared" ca="1" si="8"/>
        <v>799.20633000004159</v>
      </c>
      <c r="VV8" s="194">
        <f t="shared" ca="1" si="8"/>
        <v>798.55231500004174</v>
      </c>
      <c r="VW8" s="194">
        <f t="shared" ca="1" si="8"/>
        <v>797.89830000004179</v>
      </c>
      <c r="VX8" s="194">
        <f t="shared" ca="1" si="8"/>
        <v>797.24428500004183</v>
      </c>
      <c r="VY8" s="194">
        <f t="shared" ca="1" si="8"/>
        <v>796.59027000004198</v>
      </c>
      <c r="VZ8" s="194">
        <f t="shared" ca="1" si="8"/>
        <v>795.93625500004202</v>
      </c>
      <c r="WA8" s="194">
        <f t="shared" ca="1" si="8"/>
        <v>795.28224000004207</v>
      </c>
      <c r="WB8" s="194">
        <f t="shared" ca="1" si="8"/>
        <v>794.62822500004211</v>
      </c>
      <c r="WC8" s="194">
        <f t="shared" ca="1" si="8"/>
        <v>793.97421000004226</v>
      </c>
      <c r="WD8" s="194">
        <f t="shared" ca="1" si="8"/>
        <v>793.3201950000423</v>
      </c>
      <c r="WE8" s="194">
        <f t="shared" ca="1" si="8"/>
        <v>792.66618000004235</v>
      </c>
      <c r="WF8" s="194">
        <f t="shared" ca="1" si="8"/>
        <v>792.01216500004239</v>
      </c>
      <c r="WG8" s="194">
        <f t="shared" ca="1" si="8"/>
        <v>791.35815000004254</v>
      </c>
      <c r="WH8" s="194">
        <f t="shared" ca="1" si="8"/>
        <v>790.70413500004258</v>
      </c>
      <c r="WI8" s="194">
        <f t="shared" ca="1" si="8"/>
        <v>790.05012000004263</v>
      </c>
      <c r="WJ8" s="194">
        <f t="shared" ca="1" si="8"/>
        <v>789.39610500004278</v>
      </c>
      <c r="WK8" s="194">
        <f t="shared" ca="1" si="8"/>
        <v>788.74209000004282</v>
      </c>
      <c r="WL8" s="194">
        <f t="shared" ca="1" si="8"/>
        <v>788.08807500004286</v>
      </c>
      <c r="WM8" s="194">
        <f t="shared" ca="1" si="8"/>
        <v>787.4340600000429</v>
      </c>
      <c r="WN8" s="194">
        <f t="shared" ca="1" si="8"/>
        <v>786.78004500004306</v>
      </c>
      <c r="WO8" s="194">
        <f t="shared" ca="1" si="8"/>
        <v>786.1260300000431</v>
      </c>
      <c r="WP8" s="194">
        <f t="shared" ca="1" si="8"/>
        <v>785.47201500004314</v>
      </c>
      <c r="WQ8" s="194">
        <f t="shared" ca="1" si="8"/>
        <v>784.81800000004318</v>
      </c>
      <c r="WR8" s="194">
        <f t="shared" ca="1" si="8"/>
        <v>784.16398500004334</v>
      </c>
      <c r="WS8" s="194">
        <f t="shared" ca="1" si="8"/>
        <v>783.50997000004338</v>
      </c>
      <c r="WT8" s="194">
        <f t="shared" ca="1" si="8"/>
        <v>782.85595500004342</v>
      </c>
      <c r="WU8" s="194">
        <f t="shared" ca="1" si="8"/>
        <v>782.20194000004346</v>
      </c>
      <c r="WV8" s="194">
        <f t="shared" ca="1" si="8"/>
        <v>781.54792500004362</v>
      </c>
      <c r="WW8" s="194">
        <f t="shared" ca="1" si="8"/>
        <v>780.89391000004366</v>
      </c>
      <c r="WX8" s="194">
        <f t="shared" ca="1" si="8"/>
        <v>780.2398950000437</v>
      </c>
      <c r="WY8" s="194">
        <f t="shared" ca="1" si="8"/>
        <v>779.58588000004386</v>
      </c>
      <c r="WZ8" s="194">
        <f t="shared" ca="1" si="8"/>
        <v>778.9318650000439</v>
      </c>
      <c r="XA8" s="194">
        <f t="shared" ca="1" si="8"/>
        <v>778.27785000004394</v>
      </c>
      <c r="XB8" s="194">
        <f t="shared" ca="1" si="8"/>
        <v>777.62383500004398</v>
      </c>
      <c r="XC8" s="194">
        <f t="shared" ca="1" si="8"/>
        <v>776.96982000004414</v>
      </c>
      <c r="XD8" s="194">
        <f t="shared" ca="1" si="8"/>
        <v>776.31580500004418</v>
      </c>
      <c r="XE8" s="194">
        <f t="shared" ca="1" si="8"/>
        <v>775.66179000004422</v>
      </c>
      <c r="XF8" s="194">
        <f t="shared" ca="1" si="8"/>
        <v>775.00777500004426</v>
      </c>
      <c r="XG8" s="194">
        <f t="shared" ca="1" si="8"/>
        <v>774.35376000004442</v>
      </c>
      <c r="XH8" s="194">
        <f t="shared" ca="1" si="8"/>
        <v>773.69974500004446</v>
      </c>
      <c r="XI8" s="194">
        <f t="shared" ca="1" si="8"/>
        <v>773.0457300000445</v>
      </c>
      <c r="XJ8" s="194">
        <f t="shared" ref="XJ8:ZU8" ca="1" si="9">$O8*XJ9</f>
        <v>772.39171500004466</v>
      </c>
      <c r="XK8" s="194">
        <f t="shared" ca="1" si="9"/>
        <v>771.7377000000447</v>
      </c>
      <c r="XL8" s="194">
        <f t="shared" ca="1" si="9"/>
        <v>771.08368500004474</v>
      </c>
      <c r="XM8" s="194">
        <f t="shared" ca="1" si="9"/>
        <v>770.42967000004478</v>
      </c>
      <c r="XN8" s="194">
        <f t="shared" ca="1" si="9"/>
        <v>769.77565500004494</v>
      </c>
      <c r="XO8" s="194">
        <f t="shared" ca="1" si="9"/>
        <v>769.12164000004498</v>
      </c>
      <c r="XP8" s="194">
        <f t="shared" ca="1" si="9"/>
        <v>768.46762500004502</v>
      </c>
      <c r="XQ8" s="194">
        <f t="shared" ca="1" si="9"/>
        <v>767.81361000004506</v>
      </c>
      <c r="XR8" s="194">
        <f t="shared" ca="1" si="9"/>
        <v>767.15959500004521</v>
      </c>
      <c r="XS8" s="194">
        <f t="shared" ca="1" si="9"/>
        <v>766.50558000004526</v>
      </c>
      <c r="XT8" s="194">
        <f t="shared" ca="1" si="9"/>
        <v>765.8515650000453</v>
      </c>
      <c r="XU8" s="194">
        <f t="shared" ca="1" si="9"/>
        <v>765.19755000004534</v>
      </c>
      <c r="XV8" s="194">
        <f t="shared" ca="1" si="9"/>
        <v>764.54353500004549</v>
      </c>
      <c r="XW8" s="194">
        <f t="shared" ca="1" si="9"/>
        <v>763.88952000004554</v>
      </c>
      <c r="XX8" s="194">
        <f t="shared" ca="1" si="9"/>
        <v>763.23550500004558</v>
      </c>
      <c r="XY8" s="194">
        <f t="shared" ca="1" si="9"/>
        <v>762.58149000004573</v>
      </c>
      <c r="XZ8" s="194">
        <f t="shared" ca="1" si="9"/>
        <v>761.92747500004577</v>
      </c>
      <c r="YA8" s="194">
        <f t="shared" ca="1" si="9"/>
        <v>761.27346000004582</v>
      </c>
      <c r="YB8" s="194">
        <f t="shared" ca="1" si="9"/>
        <v>760.61944500004586</v>
      </c>
      <c r="YC8" s="194">
        <f t="shared" ca="1" si="9"/>
        <v>759.96543000004601</v>
      </c>
      <c r="YD8" s="194">
        <f t="shared" ca="1" si="9"/>
        <v>759.31141500004605</v>
      </c>
      <c r="YE8" s="194">
        <f t="shared" ca="1" si="9"/>
        <v>758.6574000000461</v>
      </c>
      <c r="YF8" s="194">
        <f t="shared" ca="1" si="9"/>
        <v>758.00338500004614</v>
      </c>
      <c r="YG8" s="194">
        <f t="shared" ca="1" si="9"/>
        <v>757.34937000004629</v>
      </c>
      <c r="YH8" s="194">
        <f t="shared" ca="1" si="9"/>
        <v>756.69535500004633</v>
      </c>
      <c r="YI8" s="194">
        <f t="shared" ca="1" si="9"/>
        <v>756.04134000004638</v>
      </c>
      <c r="YJ8" s="194">
        <f t="shared" ca="1" si="9"/>
        <v>755.38732500004642</v>
      </c>
      <c r="YK8" s="194">
        <f t="shared" ca="1" si="9"/>
        <v>754.73331000004657</v>
      </c>
      <c r="YL8" s="194">
        <f t="shared" ca="1" si="9"/>
        <v>754.07929500004661</v>
      </c>
      <c r="YM8" s="194">
        <f t="shared" ca="1" si="9"/>
        <v>753.42528000004666</v>
      </c>
      <c r="YN8" s="194">
        <f t="shared" ca="1" si="9"/>
        <v>752.77126500004681</v>
      </c>
      <c r="YO8" s="194">
        <f t="shared" ca="1" si="9"/>
        <v>752.11725000004685</v>
      </c>
      <c r="YP8" s="194">
        <f t="shared" ca="1" si="9"/>
        <v>751.46323500004689</v>
      </c>
      <c r="YQ8" s="194">
        <f t="shared" ca="1" si="9"/>
        <v>750.80922000004693</v>
      </c>
      <c r="YR8" s="194">
        <f t="shared" ca="1" si="9"/>
        <v>750.15520500004709</v>
      </c>
      <c r="YS8" s="194">
        <f t="shared" ca="1" si="9"/>
        <v>749.50119000004713</v>
      </c>
      <c r="YT8" s="194">
        <f t="shared" ca="1" si="9"/>
        <v>748.84717500004717</v>
      </c>
      <c r="YU8" s="194">
        <f t="shared" ca="1" si="9"/>
        <v>748.19316000004721</v>
      </c>
      <c r="YV8" s="194">
        <f t="shared" ca="1" si="9"/>
        <v>747.53914500004737</v>
      </c>
      <c r="YW8" s="194">
        <f t="shared" ca="1" si="9"/>
        <v>746.88513000004741</v>
      </c>
      <c r="YX8" s="194">
        <f t="shared" ca="1" si="9"/>
        <v>746.23111500004745</v>
      </c>
      <c r="YY8" s="194">
        <f t="shared" ca="1" si="9"/>
        <v>745.57710000004761</v>
      </c>
      <c r="YZ8" s="194">
        <f t="shared" ca="1" si="9"/>
        <v>744.92308500004765</v>
      </c>
      <c r="ZA8" s="194">
        <f t="shared" ca="1" si="9"/>
        <v>744.26907000004769</v>
      </c>
      <c r="ZB8" s="194">
        <f t="shared" ca="1" si="9"/>
        <v>743.61505500004773</v>
      </c>
      <c r="ZC8" s="194">
        <f t="shared" ca="1" si="9"/>
        <v>742.96104000004789</v>
      </c>
      <c r="ZD8" s="194">
        <f t="shared" ca="1" si="9"/>
        <v>742.30702500004793</v>
      </c>
      <c r="ZE8" s="194">
        <f t="shared" ca="1" si="9"/>
        <v>741.65301000004797</v>
      </c>
      <c r="ZF8" s="194">
        <f t="shared" ca="1" si="9"/>
        <v>740.99899500004801</v>
      </c>
      <c r="ZG8" s="194">
        <f t="shared" ca="1" si="9"/>
        <v>740.34498000004817</v>
      </c>
      <c r="ZH8" s="194">
        <f t="shared" ca="1" si="9"/>
        <v>739.69096500004821</v>
      </c>
      <c r="ZI8" s="194">
        <f t="shared" ca="1" si="9"/>
        <v>739.03695000004825</v>
      </c>
      <c r="ZJ8" s="194">
        <f t="shared" ca="1" si="9"/>
        <v>738.38293500004829</v>
      </c>
      <c r="ZK8" s="194">
        <f t="shared" ca="1" si="9"/>
        <v>737.72892000004845</v>
      </c>
      <c r="ZL8" s="194">
        <f t="shared" ca="1" si="9"/>
        <v>737.07490500004849</v>
      </c>
      <c r="ZM8" s="194">
        <f t="shared" ca="1" si="9"/>
        <v>736.42089000004853</v>
      </c>
      <c r="ZN8" s="194">
        <f t="shared" ca="1" si="9"/>
        <v>735.76687500004869</v>
      </c>
      <c r="ZO8" s="194">
        <f t="shared" ca="1" si="9"/>
        <v>735.11286000004873</v>
      </c>
      <c r="ZP8" s="194">
        <f t="shared" ca="1" si="9"/>
        <v>734.45884500004877</v>
      </c>
      <c r="ZQ8" s="194">
        <f t="shared" ca="1" si="9"/>
        <v>733.80483000004881</v>
      </c>
      <c r="ZR8" s="194">
        <f t="shared" ca="1" si="9"/>
        <v>733.15081500004896</v>
      </c>
      <c r="ZS8" s="194">
        <f t="shared" ca="1" si="9"/>
        <v>732.49680000004901</v>
      </c>
      <c r="ZT8" s="194">
        <f t="shared" ca="1" si="9"/>
        <v>731.84278500004905</v>
      </c>
      <c r="ZU8" s="194">
        <f t="shared" ca="1" si="9"/>
        <v>731.18877000004909</v>
      </c>
      <c r="ZV8" s="194">
        <f t="shared" ref="ZV8:AAB8" ca="1" si="10">$O8*ZV9</f>
        <v>730.53475500004924</v>
      </c>
      <c r="ZW8" s="194">
        <f t="shared" ca="1" si="10"/>
        <v>729.88074000004929</v>
      </c>
      <c r="ZX8" s="194">
        <f t="shared" ca="1" si="10"/>
        <v>729.22672500004933</v>
      </c>
      <c r="ZY8" s="194">
        <f t="shared" ca="1" si="10"/>
        <v>728.57271000004937</v>
      </c>
      <c r="ZZ8" s="194">
        <f t="shared" ca="1" si="10"/>
        <v>727.91869500004952</v>
      </c>
      <c r="AAA8" s="194">
        <f t="shared" ca="1" si="10"/>
        <v>727.26468000004957</v>
      </c>
      <c r="AAB8" s="194">
        <f t="shared" ca="1" si="10"/>
        <v>726.61066500004961</v>
      </c>
    </row>
    <row r="9" spans="1:704" s="177" customFormat="1" ht="12" x14ac:dyDescent="0.2">
      <c r="B9" s="183" t="str">
        <f>Para!K30</f>
        <v>2017</v>
      </c>
      <c r="C9" s="287" t="str">
        <f>II!I13</f>
        <v>31.12.2016</v>
      </c>
      <c r="D9" s="185" t="s">
        <v>62</v>
      </c>
      <c r="E9" s="179" t="s">
        <v>142</v>
      </c>
      <c r="F9" s="180" t="s">
        <v>63</v>
      </c>
      <c r="G9" s="179" t="s">
        <v>64</v>
      </c>
      <c r="H9" s="162" t="str">
        <f ca="1">CONCATENATE(ROUND(II!G34*100,2),"% zu")</f>
        <v>82% zu</v>
      </c>
      <c r="I9" s="179" t="s">
        <v>65</v>
      </c>
      <c r="J9" s="182" t="str">
        <f>I10</f>
        <v>bis EW</v>
      </c>
      <c r="K9" s="951" t="s">
        <v>361</v>
      </c>
      <c r="L9" s="939" t="s">
        <v>354</v>
      </c>
      <c r="M9" s="939"/>
      <c r="N9" s="939"/>
      <c r="O9" s="1451">
        <v>1</v>
      </c>
      <c r="P9" s="1451">
        <f>O10+$O11</f>
        <v>0.89950000000000008</v>
      </c>
      <c r="Q9" s="1451">
        <f t="shared" ref="Q9:AV9" si="11">P9+$O11</f>
        <v>0.89900000000000013</v>
      </c>
      <c r="R9" s="1451">
        <f t="shared" si="11"/>
        <v>0.89850000000000019</v>
      </c>
      <c r="S9" s="1451">
        <f t="shared" si="11"/>
        <v>0.89800000000000024</v>
      </c>
      <c r="T9" s="1451">
        <f t="shared" si="11"/>
        <v>0.8975000000000003</v>
      </c>
      <c r="U9" s="1451">
        <f t="shared" si="11"/>
        <v>0.89700000000000035</v>
      </c>
      <c r="V9" s="1451">
        <f t="shared" si="11"/>
        <v>0.89650000000000041</v>
      </c>
      <c r="W9" s="1451">
        <f t="shared" si="11"/>
        <v>0.89600000000000046</v>
      </c>
      <c r="X9" s="1451">
        <f t="shared" si="11"/>
        <v>0.89550000000000052</v>
      </c>
      <c r="Y9" s="1451">
        <f t="shared" si="11"/>
        <v>0.89500000000000057</v>
      </c>
      <c r="Z9" s="1451">
        <f t="shared" si="11"/>
        <v>0.89450000000000063</v>
      </c>
      <c r="AA9" s="1451">
        <f t="shared" si="11"/>
        <v>0.89400000000000068</v>
      </c>
      <c r="AB9" s="1451">
        <f t="shared" si="11"/>
        <v>0.89350000000000074</v>
      </c>
      <c r="AC9" s="1451">
        <f t="shared" si="11"/>
        <v>0.89300000000000079</v>
      </c>
      <c r="AD9" s="1451">
        <f t="shared" si="11"/>
        <v>0.89250000000000085</v>
      </c>
      <c r="AE9" s="1451">
        <f t="shared" si="11"/>
        <v>0.8920000000000009</v>
      </c>
      <c r="AF9" s="1451">
        <f t="shared" si="11"/>
        <v>0.89150000000000096</v>
      </c>
      <c r="AG9" s="1451">
        <f t="shared" si="11"/>
        <v>0.89100000000000101</v>
      </c>
      <c r="AH9" s="1451">
        <f t="shared" si="11"/>
        <v>0.89050000000000107</v>
      </c>
      <c r="AI9" s="1451">
        <f t="shared" si="11"/>
        <v>0.89000000000000112</v>
      </c>
      <c r="AJ9" s="1451">
        <f t="shared" si="11"/>
        <v>0.88950000000000118</v>
      </c>
      <c r="AK9" s="1451">
        <f t="shared" si="11"/>
        <v>0.88900000000000123</v>
      </c>
      <c r="AL9" s="1451">
        <f t="shared" si="11"/>
        <v>0.88850000000000129</v>
      </c>
      <c r="AM9" s="1451">
        <f t="shared" si="11"/>
        <v>0.88800000000000134</v>
      </c>
      <c r="AN9" s="1451">
        <f t="shared" si="11"/>
        <v>0.8875000000000014</v>
      </c>
      <c r="AO9" s="1451">
        <f t="shared" si="11"/>
        <v>0.88700000000000145</v>
      </c>
      <c r="AP9" s="1451">
        <f t="shared" si="11"/>
        <v>0.88650000000000151</v>
      </c>
      <c r="AQ9" s="1451">
        <f t="shared" si="11"/>
        <v>0.88600000000000156</v>
      </c>
      <c r="AR9" s="1451">
        <f t="shared" si="11"/>
        <v>0.88550000000000162</v>
      </c>
      <c r="AS9" s="1451">
        <f t="shared" si="11"/>
        <v>0.88500000000000167</v>
      </c>
      <c r="AT9" s="1451">
        <f t="shared" si="11"/>
        <v>0.88450000000000173</v>
      </c>
      <c r="AU9" s="1451">
        <f t="shared" si="11"/>
        <v>0.88400000000000178</v>
      </c>
      <c r="AV9" s="1451">
        <f t="shared" si="11"/>
        <v>0.88350000000000184</v>
      </c>
      <c r="AW9" s="1451">
        <f t="shared" ref="AW9:CB9" si="12">AV9+$O11</f>
        <v>0.88300000000000189</v>
      </c>
      <c r="AX9" s="1451">
        <f t="shared" si="12"/>
        <v>0.88250000000000195</v>
      </c>
      <c r="AY9" s="1451">
        <f t="shared" si="12"/>
        <v>0.882000000000002</v>
      </c>
      <c r="AZ9" s="1451">
        <f t="shared" si="12"/>
        <v>0.88150000000000206</v>
      </c>
      <c r="BA9" s="1451">
        <f t="shared" si="12"/>
        <v>0.88100000000000211</v>
      </c>
      <c r="BB9" s="1451">
        <f t="shared" si="12"/>
        <v>0.88050000000000217</v>
      </c>
      <c r="BC9" s="1451">
        <f t="shared" si="12"/>
        <v>0.88000000000000222</v>
      </c>
      <c r="BD9" s="1451">
        <f t="shared" si="12"/>
        <v>0.87950000000000228</v>
      </c>
      <c r="BE9" s="1451">
        <f t="shared" si="12"/>
        <v>0.87900000000000234</v>
      </c>
      <c r="BF9" s="1451">
        <f t="shared" si="12"/>
        <v>0.87850000000000239</v>
      </c>
      <c r="BG9" s="1451">
        <f t="shared" si="12"/>
        <v>0.87800000000000245</v>
      </c>
      <c r="BH9" s="1451">
        <f t="shared" si="12"/>
        <v>0.8775000000000025</v>
      </c>
      <c r="BI9" s="1451">
        <f t="shared" si="12"/>
        <v>0.87700000000000256</v>
      </c>
      <c r="BJ9" s="1451">
        <f t="shared" si="12"/>
        <v>0.87650000000000261</v>
      </c>
      <c r="BK9" s="1451">
        <f t="shared" si="12"/>
        <v>0.87600000000000267</v>
      </c>
      <c r="BL9" s="1451">
        <f t="shared" si="12"/>
        <v>0.87550000000000272</v>
      </c>
      <c r="BM9" s="1451">
        <f t="shared" si="12"/>
        <v>0.87500000000000278</v>
      </c>
      <c r="BN9" s="1451">
        <f t="shared" si="12"/>
        <v>0.87450000000000283</v>
      </c>
      <c r="BO9" s="1451">
        <f t="shared" si="12"/>
        <v>0.87400000000000289</v>
      </c>
      <c r="BP9" s="1451">
        <f t="shared" si="12"/>
        <v>0.87350000000000294</v>
      </c>
      <c r="BQ9" s="1451">
        <f t="shared" si="12"/>
        <v>0.873000000000003</v>
      </c>
      <c r="BR9" s="1451">
        <f t="shared" si="12"/>
        <v>0.87250000000000305</v>
      </c>
      <c r="BS9" s="1451">
        <f t="shared" si="12"/>
        <v>0.87200000000000311</v>
      </c>
      <c r="BT9" s="1451">
        <f t="shared" si="12"/>
        <v>0.87150000000000316</v>
      </c>
      <c r="BU9" s="1451">
        <f t="shared" si="12"/>
        <v>0.87100000000000322</v>
      </c>
      <c r="BV9" s="1451">
        <f t="shared" si="12"/>
        <v>0.87050000000000327</v>
      </c>
      <c r="BW9" s="1451">
        <f t="shared" si="12"/>
        <v>0.87000000000000333</v>
      </c>
      <c r="BX9" s="1451">
        <f t="shared" si="12"/>
        <v>0.86950000000000338</v>
      </c>
      <c r="BY9" s="1451">
        <f t="shared" si="12"/>
        <v>0.86900000000000344</v>
      </c>
      <c r="BZ9" s="1451">
        <f t="shared" si="12"/>
        <v>0.86850000000000349</v>
      </c>
      <c r="CA9" s="1451">
        <f t="shared" si="12"/>
        <v>0.86800000000000355</v>
      </c>
      <c r="CB9" s="1451">
        <f t="shared" si="12"/>
        <v>0.8675000000000036</v>
      </c>
      <c r="CC9" s="1451">
        <f t="shared" ref="CC9:DA9" si="13">CB9+$O11</f>
        <v>0.86700000000000366</v>
      </c>
      <c r="CD9" s="1451">
        <f t="shared" si="13"/>
        <v>0.86650000000000371</v>
      </c>
      <c r="CE9" s="1451">
        <f t="shared" si="13"/>
        <v>0.86600000000000377</v>
      </c>
      <c r="CF9" s="1451">
        <f t="shared" si="13"/>
        <v>0.86550000000000382</v>
      </c>
      <c r="CG9" s="1451">
        <f t="shared" si="13"/>
        <v>0.86500000000000388</v>
      </c>
      <c r="CH9" s="1451">
        <f t="shared" si="13"/>
        <v>0.86450000000000393</v>
      </c>
      <c r="CI9" s="1451">
        <f t="shared" si="13"/>
        <v>0.86400000000000399</v>
      </c>
      <c r="CJ9" s="1451">
        <f t="shared" si="13"/>
        <v>0.86350000000000404</v>
      </c>
      <c r="CK9" s="1451">
        <f t="shared" si="13"/>
        <v>0.8630000000000041</v>
      </c>
      <c r="CL9" s="1451">
        <f t="shared" si="13"/>
        <v>0.86250000000000415</v>
      </c>
      <c r="CM9" s="1451">
        <f t="shared" si="13"/>
        <v>0.86200000000000421</v>
      </c>
      <c r="CN9" s="1451">
        <f t="shared" si="13"/>
        <v>0.86150000000000426</v>
      </c>
      <c r="CO9" s="1451">
        <f t="shared" si="13"/>
        <v>0.86100000000000432</v>
      </c>
      <c r="CP9" s="1451">
        <f t="shared" si="13"/>
        <v>0.86050000000000437</v>
      </c>
      <c r="CQ9" s="1451">
        <f t="shared" si="13"/>
        <v>0.86000000000000443</v>
      </c>
      <c r="CR9" s="1451">
        <f t="shared" si="13"/>
        <v>0.85950000000000448</v>
      </c>
      <c r="CS9" s="1451">
        <f t="shared" si="13"/>
        <v>0.85900000000000454</v>
      </c>
      <c r="CT9" s="1451">
        <f t="shared" si="13"/>
        <v>0.85850000000000459</v>
      </c>
      <c r="CU9" s="1451">
        <f t="shared" si="13"/>
        <v>0.85800000000000465</v>
      </c>
      <c r="CV9" s="1451">
        <f t="shared" si="13"/>
        <v>0.8575000000000047</v>
      </c>
      <c r="CW9" s="1451">
        <f t="shared" si="13"/>
        <v>0.85700000000000476</v>
      </c>
      <c r="CX9" s="1451">
        <f t="shared" si="13"/>
        <v>0.85650000000000481</v>
      </c>
      <c r="CY9" s="1451">
        <f t="shared" si="13"/>
        <v>0.85600000000000487</v>
      </c>
      <c r="CZ9" s="1451">
        <f t="shared" si="13"/>
        <v>0.85550000000000492</v>
      </c>
      <c r="DA9" s="1451">
        <f t="shared" si="13"/>
        <v>0.85500000000000498</v>
      </c>
      <c r="DB9" s="1451">
        <f t="shared" ref="DB9:FM9" si="14">DA9+$O11</f>
        <v>0.85450000000000503</v>
      </c>
      <c r="DC9" s="1451">
        <f t="shared" si="14"/>
        <v>0.85400000000000509</v>
      </c>
      <c r="DD9" s="1451">
        <f t="shared" si="14"/>
        <v>0.85350000000000514</v>
      </c>
      <c r="DE9" s="1451">
        <f t="shared" si="14"/>
        <v>0.8530000000000052</v>
      </c>
      <c r="DF9" s="1451">
        <f t="shared" si="14"/>
        <v>0.85250000000000525</v>
      </c>
      <c r="DG9" s="1451">
        <f t="shared" si="14"/>
        <v>0.85200000000000531</v>
      </c>
      <c r="DH9" s="1451">
        <f t="shared" si="14"/>
        <v>0.85150000000000536</v>
      </c>
      <c r="DI9" s="1451">
        <f t="shared" si="14"/>
        <v>0.85100000000000542</v>
      </c>
      <c r="DJ9" s="1451">
        <f t="shared" si="14"/>
        <v>0.85050000000000547</v>
      </c>
      <c r="DK9" s="1451">
        <f t="shared" si="14"/>
        <v>0.85000000000000553</v>
      </c>
      <c r="DL9" s="1451">
        <f t="shared" si="14"/>
        <v>0.84950000000000558</v>
      </c>
      <c r="DM9" s="1451">
        <f t="shared" si="14"/>
        <v>0.84900000000000564</v>
      </c>
      <c r="DN9" s="1451">
        <f t="shared" si="14"/>
        <v>0.84850000000000569</v>
      </c>
      <c r="DO9" s="1451">
        <f t="shared" si="14"/>
        <v>0.84800000000000575</v>
      </c>
      <c r="DP9" s="1451">
        <f t="shared" si="14"/>
        <v>0.8475000000000058</v>
      </c>
      <c r="DQ9" s="1451">
        <f t="shared" si="14"/>
        <v>0.84700000000000586</v>
      </c>
      <c r="DR9" s="1451">
        <f t="shared" si="14"/>
        <v>0.84650000000000591</v>
      </c>
      <c r="DS9" s="1451">
        <f t="shared" si="14"/>
        <v>0.84600000000000597</v>
      </c>
      <c r="DT9" s="1451">
        <f t="shared" si="14"/>
        <v>0.84550000000000602</v>
      </c>
      <c r="DU9" s="1451">
        <f t="shared" si="14"/>
        <v>0.84500000000000608</v>
      </c>
      <c r="DV9" s="1451">
        <f t="shared" si="14"/>
        <v>0.84450000000000613</v>
      </c>
      <c r="DW9" s="1451">
        <f t="shared" si="14"/>
        <v>0.84400000000000619</v>
      </c>
      <c r="DX9" s="1451">
        <f t="shared" si="14"/>
        <v>0.84350000000000624</v>
      </c>
      <c r="DY9" s="1451">
        <f t="shared" si="14"/>
        <v>0.8430000000000063</v>
      </c>
      <c r="DZ9" s="1451">
        <f t="shared" si="14"/>
        <v>0.84250000000000635</v>
      </c>
      <c r="EA9" s="1451">
        <f t="shared" si="14"/>
        <v>0.84200000000000641</v>
      </c>
      <c r="EB9" s="1451">
        <f t="shared" si="14"/>
        <v>0.84150000000000647</v>
      </c>
      <c r="EC9" s="1451">
        <f t="shared" si="14"/>
        <v>0.84100000000000652</v>
      </c>
      <c r="ED9" s="1451">
        <f t="shared" si="14"/>
        <v>0.84050000000000658</v>
      </c>
      <c r="EE9" s="1451">
        <f t="shared" si="14"/>
        <v>0.84000000000000663</v>
      </c>
      <c r="EF9" s="1451">
        <f t="shared" si="14"/>
        <v>0.83950000000000669</v>
      </c>
      <c r="EG9" s="1451">
        <f t="shared" si="14"/>
        <v>0.83900000000000674</v>
      </c>
      <c r="EH9" s="1451">
        <f t="shared" si="14"/>
        <v>0.8385000000000068</v>
      </c>
      <c r="EI9" s="1451">
        <f t="shared" si="14"/>
        <v>0.83800000000000685</v>
      </c>
      <c r="EJ9" s="1451">
        <f t="shared" si="14"/>
        <v>0.83750000000000691</v>
      </c>
      <c r="EK9" s="1451">
        <f t="shared" si="14"/>
        <v>0.83700000000000696</v>
      </c>
      <c r="EL9" s="1451">
        <f t="shared" si="14"/>
        <v>0.83650000000000702</v>
      </c>
      <c r="EM9" s="1451">
        <f t="shared" si="14"/>
        <v>0.83600000000000707</v>
      </c>
      <c r="EN9" s="1451">
        <f t="shared" si="14"/>
        <v>0.83550000000000713</v>
      </c>
      <c r="EO9" s="1451">
        <f t="shared" si="14"/>
        <v>0.83500000000000718</v>
      </c>
      <c r="EP9" s="1451">
        <f t="shared" si="14"/>
        <v>0.83450000000000724</v>
      </c>
      <c r="EQ9" s="1451">
        <f t="shared" si="14"/>
        <v>0.83400000000000729</v>
      </c>
      <c r="ER9" s="1451">
        <f t="shared" si="14"/>
        <v>0.83350000000000735</v>
      </c>
      <c r="ES9" s="1451">
        <f t="shared" si="14"/>
        <v>0.8330000000000074</v>
      </c>
      <c r="ET9" s="1451">
        <f t="shared" si="14"/>
        <v>0.83250000000000746</v>
      </c>
      <c r="EU9" s="1451">
        <f t="shared" si="14"/>
        <v>0.83200000000000751</v>
      </c>
      <c r="EV9" s="1451">
        <f t="shared" si="14"/>
        <v>0.83150000000000757</v>
      </c>
      <c r="EW9" s="1451">
        <f t="shared" si="14"/>
        <v>0.83100000000000762</v>
      </c>
      <c r="EX9" s="1451">
        <f t="shared" si="14"/>
        <v>0.83050000000000768</v>
      </c>
      <c r="EY9" s="1451">
        <f t="shared" si="14"/>
        <v>0.83000000000000773</v>
      </c>
      <c r="EZ9" s="1451">
        <f t="shared" si="14"/>
        <v>0.82950000000000779</v>
      </c>
      <c r="FA9" s="1451">
        <f t="shared" si="14"/>
        <v>0.82900000000000784</v>
      </c>
      <c r="FB9" s="1451">
        <f t="shared" si="14"/>
        <v>0.8285000000000079</v>
      </c>
      <c r="FC9" s="1451">
        <f t="shared" si="14"/>
        <v>0.82800000000000795</v>
      </c>
      <c r="FD9" s="1451">
        <f t="shared" si="14"/>
        <v>0.82750000000000801</v>
      </c>
      <c r="FE9" s="1451">
        <f t="shared" si="14"/>
        <v>0.82700000000000806</v>
      </c>
      <c r="FF9" s="1451">
        <f t="shared" si="14"/>
        <v>0.82650000000000812</v>
      </c>
      <c r="FG9" s="1451">
        <f t="shared" si="14"/>
        <v>0.82600000000000817</v>
      </c>
      <c r="FH9" s="1451">
        <f t="shared" si="14"/>
        <v>0.82550000000000823</v>
      </c>
      <c r="FI9" s="1451">
        <f t="shared" si="14"/>
        <v>0.82500000000000828</v>
      </c>
      <c r="FJ9" s="1451">
        <f t="shared" si="14"/>
        <v>0.82450000000000834</v>
      </c>
      <c r="FK9" s="1451">
        <f t="shared" si="14"/>
        <v>0.82400000000000839</v>
      </c>
      <c r="FL9" s="1451">
        <f t="shared" si="14"/>
        <v>0.82350000000000845</v>
      </c>
      <c r="FM9" s="1451">
        <f t="shared" si="14"/>
        <v>0.8230000000000085</v>
      </c>
      <c r="FN9" s="1451">
        <f t="shared" ref="FN9:HY9" si="15">FM9+$O11</f>
        <v>0.82250000000000856</v>
      </c>
      <c r="FO9" s="1451">
        <f t="shared" si="15"/>
        <v>0.82200000000000861</v>
      </c>
      <c r="FP9" s="1451">
        <f t="shared" si="15"/>
        <v>0.82150000000000867</v>
      </c>
      <c r="FQ9" s="1451">
        <f t="shared" si="15"/>
        <v>0.82100000000000872</v>
      </c>
      <c r="FR9" s="1451">
        <f t="shared" si="15"/>
        <v>0.82050000000000878</v>
      </c>
      <c r="FS9" s="1451">
        <f t="shared" si="15"/>
        <v>0.82000000000000883</v>
      </c>
      <c r="FT9" s="1451">
        <f t="shared" si="15"/>
        <v>0.81950000000000889</v>
      </c>
      <c r="FU9" s="1451">
        <f t="shared" si="15"/>
        <v>0.81900000000000894</v>
      </c>
      <c r="FV9" s="1451">
        <f t="shared" si="15"/>
        <v>0.818500000000009</v>
      </c>
      <c r="FW9" s="1451">
        <f t="shared" si="15"/>
        <v>0.81800000000000905</v>
      </c>
      <c r="FX9" s="1451">
        <f t="shared" si="15"/>
        <v>0.81750000000000911</v>
      </c>
      <c r="FY9" s="1451">
        <f t="shared" si="15"/>
        <v>0.81700000000000916</v>
      </c>
      <c r="FZ9" s="1451">
        <f t="shared" si="15"/>
        <v>0.81650000000000922</v>
      </c>
      <c r="GA9" s="1451">
        <f t="shared" si="15"/>
        <v>0.81600000000000927</v>
      </c>
      <c r="GB9" s="1451">
        <f t="shared" si="15"/>
        <v>0.81550000000000933</v>
      </c>
      <c r="GC9" s="1451">
        <f t="shared" si="15"/>
        <v>0.81500000000000938</v>
      </c>
      <c r="GD9" s="1451">
        <f t="shared" si="15"/>
        <v>0.81450000000000944</v>
      </c>
      <c r="GE9" s="1451">
        <f t="shared" si="15"/>
        <v>0.81400000000000949</v>
      </c>
      <c r="GF9" s="1451">
        <f t="shared" si="15"/>
        <v>0.81350000000000955</v>
      </c>
      <c r="GG9" s="1451">
        <f t="shared" si="15"/>
        <v>0.8130000000000096</v>
      </c>
      <c r="GH9" s="1451">
        <f t="shared" si="15"/>
        <v>0.81250000000000966</v>
      </c>
      <c r="GI9" s="1451">
        <f t="shared" si="15"/>
        <v>0.81200000000000971</v>
      </c>
      <c r="GJ9" s="1451">
        <f t="shared" si="15"/>
        <v>0.81150000000000977</v>
      </c>
      <c r="GK9" s="1451">
        <f t="shared" si="15"/>
        <v>0.81100000000000982</v>
      </c>
      <c r="GL9" s="1451">
        <f t="shared" si="15"/>
        <v>0.81050000000000988</v>
      </c>
      <c r="GM9" s="1451">
        <f t="shared" si="15"/>
        <v>0.81000000000000993</v>
      </c>
      <c r="GN9" s="1451">
        <f t="shared" si="15"/>
        <v>0.80950000000000999</v>
      </c>
      <c r="GO9" s="1451">
        <f t="shared" si="15"/>
        <v>0.80900000000001004</v>
      </c>
      <c r="GP9" s="1451">
        <f t="shared" si="15"/>
        <v>0.8085000000000101</v>
      </c>
      <c r="GQ9" s="1451">
        <f t="shared" si="15"/>
        <v>0.80800000000001015</v>
      </c>
      <c r="GR9" s="1451">
        <f t="shared" si="15"/>
        <v>0.80750000000001021</v>
      </c>
      <c r="GS9" s="1451">
        <f t="shared" si="15"/>
        <v>0.80700000000001026</v>
      </c>
      <c r="GT9" s="1451">
        <f t="shared" si="15"/>
        <v>0.80650000000001032</v>
      </c>
      <c r="GU9" s="1451">
        <f t="shared" si="15"/>
        <v>0.80600000000001037</v>
      </c>
      <c r="GV9" s="1451">
        <f t="shared" si="15"/>
        <v>0.80550000000001043</v>
      </c>
      <c r="GW9" s="1451">
        <f t="shared" si="15"/>
        <v>0.80500000000001048</v>
      </c>
      <c r="GX9" s="1451">
        <f t="shared" si="15"/>
        <v>0.80450000000001054</v>
      </c>
      <c r="GY9" s="1451">
        <f t="shared" si="15"/>
        <v>0.8040000000000106</v>
      </c>
      <c r="GZ9" s="1451">
        <f t="shared" si="15"/>
        <v>0.80350000000001065</v>
      </c>
      <c r="HA9" s="1451">
        <f t="shared" si="15"/>
        <v>0.80300000000001071</v>
      </c>
      <c r="HB9" s="1451">
        <f t="shared" si="15"/>
        <v>0.80250000000001076</v>
      </c>
      <c r="HC9" s="1451">
        <f t="shared" si="15"/>
        <v>0.80200000000001082</v>
      </c>
      <c r="HD9" s="1451">
        <f t="shared" si="15"/>
        <v>0.80150000000001087</v>
      </c>
      <c r="HE9" s="1451">
        <f t="shared" si="15"/>
        <v>0.80100000000001093</v>
      </c>
      <c r="HF9" s="1451">
        <f t="shared" si="15"/>
        <v>0.80050000000001098</v>
      </c>
      <c r="HG9" s="1451">
        <f t="shared" si="15"/>
        <v>0.80000000000001104</v>
      </c>
      <c r="HH9" s="1451">
        <f t="shared" si="15"/>
        <v>0.79950000000001109</v>
      </c>
      <c r="HI9" s="1451">
        <f t="shared" si="15"/>
        <v>0.79900000000001115</v>
      </c>
      <c r="HJ9" s="1451">
        <f t="shared" si="15"/>
        <v>0.7985000000000112</v>
      </c>
      <c r="HK9" s="1451">
        <f t="shared" si="15"/>
        <v>0.79800000000001126</v>
      </c>
      <c r="HL9" s="1451">
        <f t="shared" si="15"/>
        <v>0.79750000000001131</v>
      </c>
      <c r="HM9" s="1451">
        <f t="shared" si="15"/>
        <v>0.79700000000001137</v>
      </c>
      <c r="HN9" s="1451">
        <f t="shared" si="15"/>
        <v>0.79650000000001142</v>
      </c>
      <c r="HO9" s="1451">
        <f t="shared" si="15"/>
        <v>0.79600000000001148</v>
      </c>
      <c r="HP9" s="1451">
        <f t="shared" si="15"/>
        <v>0.79550000000001153</v>
      </c>
      <c r="HQ9" s="1451">
        <f t="shared" si="15"/>
        <v>0.79500000000001159</v>
      </c>
      <c r="HR9" s="1451">
        <f t="shared" si="15"/>
        <v>0.79450000000001164</v>
      </c>
      <c r="HS9" s="1451">
        <f t="shared" si="15"/>
        <v>0.7940000000000117</v>
      </c>
      <c r="HT9" s="1451">
        <f t="shared" si="15"/>
        <v>0.79350000000001175</v>
      </c>
      <c r="HU9" s="1451">
        <f t="shared" si="15"/>
        <v>0.79300000000001181</v>
      </c>
      <c r="HV9" s="1451">
        <f t="shared" si="15"/>
        <v>0.79250000000001186</v>
      </c>
      <c r="HW9" s="1451">
        <f t="shared" si="15"/>
        <v>0.79200000000001192</v>
      </c>
      <c r="HX9" s="1451">
        <f t="shared" si="15"/>
        <v>0.79150000000001197</v>
      </c>
      <c r="HY9" s="1451">
        <f t="shared" si="15"/>
        <v>0.79100000000001203</v>
      </c>
      <c r="HZ9" s="1451">
        <f t="shared" ref="HZ9:IA9" si="16">HY9+$O11</f>
        <v>0.79050000000001208</v>
      </c>
      <c r="IA9" s="1451">
        <f t="shared" si="16"/>
        <v>0.79000000000001214</v>
      </c>
      <c r="IB9" s="1451">
        <f t="shared" ref="IB9" si="17">IA9+$O11</f>
        <v>0.78950000000001219</v>
      </c>
      <c r="IC9" s="1451">
        <f t="shared" ref="IC9" si="18">IB9+$O11</f>
        <v>0.78900000000001225</v>
      </c>
      <c r="ID9" s="1451">
        <f t="shared" ref="ID9" si="19">IC9+$O11</f>
        <v>0.7885000000000123</v>
      </c>
      <c r="IE9" s="1451">
        <f t="shared" ref="IE9" si="20">ID9+$O11</f>
        <v>0.78800000000001236</v>
      </c>
      <c r="IF9" s="1451">
        <f t="shared" ref="IF9" si="21">IE9+$O11</f>
        <v>0.78750000000001241</v>
      </c>
      <c r="IG9" s="1451">
        <f t="shared" ref="IG9" si="22">IF9+$O11</f>
        <v>0.78700000000001247</v>
      </c>
      <c r="IH9" s="1451">
        <f t="shared" ref="IH9" si="23">IG9+$O11</f>
        <v>0.78650000000001252</v>
      </c>
      <c r="II9" s="1451">
        <f t="shared" ref="II9" si="24">IH9+$O11</f>
        <v>0.78600000000001258</v>
      </c>
      <c r="IJ9" s="1451">
        <f t="shared" ref="IJ9" si="25">II9+$O11</f>
        <v>0.78550000000001263</v>
      </c>
      <c r="IK9" s="1451">
        <f t="shared" ref="IK9" si="26">IJ9+$O11</f>
        <v>0.78500000000001269</v>
      </c>
      <c r="IL9" s="1451">
        <f t="shared" ref="IL9" si="27">IK9+$O11</f>
        <v>0.78450000000001274</v>
      </c>
      <c r="IM9" s="1451">
        <f t="shared" ref="IM9" si="28">IL9+$O11</f>
        <v>0.7840000000000128</v>
      </c>
      <c r="IN9" s="1451">
        <f t="shared" ref="IN9" si="29">IM9+$O11</f>
        <v>0.78350000000001285</v>
      </c>
      <c r="IO9" s="1451">
        <f t="shared" ref="IO9" si="30">IN9+$O11</f>
        <v>0.78300000000001291</v>
      </c>
      <c r="IP9" s="1451">
        <f t="shared" ref="IP9" si="31">IO9+$O11</f>
        <v>0.78250000000001296</v>
      </c>
      <c r="IQ9" s="1451">
        <f t="shared" ref="IQ9" si="32">IP9+$O11</f>
        <v>0.78200000000001302</v>
      </c>
      <c r="IR9" s="1451">
        <f t="shared" ref="IR9" si="33">IQ9+$O11</f>
        <v>0.78150000000001307</v>
      </c>
      <c r="IS9" s="1451">
        <f t="shared" ref="IS9" si="34">IR9+$O11</f>
        <v>0.78100000000001313</v>
      </c>
      <c r="IT9" s="1451">
        <f t="shared" ref="IT9" si="35">IS9+$O11</f>
        <v>0.78050000000001318</v>
      </c>
      <c r="IU9" s="1451">
        <f t="shared" ref="IU9" si="36">IT9+$O11</f>
        <v>0.78000000000001324</v>
      </c>
      <c r="IV9" s="1451">
        <f t="shared" ref="IV9" si="37">IU9+$O11</f>
        <v>0.77950000000001329</v>
      </c>
      <c r="IW9" s="1451">
        <f t="shared" ref="IW9" si="38">IV9+$O11</f>
        <v>0.77900000000001335</v>
      </c>
      <c r="IX9" s="1451">
        <f t="shared" ref="IX9" si="39">IW9+$O11</f>
        <v>0.7785000000000134</v>
      </c>
      <c r="IY9" s="1451">
        <f t="shared" ref="IY9" si="40">IX9+$O11</f>
        <v>0.77800000000001346</v>
      </c>
      <c r="IZ9" s="1451">
        <f t="shared" ref="IZ9" si="41">IY9+$O11</f>
        <v>0.77750000000001351</v>
      </c>
      <c r="JA9" s="1451">
        <f t="shared" ref="JA9" si="42">IZ9+$O11</f>
        <v>0.77700000000001357</v>
      </c>
      <c r="JB9" s="1451">
        <f t="shared" ref="JB9" si="43">JA9+$O11</f>
        <v>0.77650000000001362</v>
      </c>
      <c r="JC9" s="1451">
        <f t="shared" ref="JC9" si="44">JB9+$O11</f>
        <v>0.77600000000001368</v>
      </c>
      <c r="JD9" s="1451">
        <f t="shared" ref="JD9" si="45">JC9+$O11</f>
        <v>0.77550000000001373</v>
      </c>
      <c r="JE9" s="1451">
        <f t="shared" ref="JE9" si="46">JD9+$O11</f>
        <v>0.77500000000001379</v>
      </c>
      <c r="JF9" s="1451">
        <f t="shared" ref="JF9" si="47">JE9+$O11</f>
        <v>0.77450000000001384</v>
      </c>
      <c r="JG9" s="1451">
        <f t="shared" ref="JG9" si="48">JF9+$O11</f>
        <v>0.7740000000000139</v>
      </c>
      <c r="JH9" s="1451">
        <f t="shared" ref="JH9" si="49">JG9+$O11</f>
        <v>0.77350000000001395</v>
      </c>
      <c r="JI9" s="1451">
        <f t="shared" ref="JI9" si="50">JH9+$O11</f>
        <v>0.77300000000001401</v>
      </c>
      <c r="JJ9" s="1451">
        <f t="shared" ref="JJ9" si="51">JI9+$O11</f>
        <v>0.77250000000001406</v>
      </c>
      <c r="JK9" s="1451">
        <f t="shared" ref="JK9" si="52">JJ9+$O11</f>
        <v>0.77200000000001412</v>
      </c>
      <c r="JL9" s="1451">
        <f t="shared" ref="JL9" si="53">JK9+$O11</f>
        <v>0.77150000000001417</v>
      </c>
      <c r="JM9" s="1451">
        <f t="shared" ref="JM9" si="54">JL9+$O11</f>
        <v>0.77100000000001423</v>
      </c>
      <c r="JN9" s="1451">
        <f t="shared" ref="JN9" si="55">JM9+$O11</f>
        <v>0.77050000000001428</v>
      </c>
      <c r="JO9" s="1451">
        <f t="shared" ref="JO9" si="56">JN9+$O11</f>
        <v>0.77000000000001434</v>
      </c>
      <c r="JP9" s="1451">
        <f t="shared" ref="JP9" si="57">JO9+$O11</f>
        <v>0.76950000000001439</v>
      </c>
      <c r="JQ9" s="1451">
        <f t="shared" ref="JQ9" si="58">JP9+$O11</f>
        <v>0.76900000000001445</v>
      </c>
      <c r="JR9" s="1451">
        <f t="shared" ref="JR9" si="59">JQ9+$O11</f>
        <v>0.7685000000000145</v>
      </c>
      <c r="JS9" s="1451">
        <f t="shared" ref="JS9" si="60">JR9+$O11</f>
        <v>0.76800000000001456</v>
      </c>
      <c r="JT9" s="1451">
        <f t="shared" ref="JT9" si="61">JS9+$O11</f>
        <v>0.76750000000001461</v>
      </c>
      <c r="JU9" s="1451">
        <f t="shared" ref="JU9" si="62">JT9+$O11</f>
        <v>0.76700000000001467</v>
      </c>
      <c r="JV9" s="1451">
        <f t="shared" ref="JV9" si="63">JU9+$O11</f>
        <v>0.76650000000001473</v>
      </c>
      <c r="JW9" s="1451">
        <f t="shared" ref="JW9" si="64">JV9+$O11</f>
        <v>0.76600000000001478</v>
      </c>
      <c r="JX9" s="1451">
        <f t="shared" ref="JX9" si="65">JW9+$O11</f>
        <v>0.76550000000001484</v>
      </c>
      <c r="JY9" s="1451">
        <f t="shared" ref="JY9" si="66">JX9+$O11</f>
        <v>0.76500000000001489</v>
      </c>
      <c r="JZ9" s="1451">
        <f t="shared" ref="JZ9" si="67">JY9+$O11</f>
        <v>0.76450000000001495</v>
      </c>
      <c r="KA9" s="1451">
        <f t="shared" ref="KA9" si="68">JZ9+$O11</f>
        <v>0.764000000000015</v>
      </c>
      <c r="KB9" s="1451">
        <f t="shared" ref="KB9" si="69">KA9+$O11</f>
        <v>0.76350000000001506</v>
      </c>
      <c r="KC9" s="1451">
        <f t="shared" ref="KC9" si="70">KB9+$O11</f>
        <v>0.76300000000001511</v>
      </c>
      <c r="KD9" s="1451">
        <f t="shared" ref="KD9" si="71">KC9+$O11</f>
        <v>0.76250000000001517</v>
      </c>
      <c r="KE9" s="1451">
        <f t="shared" ref="KE9" si="72">KD9+$O11</f>
        <v>0.76200000000001522</v>
      </c>
      <c r="KF9" s="1451">
        <f t="shared" ref="KF9" si="73">KE9+$O11</f>
        <v>0.76150000000001528</v>
      </c>
      <c r="KG9" s="1451">
        <f t="shared" ref="KG9" si="74">KF9+$O11</f>
        <v>0.76100000000001533</v>
      </c>
      <c r="KH9" s="1451">
        <f t="shared" ref="KH9" si="75">KG9+$O11</f>
        <v>0.76050000000001539</v>
      </c>
      <c r="KI9" s="1451">
        <f t="shared" ref="KI9" si="76">KH9+$O11</f>
        <v>0.76000000000001544</v>
      </c>
      <c r="KJ9" s="1451">
        <f t="shared" ref="KJ9" si="77">KI9+$O11</f>
        <v>0.7595000000000155</v>
      </c>
      <c r="KK9" s="1451">
        <f t="shared" ref="KK9" si="78">KJ9+$O11</f>
        <v>0.75900000000001555</v>
      </c>
      <c r="KL9" s="1451">
        <f t="shared" ref="KL9" si="79">KK9+$O11</f>
        <v>0.75850000000001561</v>
      </c>
      <c r="KM9" s="1451">
        <f t="shared" ref="KM9" si="80">KL9+$O11</f>
        <v>0.75800000000001566</v>
      </c>
      <c r="KN9" s="1451">
        <f t="shared" ref="KN9" si="81">KM9+$O11</f>
        <v>0.75750000000001572</v>
      </c>
      <c r="KO9" s="1451">
        <f t="shared" ref="KO9" si="82">KN9+$O11</f>
        <v>0.75700000000001577</v>
      </c>
      <c r="KP9" s="1451">
        <f t="shared" ref="KP9" si="83">KO9+$O11</f>
        <v>0.75650000000001583</v>
      </c>
      <c r="KQ9" s="1451">
        <f t="shared" ref="KQ9" si="84">KP9+$O11</f>
        <v>0.75600000000001588</v>
      </c>
      <c r="KR9" s="1451">
        <f t="shared" ref="KR9" si="85">KQ9+$O11</f>
        <v>0.75550000000001594</v>
      </c>
      <c r="KS9" s="1451">
        <f t="shared" ref="KS9" si="86">KR9+$O11</f>
        <v>0.75500000000001599</v>
      </c>
      <c r="KT9" s="1451">
        <f t="shared" ref="KT9" si="87">KS9+$O11</f>
        <v>0.75450000000001605</v>
      </c>
      <c r="KU9" s="1451">
        <f t="shared" ref="KU9" si="88">KT9+$O11</f>
        <v>0.7540000000000161</v>
      </c>
      <c r="KV9" s="1451">
        <f t="shared" ref="KV9" si="89">KU9+$O11</f>
        <v>0.75350000000001616</v>
      </c>
      <c r="KW9" s="1451">
        <f t="shared" ref="KW9" si="90">KV9+$O11</f>
        <v>0.75300000000001621</v>
      </c>
      <c r="KX9" s="1451">
        <f t="shared" ref="KX9" si="91">KW9+$O11</f>
        <v>0.75250000000001627</v>
      </c>
      <c r="KY9" s="1451">
        <f t="shared" ref="KY9" si="92">KX9+$O11</f>
        <v>0.75200000000001632</v>
      </c>
      <c r="KZ9" s="1451">
        <f t="shared" ref="KZ9" si="93">KY9+$O11</f>
        <v>0.75150000000001638</v>
      </c>
      <c r="LA9" s="1451">
        <f t="shared" ref="LA9" si="94">KZ9+$O11</f>
        <v>0.75100000000001643</v>
      </c>
      <c r="LB9" s="1451">
        <f t="shared" ref="LB9" si="95">LA9+$O11</f>
        <v>0.75050000000001649</v>
      </c>
      <c r="LC9" s="1451">
        <f t="shared" ref="LC9" si="96">LB9+$O11</f>
        <v>0.75000000000001654</v>
      </c>
      <c r="LD9" s="1451">
        <f t="shared" ref="LD9" si="97">LC9+$O11</f>
        <v>0.7495000000000166</v>
      </c>
      <c r="LE9" s="1451">
        <f t="shared" ref="LE9" si="98">LD9+$O11</f>
        <v>0.74900000000001665</v>
      </c>
      <c r="LF9" s="1451">
        <f t="shared" ref="LF9" si="99">LE9+$O11</f>
        <v>0.74850000000001671</v>
      </c>
      <c r="LG9" s="1451">
        <f t="shared" ref="LG9" si="100">LF9+$O11</f>
        <v>0.74800000000001676</v>
      </c>
      <c r="LH9" s="1451">
        <f t="shared" ref="LH9" si="101">LG9+$O11</f>
        <v>0.74750000000001682</v>
      </c>
      <c r="LI9" s="1451">
        <f t="shared" ref="LI9" si="102">LH9+$O11</f>
        <v>0.74700000000001687</v>
      </c>
      <c r="LJ9" s="1451">
        <f t="shared" ref="LJ9" si="103">LI9+$O11</f>
        <v>0.74650000000001693</v>
      </c>
      <c r="LK9" s="1451">
        <f t="shared" ref="LK9" si="104">LJ9+$O11</f>
        <v>0.74600000000001698</v>
      </c>
      <c r="LL9" s="1451">
        <f t="shared" ref="LL9" si="105">LK9+$O11</f>
        <v>0.74550000000001704</v>
      </c>
      <c r="LM9" s="1451">
        <f t="shared" ref="LM9" si="106">LL9+$O11</f>
        <v>0.74500000000001709</v>
      </c>
      <c r="LN9" s="1451">
        <f t="shared" ref="LN9" si="107">LM9+$O11</f>
        <v>0.74450000000001715</v>
      </c>
      <c r="LO9" s="1451">
        <f t="shared" ref="LO9" si="108">LN9+$O11</f>
        <v>0.7440000000000172</v>
      </c>
      <c r="LP9" s="1451">
        <f t="shared" ref="LP9" si="109">LO9+$O11</f>
        <v>0.74350000000001726</v>
      </c>
      <c r="LQ9" s="1451">
        <f t="shared" ref="LQ9" si="110">LP9+$O11</f>
        <v>0.74300000000001731</v>
      </c>
      <c r="LR9" s="1451">
        <f t="shared" ref="LR9" si="111">LQ9+$O11</f>
        <v>0.74250000000001737</v>
      </c>
      <c r="LS9" s="1451">
        <f t="shared" ref="LS9" si="112">LR9+$O11</f>
        <v>0.74200000000001742</v>
      </c>
      <c r="LT9" s="1451">
        <f t="shared" ref="LT9" si="113">LS9+$O11</f>
        <v>0.74150000000001748</v>
      </c>
      <c r="LU9" s="1451">
        <f t="shared" ref="LU9" si="114">LT9+$O11</f>
        <v>0.74100000000001753</v>
      </c>
      <c r="LV9" s="1451">
        <f t="shared" ref="LV9" si="115">LU9+$O11</f>
        <v>0.74050000000001759</v>
      </c>
      <c r="LW9" s="1451">
        <f t="shared" ref="LW9" si="116">LV9+$O11</f>
        <v>0.74000000000001764</v>
      </c>
      <c r="LX9" s="1451">
        <f t="shared" ref="LX9" si="117">LW9+$O11</f>
        <v>0.7395000000000177</v>
      </c>
      <c r="LY9" s="1451">
        <f t="shared" ref="LY9" si="118">LX9+$O11</f>
        <v>0.73900000000001775</v>
      </c>
      <c r="LZ9" s="1451">
        <f t="shared" ref="LZ9" si="119">LY9+$O11</f>
        <v>0.73850000000001781</v>
      </c>
      <c r="MA9" s="1451">
        <f t="shared" ref="MA9" si="120">LZ9+$O11</f>
        <v>0.73800000000001786</v>
      </c>
      <c r="MB9" s="1451">
        <f t="shared" ref="MB9" si="121">MA9+$O11</f>
        <v>0.73750000000001792</v>
      </c>
      <c r="MC9" s="1451">
        <f t="shared" ref="MC9" si="122">MB9+$O11</f>
        <v>0.73700000000001797</v>
      </c>
      <c r="MD9" s="1451">
        <f t="shared" ref="MD9" si="123">MC9+$O11</f>
        <v>0.73650000000001803</v>
      </c>
      <c r="ME9" s="1451">
        <f t="shared" ref="ME9" si="124">MD9+$O11</f>
        <v>0.73600000000001808</v>
      </c>
      <c r="MF9" s="1451">
        <f t="shared" ref="MF9" si="125">ME9+$O11</f>
        <v>0.73550000000001814</v>
      </c>
      <c r="MG9" s="1451">
        <f t="shared" ref="MG9" si="126">MF9+$O11</f>
        <v>0.73500000000001819</v>
      </c>
      <c r="MH9" s="1451">
        <f t="shared" ref="MH9" si="127">MG9+$O11</f>
        <v>0.73450000000001825</v>
      </c>
      <c r="MI9" s="1451">
        <f t="shared" ref="MI9" si="128">MH9+$O11</f>
        <v>0.7340000000000183</v>
      </c>
      <c r="MJ9" s="1451">
        <f t="shared" ref="MJ9" si="129">MI9+$O11</f>
        <v>0.73350000000001836</v>
      </c>
      <c r="MK9" s="1451">
        <f t="shared" ref="MK9" si="130">MJ9+$O11</f>
        <v>0.73300000000001841</v>
      </c>
      <c r="ML9" s="1451">
        <f t="shared" ref="ML9" si="131">MK9+$O11</f>
        <v>0.73250000000001847</v>
      </c>
      <c r="MM9" s="1451">
        <f t="shared" ref="MM9" si="132">ML9+$O11</f>
        <v>0.73200000000001852</v>
      </c>
      <c r="MN9" s="1451">
        <f t="shared" ref="MN9" si="133">MM9+$O11</f>
        <v>0.73150000000001858</v>
      </c>
      <c r="MO9" s="1451">
        <f t="shared" ref="MO9" si="134">MN9+$O11</f>
        <v>0.73100000000001863</v>
      </c>
      <c r="MP9" s="1451">
        <f t="shared" ref="MP9" si="135">MO9+$O11</f>
        <v>0.73050000000001869</v>
      </c>
      <c r="MQ9" s="1451">
        <f t="shared" ref="MQ9" si="136">MP9+$O11</f>
        <v>0.73000000000001875</v>
      </c>
      <c r="MR9" s="1451">
        <f t="shared" ref="MR9" si="137">MQ9+$O11</f>
        <v>0.7295000000000188</v>
      </c>
      <c r="MS9" s="1451">
        <f t="shared" ref="MS9" si="138">MR9+$O11</f>
        <v>0.72900000000001886</v>
      </c>
      <c r="MT9" s="1451">
        <f t="shared" ref="MT9" si="139">MS9+$O11</f>
        <v>0.72850000000001891</v>
      </c>
      <c r="MU9" s="1451">
        <f t="shared" ref="MU9" si="140">MT9+$O11</f>
        <v>0.72800000000001897</v>
      </c>
      <c r="MV9" s="1451">
        <f t="shared" ref="MV9" si="141">MU9+$O11</f>
        <v>0.72750000000001902</v>
      </c>
      <c r="MW9" s="1451">
        <f t="shared" ref="MW9" si="142">MV9+$O11</f>
        <v>0.72700000000001908</v>
      </c>
      <c r="MX9" s="1451">
        <f t="shared" ref="MX9" si="143">MW9+$O11</f>
        <v>0.72650000000001913</v>
      </c>
      <c r="MY9" s="1451">
        <f t="shared" ref="MY9" si="144">MX9+$O11</f>
        <v>0.72600000000001919</v>
      </c>
      <c r="MZ9" s="1451">
        <f t="shared" ref="MZ9" si="145">MY9+$O11</f>
        <v>0.72550000000001924</v>
      </c>
      <c r="NA9" s="1451">
        <f t="shared" ref="NA9" si="146">MZ9+$O11</f>
        <v>0.7250000000000193</v>
      </c>
      <c r="NB9" s="1451">
        <f t="shared" ref="NB9" si="147">NA9+$O11</f>
        <v>0.72450000000001935</v>
      </c>
      <c r="NC9" s="1451">
        <f t="shared" ref="NC9" si="148">NB9+$O11</f>
        <v>0.72400000000001941</v>
      </c>
      <c r="ND9" s="1451">
        <f t="shared" ref="ND9" si="149">NC9+$O11</f>
        <v>0.72350000000001946</v>
      </c>
      <c r="NE9" s="1451">
        <f t="shared" ref="NE9" si="150">ND9+$O11</f>
        <v>0.72300000000001952</v>
      </c>
      <c r="NF9" s="1451">
        <f t="shared" ref="NF9" si="151">NE9+$O11</f>
        <v>0.72250000000001957</v>
      </c>
      <c r="NG9" s="1451">
        <f t="shared" ref="NG9" si="152">NF9+$O11</f>
        <v>0.72200000000001963</v>
      </c>
      <c r="NH9" s="1451">
        <f t="shared" ref="NH9" si="153">NG9+$O11</f>
        <v>0.72150000000001968</v>
      </c>
      <c r="NI9" s="1451">
        <f t="shared" ref="NI9" si="154">NH9+$O11</f>
        <v>0.72100000000001974</v>
      </c>
      <c r="NJ9" s="1451">
        <f t="shared" ref="NJ9" si="155">NI9+$O11</f>
        <v>0.72050000000001979</v>
      </c>
      <c r="NK9" s="1451">
        <f t="shared" ref="NK9" si="156">NJ9+$O11</f>
        <v>0.72000000000001985</v>
      </c>
      <c r="NL9" s="1451">
        <f t="shared" ref="NL9" si="157">NK9+$O11</f>
        <v>0.7195000000000199</v>
      </c>
      <c r="NM9" s="1451">
        <f t="shared" ref="NM9" si="158">NL9+$O11</f>
        <v>0.71900000000001996</v>
      </c>
      <c r="NN9" s="1451">
        <f t="shared" ref="NN9" si="159">NM9+$O11</f>
        <v>0.71850000000002001</v>
      </c>
      <c r="NO9" s="1451">
        <f t="shared" ref="NO9" si="160">NN9+$O11</f>
        <v>0.71800000000002007</v>
      </c>
      <c r="NP9" s="1451">
        <f t="shared" ref="NP9" si="161">NO9+$O11</f>
        <v>0.71750000000002012</v>
      </c>
      <c r="NQ9" s="1451">
        <f t="shared" ref="NQ9" si="162">NP9+$O11</f>
        <v>0.71700000000002018</v>
      </c>
      <c r="NR9" s="1451">
        <f t="shared" ref="NR9" si="163">NQ9+$O11</f>
        <v>0.71650000000002023</v>
      </c>
      <c r="NS9" s="1451">
        <f t="shared" ref="NS9" si="164">NR9+$O11</f>
        <v>0.71600000000002029</v>
      </c>
      <c r="NT9" s="1451">
        <f t="shared" ref="NT9" si="165">NS9+$O11</f>
        <v>0.71550000000002034</v>
      </c>
      <c r="NU9" s="1451">
        <f t="shared" ref="NU9" si="166">NT9+$O11</f>
        <v>0.7150000000000204</v>
      </c>
      <c r="NV9" s="1451">
        <f t="shared" ref="NV9" si="167">NU9+$O11</f>
        <v>0.71450000000002045</v>
      </c>
      <c r="NW9" s="1451">
        <f t="shared" ref="NW9" si="168">NV9+$O11</f>
        <v>0.71400000000002051</v>
      </c>
      <c r="NX9" s="1451">
        <f t="shared" ref="NX9" si="169">NW9+$O11</f>
        <v>0.71350000000002056</v>
      </c>
      <c r="NY9" s="1451">
        <f t="shared" ref="NY9" si="170">NX9+$O11</f>
        <v>0.71300000000002062</v>
      </c>
      <c r="NZ9" s="1451">
        <f t="shared" ref="NZ9" si="171">NY9+$O11</f>
        <v>0.71250000000002067</v>
      </c>
      <c r="OA9" s="1451">
        <f t="shared" ref="OA9" si="172">NZ9+$O11</f>
        <v>0.71200000000002073</v>
      </c>
      <c r="OB9" s="1451">
        <f t="shared" ref="OB9" si="173">OA9+$O11</f>
        <v>0.71150000000002078</v>
      </c>
      <c r="OC9" s="1451">
        <f t="shared" ref="OC9" si="174">OB9+$O11</f>
        <v>0.71100000000002084</v>
      </c>
      <c r="OD9" s="1451">
        <f t="shared" ref="OD9" si="175">OC9+$O11</f>
        <v>0.71050000000002089</v>
      </c>
      <c r="OE9" s="1451">
        <f t="shared" ref="OE9" si="176">OD9+$O11</f>
        <v>0.71000000000002095</v>
      </c>
      <c r="OF9" s="1451">
        <f t="shared" ref="OF9" si="177">OE9+$O11</f>
        <v>0.709500000000021</v>
      </c>
      <c r="OG9" s="1451">
        <f t="shared" ref="OG9" si="178">OF9+$O11</f>
        <v>0.70900000000002106</v>
      </c>
      <c r="OH9" s="1451">
        <f t="shared" ref="OH9" si="179">OG9+$O11</f>
        <v>0.70850000000002111</v>
      </c>
      <c r="OI9" s="1451">
        <f t="shared" ref="OI9" si="180">OH9+$O11</f>
        <v>0.70800000000002117</v>
      </c>
      <c r="OJ9" s="1451">
        <f t="shared" ref="OJ9" si="181">OI9+$O11</f>
        <v>0.70750000000002122</v>
      </c>
      <c r="OK9" s="1451">
        <f t="shared" ref="OK9" si="182">OJ9+$O11</f>
        <v>0.70700000000002128</v>
      </c>
      <c r="OL9" s="1451">
        <f t="shared" ref="OL9" si="183">OK9+$O11</f>
        <v>0.70650000000002133</v>
      </c>
      <c r="OM9" s="1451">
        <f t="shared" ref="OM9" si="184">OL9+$O11</f>
        <v>0.70600000000002139</v>
      </c>
      <c r="ON9" s="1451">
        <f t="shared" ref="ON9" si="185">OM9+$O11</f>
        <v>0.70550000000002144</v>
      </c>
      <c r="OO9" s="1451">
        <f t="shared" ref="OO9" si="186">ON9+$O11</f>
        <v>0.7050000000000215</v>
      </c>
      <c r="OP9" s="1451">
        <f t="shared" ref="OP9" si="187">OO9+$O11</f>
        <v>0.70450000000002155</v>
      </c>
      <c r="OQ9" s="1451">
        <f t="shared" ref="OQ9" si="188">OP9+$O11</f>
        <v>0.70400000000002161</v>
      </c>
      <c r="OR9" s="1451">
        <f t="shared" ref="OR9" si="189">OQ9+$O11</f>
        <v>0.70350000000002166</v>
      </c>
      <c r="OS9" s="1451">
        <f t="shared" ref="OS9" si="190">OR9+$O11</f>
        <v>0.70300000000002172</v>
      </c>
      <c r="OT9" s="1451">
        <f t="shared" ref="OT9" si="191">OS9+$O11</f>
        <v>0.70250000000002177</v>
      </c>
      <c r="OU9" s="1451">
        <f t="shared" ref="OU9" si="192">OT9+$O11</f>
        <v>0.70200000000002183</v>
      </c>
      <c r="OV9" s="1451">
        <f t="shared" ref="OV9" si="193">OU9+$O11</f>
        <v>0.70150000000002188</v>
      </c>
      <c r="OW9" s="1451">
        <f t="shared" ref="OW9" si="194">OV9+$O11</f>
        <v>0.70100000000002194</v>
      </c>
      <c r="OX9" s="1451">
        <f t="shared" ref="OX9" si="195">OW9+$O11</f>
        <v>0.70050000000002199</v>
      </c>
      <c r="OY9" s="1451">
        <f t="shared" ref="OY9" si="196">OX9+$O11</f>
        <v>0.70000000000002205</v>
      </c>
      <c r="OZ9" s="1451">
        <f t="shared" ref="OZ9" si="197">OY9+$O11</f>
        <v>0.6995000000000221</v>
      </c>
      <c r="PA9" s="1451">
        <f t="shared" ref="PA9" si="198">OZ9+$O11</f>
        <v>0.69900000000002216</v>
      </c>
      <c r="PB9" s="1451">
        <f t="shared" ref="PB9" si="199">PA9+$O11</f>
        <v>0.69850000000002221</v>
      </c>
      <c r="PC9" s="1451">
        <f t="shared" ref="PC9" si="200">PB9+$O11</f>
        <v>0.69800000000002227</v>
      </c>
      <c r="PD9" s="1451">
        <f t="shared" ref="PD9" si="201">PC9+$O11</f>
        <v>0.69750000000002232</v>
      </c>
      <c r="PE9" s="1451">
        <f t="shared" ref="PE9" si="202">PD9+$O11</f>
        <v>0.69700000000002238</v>
      </c>
      <c r="PF9" s="1451">
        <f t="shared" ref="PF9" si="203">PE9+$O11</f>
        <v>0.69650000000002243</v>
      </c>
      <c r="PG9" s="1451">
        <f t="shared" ref="PG9" si="204">PF9+$O11</f>
        <v>0.69600000000002249</v>
      </c>
      <c r="PH9" s="1451">
        <f t="shared" ref="PH9" si="205">PG9+$O11</f>
        <v>0.69550000000002254</v>
      </c>
      <c r="PI9" s="1451">
        <f t="shared" ref="PI9" si="206">PH9+$O11</f>
        <v>0.6950000000000226</v>
      </c>
      <c r="PJ9" s="1451">
        <f t="shared" ref="PJ9" si="207">PI9+$O11</f>
        <v>0.69450000000002265</v>
      </c>
      <c r="PK9" s="1451">
        <f t="shared" ref="PK9" si="208">PJ9+$O11</f>
        <v>0.69400000000002271</v>
      </c>
      <c r="PL9" s="1451">
        <f t="shared" ref="PL9" si="209">PK9+$O11</f>
        <v>0.69350000000002276</v>
      </c>
      <c r="PM9" s="1451">
        <f t="shared" ref="PM9" si="210">PL9+$O11</f>
        <v>0.69300000000002282</v>
      </c>
      <c r="PN9" s="1451">
        <f t="shared" ref="PN9" si="211">PM9+$O11</f>
        <v>0.69250000000002288</v>
      </c>
      <c r="PO9" s="1451">
        <f t="shared" ref="PO9" si="212">PN9+$O11</f>
        <v>0.69200000000002293</v>
      </c>
      <c r="PP9" s="1451">
        <f t="shared" ref="PP9" si="213">PO9+$O11</f>
        <v>0.69150000000002299</v>
      </c>
      <c r="PQ9" s="1451">
        <f t="shared" ref="PQ9" si="214">PP9+$O11</f>
        <v>0.69100000000002304</v>
      </c>
      <c r="PR9" s="1451">
        <f t="shared" ref="PR9" si="215">PQ9+$O11</f>
        <v>0.6905000000000231</v>
      </c>
      <c r="PS9" s="1451">
        <f t="shared" ref="PS9" si="216">PR9+$O11</f>
        <v>0.69000000000002315</v>
      </c>
      <c r="PT9" s="1451">
        <f t="shared" ref="PT9" si="217">PS9+$O11</f>
        <v>0.68950000000002321</v>
      </c>
      <c r="PU9" s="1451">
        <f t="shared" ref="PU9" si="218">PT9+$O11</f>
        <v>0.68900000000002326</v>
      </c>
      <c r="PV9" s="1451">
        <f t="shared" ref="PV9" si="219">PU9+$O11</f>
        <v>0.68850000000002332</v>
      </c>
      <c r="PW9" s="1451">
        <f t="shared" ref="PW9" si="220">PV9+$O11</f>
        <v>0.68800000000002337</v>
      </c>
      <c r="PX9" s="1451">
        <f t="shared" ref="PX9" si="221">PW9+$O11</f>
        <v>0.68750000000002343</v>
      </c>
      <c r="PY9" s="1451">
        <f t="shared" ref="PY9" si="222">PX9+$O11</f>
        <v>0.68700000000002348</v>
      </c>
      <c r="PZ9" s="1451">
        <f t="shared" ref="PZ9" si="223">PY9+$O11</f>
        <v>0.68650000000002354</v>
      </c>
      <c r="QA9" s="1451">
        <f t="shared" ref="QA9" si="224">PZ9+$O11</f>
        <v>0.68600000000002359</v>
      </c>
      <c r="QB9" s="1451">
        <f t="shared" ref="QB9" si="225">QA9+$O11</f>
        <v>0.68550000000002365</v>
      </c>
      <c r="QC9" s="1451">
        <f t="shared" ref="QC9" si="226">QB9+$O11</f>
        <v>0.6850000000000237</v>
      </c>
      <c r="QD9" s="1451">
        <f t="shared" ref="QD9" si="227">QC9+$O11</f>
        <v>0.68450000000002376</v>
      </c>
      <c r="QE9" s="1451">
        <f t="shared" ref="QE9" si="228">QD9+$O11</f>
        <v>0.68400000000002381</v>
      </c>
      <c r="QF9" s="1451">
        <f t="shared" ref="QF9" si="229">QE9+$O11</f>
        <v>0.68350000000002387</v>
      </c>
      <c r="QG9" s="1451">
        <f t="shared" ref="QG9" si="230">QF9+$O11</f>
        <v>0.68300000000002392</v>
      </c>
      <c r="QH9" s="1451">
        <f t="shared" ref="QH9" si="231">QG9+$O11</f>
        <v>0.68250000000002398</v>
      </c>
      <c r="QI9" s="1451">
        <f t="shared" ref="QI9" si="232">QH9+$O11</f>
        <v>0.68200000000002403</v>
      </c>
      <c r="QJ9" s="1451">
        <f t="shared" ref="QJ9" si="233">QI9+$O11</f>
        <v>0.68150000000002409</v>
      </c>
      <c r="QK9" s="1451">
        <f t="shared" ref="QK9" si="234">QJ9+$O11</f>
        <v>0.68100000000002414</v>
      </c>
      <c r="QL9" s="1451">
        <f t="shared" ref="QL9" si="235">QK9+$O11</f>
        <v>0.6805000000000242</v>
      </c>
      <c r="QM9" s="1451">
        <f t="shared" ref="QM9" si="236">QL9+$O11</f>
        <v>0.68000000000002425</v>
      </c>
      <c r="QN9" s="1451">
        <f t="shared" ref="QN9" si="237">QM9+$O11</f>
        <v>0.67950000000002431</v>
      </c>
      <c r="QO9" s="1451">
        <f t="shared" ref="QO9" si="238">QN9+$O11</f>
        <v>0.67900000000002436</v>
      </c>
      <c r="QP9" s="1451">
        <f t="shared" ref="QP9" si="239">QO9+$O11</f>
        <v>0.67850000000002442</v>
      </c>
      <c r="QQ9" s="1451">
        <f t="shared" ref="QQ9" si="240">QP9+$O11</f>
        <v>0.67800000000002447</v>
      </c>
      <c r="QR9" s="1451">
        <f t="shared" ref="QR9" si="241">QQ9+$O11</f>
        <v>0.67750000000002453</v>
      </c>
      <c r="QS9" s="1451">
        <f t="shared" ref="QS9" si="242">QR9+$O11</f>
        <v>0.67700000000002458</v>
      </c>
      <c r="QT9" s="1451">
        <f t="shared" ref="QT9" si="243">QS9+$O11</f>
        <v>0.67650000000002464</v>
      </c>
      <c r="QU9" s="1451">
        <f t="shared" ref="QU9" si="244">QT9+$O11</f>
        <v>0.67600000000002469</v>
      </c>
      <c r="QV9" s="1451">
        <f t="shared" ref="QV9" si="245">QU9+$O11</f>
        <v>0.67550000000002475</v>
      </c>
      <c r="QW9" s="1451">
        <f t="shared" ref="QW9" si="246">QV9+$O11</f>
        <v>0.6750000000000248</v>
      </c>
      <c r="QX9" s="1451">
        <f t="shared" ref="QX9" si="247">QW9+$O11</f>
        <v>0.67450000000002486</v>
      </c>
      <c r="QY9" s="1451">
        <f t="shared" ref="QY9" si="248">QX9+$O11</f>
        <v>0.67400000000002491</v>
      </c>
      <c r="QZ9" s="1451">
        <f t="shared" ref="QZ9" si="249">QY9+$O11</f>
        <v>0.67350000000002497</v>
      </c>
      <c r="RA9" s="1451">
        <f t="shared" ref="RA9" si="250">QZ9+$O11</f>
        <v>0.67300000000002502</v>
      </c>
      <c r="RB9" s="1451">
        <f t="shared" ref="RB9" si="251">RA9+$O11</f>
        <v>0.67250000000002508</v>
      </c>
      <c r="RC9" s="1451">
        <f t="shared" ref="RC9" si="252">RB9+$O11</f>
        <v>0.67200000000002513</v>
      </c>
      <c r="RD9" s="1451">
        <f t="shared" ref="RD9" si="253">RC9+$O11</f>
        <v>0.67150000000002519</v>
      </c>
      <c r="RE9" s="1451">
        <f t="shared" ref="RE9" si="254">RD9+$O11</f>
        <v>0.67100000000002524</v>
      </c>
      <c r="RF9" s="1451">
        <f t="shared" ref="RF9" si="255">RE9+$O11</f>
        <v>0.6705000000000253</v>
      </c>
      <c r="RG9" s="1451">
        <f t="shared" ref="RG9" si="256">RF9+$O11</f>
        <v>0.67000000000002535</v>
      </c>
      <c r="RH9" s="1451">
        <f t="shared" ref="RH9" si="257">RG9+$O11</f>
        <v>0.66950000000002541</v>
      </c>
      <c r="RI9" s="1451">
        <f t="shared" ref="RI9" si="258">RH9+$O11</f>
        <v>0.66900000000002546</v>
      </c>
      <c r="RJ9" s="1451">
        <f t="shared" ref="RJ9" si="259">RI9+$O11</f>
        <v>0.66850000000002552</v>
      </c>
      <c r="RK9" s="1451">
        <f t="shared" ref="RK9" si="260">RJ9+$O11</f>
        <v>0.66800000000002557</v>
      </c>
      <c r="RL9" s="1451">
        <f t="shared" ref="RL9" si="261">RK9+$O11</f>
        <v>0.66750000000002563</v>
      </c>
      <c r="RM9" s="1451">
        <f t="shared" ref="RM9" si="262">RL9+$O11</f>
        <v>0.66700000000002568</v>
      </c>
      <c r="RN9" s="1451">
        <f t="shared" ref="RN9" si="263">RM9+$O11</f>
        <v>0.66650000000002574</v>
      </c>
      <c r="RO9" s="1451">
        <f t="shared" ref="RO9" si="264">RN9+$O11</f>
        <v>0.66600000000002579</v>
      </c>
      <c r="RP9" s="1451">
        <f t="shared" ref="RP9" si="265">RO9+$O11</f>
        <v>0.66550000000002585</v>
      </c>
      <c r="RQ9" s="1451">
        <f t="shared" ref="RQ9" si="266">RP9+$O11</f>
        <v>0.6650000000000259</v>
      </c>
      <c r="RR9" s="1451">
        <f t="shared" ref="RR9" si="267">RQ9+$O11</f>
        <v>0.66450000000002596</v>
      </c>
      <c r="RS9" s="1451">
        <f t="shared" ref="RS9" si="268">RR9+$O11</f>
        <v>0.66400000000002601</v>
      </c>
      <c r="RT9" s="1451">
        <f t="shared" ref="RT9" si="269">RS9+$O11</f>
        <v>0.66350000000002607</v>
      </c>
      <c r="RU9" s="1451">
        <f t="shared" ref="RU9" si="270">RT9+$O11</f>
        <v>0.66300000000002612</v>
      </c>
      <c r="RV9" s="1451">
        <f t="shared" ref="RV9" si="271">RU9+$O11</f>
        <v>0.66250000000002618</v>
      </c>
      <c r="RW9" s="1451">
        <f t="shared" ref="RW9" si="272">RV9+$O11</f>
        <v>0.66200000000002623</v>
      </c>
      <c r="RX9" s="1451">
        <f t="shared" ref="RX9" si="273">RW9+$O11</f>
        <v>0.66150000000002629</v>
      </c>
      <c r="RY9" s="1451">
        <f t="shared" ref="RY9" si="274">RX9+$O11</f>
        <v>0.66100000000002634</v>
      </c>
      <c r="RZ9" s="1451">
        <f t="shared" ref="RZ9" si="275">RY9+$O11</f>
        <v>0.6605000000000264</v>
      </c>
      <c r="SA9" s="1451">
        <f t="shared" ref="SA9" si="276">RZ9+$O11</f>
        <v>0.66000000000002645</v>
      </c>
      <c r="SB9" s="1451">
        <f t="shared" ref="SB9" si="277">SA9+$O11</f>
        <v>0.65950000000002651</v>
      </c>
      <c r="SC9" s="1451">
        <f t="shared" ref="SC9" si="278">SB9+$O11</f>
        <v>0.65900000000002656</v>
      </c>
      <c r="SD9" s="1451">
        <f t="shared" ref="SD9" si="279">SC9+$O11</f>
        <v>0.65850000000002662</v>
      </c>
      <c r="SE9" s="1451">
        <f t="shared" ref="SE9" si="280">SD9+$O11</f>
        <v>0.65800000000002667</v>
      </c>
      <c r="SF9" s="1451">
        <f t="shared" ref="SF9" si="281">SE9+$O11</f>
        <v>0.65750000000002673</v>
      </c>
      <c r="SG9" s="1451">
        <f t="shared" ref="SG9" si="282">SF9+$O11</f>
        <v>0.65700000000002678</v>
      </c>
      <c r="SH9" s="1451">
        <f t="shared" ref="SH9" si="283">SG9+$O11</f>
        <v>0.65650000000002684</v>
      </c>
      <c r="SI9" s="1451">
        <f t="shared" ref="SI9" si="284">SH9+$O11</f>
        <v>0.65600000000002689</v>
      </c>
      <c r="SJ9" s="1451">
        <f t="shared" ref="SJ9" si="285">SI9+$O11</f>
        <v>0.65550000000002695</v>
      </c>
      <c r="SK9" s="1451">
        <f t="shared" ref="SK9" si="286">SJ9+$O11</f>
        <v>0.65500000000002701</v>
      </c>
      <c r="SL9" s="1451">
        <f t="shared" ref="SL9" si="287">SK9+$O11</f>
        <v>0.65450000000002706</v>
      </c>
      <c r="SM9" s="1451">
        <f t="shared" ref="SM9" si="288">SL9+$O11</f>
        <v>0.65400000000002712</v>
      </c>
      <c r="SN9" s="1451">
        <f t="shared" ref="SN9" si="289">SM9+$O11</f>
        <v>0.65350000000002717</v>
      </c>
      <c r="SO9" s="1451">
        <f t="shared" ref="SO9" si="290">SN9+$O11</f>
        <v>0.65300000000002723</v>
      </c>
      <c r="SP9" s="1451">
        <f t="shared" ref="SP9" si="291">SO9+$O11</f>
        <v>0.65250000000002728</v>
      </c>
      <c r="SQ9" s="1451">
        <f t="shared" ref="SQ9" si="292">SP9+$O11</f>
        <v>0.65200000000002734</v>
      </c>
      <c r="SR9" s="1451">
        <f t="shared" ref="SR9" si="293">SQ9+$O11</f>
        <v>0.65150000000002739</v>
      </c>
      <c r="SS9" s="1451">
        <f t="shared" ref="SS9" si="294">SR9+$O11</f>
        <v>0.65100000000002745</v>
      </c>
      <c r="ST9" s="1451">
        <f t="shared" ref="ST9" si="295">SS9+$O11</f>
        <v>0.6505000000000275</v>
      </c>
      <c r="SU9" s="1451">
        <f t="shared" ref="SU9" si="296">ST9+$O11</f>
        <v>0.65000000000002756</v>
      </c>
      <c r="SV9" s="1451">
        <f t="shared" ref="SV9" si="297">SU9+$O11</f>
        <v>0.64950000000002761</v>
      </c>
      <c r="SW9" s="1451">
        <f t="shared" ref="SW9" si="298">SV9+$O11</f>
        <v>0.64900000000002767</v>
      </c>
      <c r="SX9" s="1451">
        <f t="shared" ref="SX9" si="299">SW9+$O11</f>
        <v>0.64850000000002772</v>
      </c>
      <c r="SY9" s="1451">
        <f t="shared" ref="SY9" si="300">SX9+$O11</f>
        <v>0.64800000000002778</v>
      </c>
      <c r="SZ9" s="1451">
        <f t="shared" ref="SZ9" si="301">SY9+$O11</f>
        <v>0.64750000000002783</v>
      </c>
      <c r="TA9" s="1451">
        <f t="shared" ref="TA9" si="302">SZ9+$O11</f>
        <v>0.64700000000002789</v>
      </c>
      <c r="TB9" s="1451">
        <f t="shared" ref="TB9" si="303">TA9+$O11</f>
        <v>0.64650000000002794</v>
      </c>
      <c r="TC9" s="1451">
        <f t="shared" ref="TC9" si="304">TB9+$O11</f>
        <v>0.646000000000028</v>
      </c>
      <c r="TD9" s="1451">
        <f t="shared" ref="TD9" si="305">TC9+$O11</f>
        <v>0.64550000000002805</v>
      </c>
      <c r="TE9" s="1451">
        <f t="shared" ref="TE9" si="306">TD9+$O11</f>
        <v>0.64500000000002811</v>
      </c>
      <c r="TF9" s="1451">
        <f t="shared" ref="TF9" si="307">TE9+$O11</f>
        <v>0.64450000000002816</v>
      </c>
      <c r="TG9" s="1451">
        <f t="shared" ref="TG9" si="308">TF9+$O11</f>
        <v>0.64400000000002822</v>
      </c>
      <c r="TH9" s="1451">
        <f t="shared" ref="TH9" si="309">TG9+$O11</f>
        <v>0.64350000000002827</v>
      </c>
      <c r="TI9" s="1451">
        <f t="shared" ref="TI9" si="310">TH9+$O11</f>
        <v>0.64300000000002833</v>
      </c>
      <c r="TJ9" s="1451">
        <f t="shared" ref="TJ9" si="311">TI9+$O11</f>
        <v>0.64250000000002838</v>
      </c>
      <c r="TK9" s="1451">
        <f t="shared" ref="TK9" si="312">TJ9+$O11</f>
        <v>0.64200000000002844</v>
      </c>
      <c r="TL9" s="1451">
        <f t="shared" ref="TL9" si="313">TK9+$O11</f>
        <v>0.64150000000002849</v>
      </c>
      <c r="TM9" s="1451">
        <f t="shared" ref="TM9" si="314">TL9+$O11</f>
        <v>0.64100000000002855</v>
      </c>
      <c r="TN9" s="1451">
        <f t="shared" ref="TN9" si="315">TM9+$O11</f>
        <v>0.6405000000000286</v>
      </c>
      <c r="TO9" s="1451">
        <f t="shared" ref="TO9" si="316">TN9+$O11</f>
        <v>0.64000000000002866</v>
      </c>
      <c r="TP9" s="1451">
        <f t="shared" ref="TP9" si="317">TO9+$O11</f>
        <v>0.63950000000002871</v>
      </c>
      <c r="TQ9" s="1451">
        <f t="shared" ref="TQ9" si="318">TP9+$O11</f>
        <v>0.63900000000002877</v>
      </c>
      <c r="TR9" s="1451">
        <f t="shared" ref="TR9" si="319">TQ9+$O11</f>
        <v>0.63850000000002882</v>
      </c>
      <c r="TS9" s="1451">
        <f t="shared" ref="TS9" si="320">TR9+$O11</f>
        <v>0.63800000000002888</v>
      </c>
      <c r="TT9" s="1451">
        <f t="shared" ref="TT9" si="321">TS9+$O11</f>
        <v>0.63750000000002893</v>
      </c>
      <c r="TU9" s="1451">
        <f t="shared" ref="TU9" si="322">TT9+$O11</f>
        <v>0.63700000000002899</v>
      </c>
      <c r="TV9" s="1451">
        <f t="shared" ref="TV9" si="323">TU9+$O11</f>
        <v>0.63650000000002904</v>
      </c>
      <c r="TW9" s="1451">
        <f t="shared" ref="TW9" si="324">TV9+$O11</f>
        <v>0.6360000000000291</v>
      </c>
      <c r="TX9" s="1451">
        <f t="shared" ref="TX9" si="325">TW9+$O11</f>
        <v>0.63550000000002915</v>
      </c>
      <c r="TY9" s="1451">
        <f t="shared" ref="TY9" si="326">TX9+$O11</f>
        <v>0.63500000000002921</v>
      </c>
      <c r="TZ9" s="1451">
        <f t="shared" ref="TZ9" si="327">TY9+$O11</f>
        <v>0.63450000000002926</v>
      </c>
      <c r="UA9" s="1451">
        <f t="shared" ref="UA9" si="328">TZ9+$O11</f>
        <v>0.63400000000002932</v>
      </c>
      <c r="UB9" s="1451">
        <f t="shared" ref="UB9" si="329">UA9+$O11</f>
        <v>0.63350000000002937</v>
      </c>
      <c r="UC9" s="1451">
        <f t="shared" ref="UC9" si="330">UB9+$O11</f>
        <v>0.63300000000002943</v>
      </c>
      <c r="UD9" s="1451">
        <f t="shared" ref="UD9" si="331">UC9+$O11</f>
        <v>0.63250000000002948</v>
      </c>
      <c r="UE9" s="1451">
        <f t="shared" ref="UE9" si="332">UD9+$O11</f>
        <v>0.63200000000002954</v>
      </c>
      <c r="UF9" s="1451">
        <f t="shared" ref="UF9" si="333">UE9+$O11</f>
        <v>0.63150000000002959</v>
      </c>
      <c r="UG9" s="1451">
        <f t="shared" ref="UG9" si="334">UF9+$O11</f>
        <v>0.63100000000002965</v>
      </c>
      <c r="UH9" s="1451">
        <f t="shared" ref="UH9" si="335">UG9+$O11</f>
        <v>0.6305000000000297</v>
      </c>
      <c r="UI9" s="1451">
        <f t="shared" ref="UI9" si="336">UH9+$O11</f>
        <v>0.63000000000002976</v>
      </c>
      <c r="UJ9" s="1451">
        <f t="shared" ref="UJ9" si="337">UI9+$O11</f>
        <v>0.62950000000002981</v>
      </c>
      <c r="UK9" s="1451">
        <f t="shared" ref="UK9" si="338">UJ9+$O11</f>
        <v>0.62900000000002987</v>
      </c>
      <c r="UL9" s="1451">
        <f t="shared" ref="UL9" si="339">UK9+$O11</f>
        <v>0.62850000000002992</v>
      </c>
      <c r="UM9" s="1451">
        <f t="shared" ref="UM9" si="340">UL9+$O11</f>
        <v>0.62800000000002998</v>
      </c>
      <c r="UN9" s="1451">
        <f t="shared" ref="UN9" si="341">UM9+$O11</f>
        <v>0.62750000000003003</v>
      </c>
      <c r="UO9" s="1451">
        <f t="shared" ref="UO9" si="342">UN9+$O11</f>
        <v>0.62700000000003009</v>
      </c>
      <c r="UP9" s="1451">
        <f t="shared" ref="UP9" si="343">UO9+$O11</f>
        <v>0.62650000000003014</v>
      </c>
      <c r="UQ9" s="1451">
        <f t="shared" ref="UQ9" si="344">UP9+$O11</f>
        <v>0.6260000000000302</v>
      </c>
      <c r="UR9" s="1451">
        <f t="shared" ref="UR9" si="345">UQ9+$O11</f>
        <v>0.62550000000003025</v>
      </c>
      <c r="US9" s="1451">
        <f t="shared" ref="US9" si="346">UR9+$O11</f>
        <v>0.62500000000003031</v>
      </c>
      <c r="UT9" s="1451">
        <f t="shared" ref="UT9" si="347">US9+$O11</f>
        <v>0.62450000000003036</v>
      </c>
      <c r="UU9" s="1451">
        <f t="shared" ref="UU9" si="348">UT9+$O11</f>
        <v>0.62400000000003042</v>
      </c>
      <c r="UV9" s="1451">
        <f t="shared" ref="UV9" si="349">UU9+$O11</f>
        <v>0.62350000000003047</v>
      </c>
      <c r="UW9" s="1451">
        <f t="shared" ref="UW9" si="350">UV9+$O11</f>
        <v>0.62300000000003053</v>
      </c>
      <c r="UX9" s="1451">
        <f t="shared" ref="UX9" si="351">UW9+$O11</f>
        <v>0.62250000000003058</v>
      </c>
      <c r="UY9" s="1451">
        <f t="shared" ref="UY9" si="352">UX9+$O11</f>
        <v>0.62200000000003064</v>
      </c>
      <c r="UZ9" s="1451">
        <f t="shared" ref="UZ9" si="353">UY9+$O11</f>
        <v>0.62150000000003069</v>
      </c>
      <c r="VA9" s="1451">
        <f t="shared" ref="VA9" si="354">UZ9+$O11</f>
        <v>0.62100000000003075</v>
      </c>
      <c r="VB9" s="1451">
        <f t="shared" ref="VB9" si="355">VA9+$O11</f>
        <v>0.6205000000000308</v>
      </c>
      <c r="VC9" s="1451">
        <f t="shared" ref="VC9" si="356">VB9+$O11</f>
        <v>0.62000000000003086</v>
      </c>
      <c r="VD9" s="1451">
        <f t="shared" ref="VD9" si="357">VC9+$O11</f>
        <v>0.61950000000003091</v>
      </c>
      <c r="VE9" s="1451">
        <f t="shared" ref="VE9" si="358">VD9+$O11</f>
        <v>0.61900000000003097</v>
      </c>
      <c r="VF9" s="1451">
        <f t="shared" ref="VF9" si="359">VE9+$O11</f>
        <v>0.61850000000003102</v>
      </c>
      <c r="VG9" s="1451">
        <f t="shared" ref="VG9" si="360">VF9+$O11</f>
        <v>0.61800000000003108</v>
      </c>
      <c r="VH9" s="1451">
        <f t="shared" ref="VH9" si="361">VG9+$O11</f>
        <v>0.61750000000003114</v>
      </c>
      <c r="VI9" s="1451">
        <f t="shared" ref="VI9" si="362">VH9+$O11</f>
        <v>0.61700000000003119</v>
      </c>
      <c r="VJ9" s="1451">
        <f t="shared" ref="VJ9" si="363">VI9+$O11</f>
        <v>0.61650000000003125</v>
      </c>
      <c r="VK9" s="1451">
        <f t="shared" ref="VK9" si="364">VJ9+$O11</f>
        <v>0.6160000000000313</v>
      </c>
      <c r="VL9" s="1451">
        <f t="shared" ref="VL9" si="365">VK9+$O11</f>
        <v>0.61550000000003136</v>
      </c>
      <c r="VM9" s="1451">
        <f t="shared" ref="VM9" si="366">VL9+$O11</f>
        <v>0.61500000000003141</v>
      </c>
      <c r="VN9" s="1451">
        <f t="shared" ref="VN9" si="367">VM9+$O11</f>
        <v>0.61450000000003147</v>
      </c>
      <c r="VO9" s="1451">
        <f t="shared" ref="VO9" si="368">VN9+$O11</f>
        <v>0.61400000000003152</v>
      </c>
      <c r="VP9" s="1451">
        <f t="shared" ref="VP9" si="369">VO9+$O11</f>
        <v>0.61350000000003158</v>
      </c>
      <c r="VQ9" s="1451">
        <f t="shared" ref="VQ9" si="370">VP9+$O11</f>
        <v>0.61300000000003163</v>
      </c>
      <c r="VR9" s="1451">
        <f t="shared" ref="VR9" si="371">VQ9+$O11</f>
        <v>0.61250000000003169</v>
      </c>
      <c r="VS9" s="1451">
        <f t="shared" ref="VS9" si="372">VR9+$O11</f>
        <v>0.61200000000003174</v>
      </c>
      <c r="VT9" s="1451">
        <f t="shared" ref="VT9" si="373">VS9+$O11</f>
        <v>0.6115000000000318</v>
      </c>
      <c r="VU9" s="1451">
        <f t="shared" ref="VU9" si="374">VT9+$O11</f>
        <v>0.61100000000003185</v>
      </c>
      <c r="VV9" s="1451">
        <f t="shared" ref="VV9" si="375">VU9+$O11</f>
        <v>0.61050000000003191</v>
      </c>
      <c r="VW9" s="1451">
        <f t="shared" ref="VW9" si="376">VV9+$O11</f>
        <v>0.61000000000003196</v>
      </c>
      <c r="VX9" s="1451">
        <f t="shared" ref="VX9" si="377">VW9+$O11</f>
        <v>0.60950000000003202</v>
      </c>
      <c r="VY9" s="1451">
        <f t="shared" ref="VY9" si="378">VX9+$O11</f>
        <v>0.60900000000003207</v>
      </c>
      <c r="VZ9" s="1451">
        <f t="shared" ref="VZ9" si="379">VY9+$O11</f>
        <v>0.60850000000003213</v>
      </c>
      <c r="WA9" s="1451">
        <f t="shared" ref="WA9" si="380">VZ9+$O11</f>
        <v>0.60800000000003218</v>
      </c>
      <c r="WB9" s="1451">
        <f t="shared" ref="WB9" si="381">WA9+$O11</f>
        <v>0.60750000000003224</v>
      </c>
      <c r="WC9" s="1451">
        <f t="shared" ref="WC9" si="382">WB9+$O11</f>
        <v>0.60700000000003229</v>
      </c>
      <c r="WD9" s="1451">
        <f t="shared" ref="WD9" si="383">WC9+$O11</f>
        <v>0.60650000000003235</v>
      </c>
      <c r="WE9" s="1451">
        <f t="shared" ref="WE9" si="384">WD9+$O11</f>
        <v>0.6060000000000324</v>
      </c>
      <c r="WF9" s="1451">
        <f t="shared" ref="WF9" si="385">WE9+$O11</f>
        <v>0.60550000000003246</v>
      </c>
      <c r="WG9" s="1451">
        <f t="shared" ref="WG9" si="386">WF9+$O11</f>
        <v>0.60500000000003251</v>
      </c>
      <c r="WH9" s="1451">
        <f t="shared" ref="WH9" si="387">WG9+$O11</f>
        <v>0.60450000000003257</v>
      </c>
      <c r="WI9" s="1451">
        <f t="shared" ref="WI9" si="388">WH9+$O11</f>
        <v>0.60400000000003262</v>
      </c>
      <c r="WJ9" s="1451">
        <f t="shared" ref="WJ9" si="389">WI9+$O11</f>
        <v>0.60350000000003268</v>
      </c>
      <c r="WK9" s="1451">
        <f t="shared" ref="WK9" si="390">WJ9+$O11</f>
        <v>0.60300000000003273</v>
      </c>
      <c r="WL9" s="1451">
        <f t="shared" ref="WL9" si="391">WK9+$O11</f>
        <v>0.60250000000003279</v>
      </c>
      <c r="WM9" s="1451">
        <f t="shared" ref="WM9" si="392">WL9+$O11</f>
        <v>0.60200000000003284</v>
      </c>
      <c r="WN9" s="1451">
        <f t="shared" ref="WN9" si="393">WM9+$O11</f>
        <v>0.6015000000000329</v>
      </c>
      <c r="WO9" s="1451">
        <f t="shared" ref="WO9" si="394">WN9+$O11</f>
        <v>0.60100000000003295</v>
      </c>
      <c r="WP9" s="1451">
        <f t="shared" ref="WP9" si="395">WO9+$O11</f>
        <v>0.60050000000003301</v>
      </c>
      <c r="WQ9" s="1451">
        <f t="shared" ref="WQ9" si="396">WP9+$O11</f>
        <v>0.60000000000003306</v>
      </c>
      <c r="WR9" s="1451">
        <f t="shared" ref="WR9" si="397">WQ9+$O11</f>
        <v>0.59950000000003312</v>
      </c>
      <c r="WS9" s="1451">
        <f t="shared" ref="WS9" si="398">WR9+$O11</f>
        <v>0.59900000000003317</v>
      </c>
      <c r="WT9" s="1451">
        <f t="shared" ref="WT9" si="399">WS9+$O11</f>
        <v>0.59850000000003323</v>
      </c>
      <c r="WU9" s="1451">
        <f t="shared" ref="WU9" si="400">WT9+$O11</f>
        <v>0.59800000000003328</v>
      </c>
      <c r="WV9" s="1451">
        <f t="shared" ref="WV9" si="401">WU9+$O11</f>
        <v>0.59750000000003334</v>
      </c>
      <c r="WW9" s="1451">
        <f t="shared" ref="WW9" si="402">WV9+$O11</f>
        <v>0.59700000000003339</v>
      </c>
      <c r="WX9" s="1451">
        <f t="shared" ref="WX9" si="403">WW9+$O11</f>
        <v>0.59650000000003345</v>
      </c>
      <c r="WY9" s="1451">
        <f t="shared" ref="WY9" si="404">WX9+$O11</f>
        <v>0.5960000000000335</v>
      </c>
      <c r="WZ9" s="1451">
        <f t="shared" ref="WZ9" si="405">WY9+$O11</f>
        <v>0.59550000000003356</v>
      </c>
      <c r="XA9" s="1451">
        <f t="shared" ref="XA9" si="406">WZ9+$O11</f>
        <v>0.59500000000003361</v>
      </c>
      <c r="XB9" s="1451">
        <f t="shared" ref="XB9" si="407">XA9+$O11</f>
        <v>0.59450000000003367</v>
      </c>
      <c r="XC9" s="1451">
        <f t="shared" ref="XC9" si="408">XB9+$O11</f>
        <v>0.59400000000003372</v>
      </c>
      <c r="XD9" s="1451">
        <f t="shared" ref="XD9" si="409">XC9+$O11</f>
        <v>0.59350000000003378</v>
      </c>
      <c r="XE9" s="1451">
        <f t="shared" ref="XE9" si="410">XD9+$O11</f>
        <v>0.59300000000003383</v>
      </c>
      <c r="XF9" s="1451">
        <f t="shared" ref="XF9" si="411">XE9+$O11</f>
        <v>0.59250000000003389</v>
      </c>
      <c r="XG9" s="1451">
        <f t="shared" ref="XG9" si="412">XF9+$O11</f>
        <v>0.59200000000003394</v>
      </c>
      <c r="XH9" s="1451">
        <f t="shared" ref="XH9" si="413">XG9+$O11</f>
        <v>0.591500000000034</v>
      </c>
      <c r="XI9" s="1451">
        <f t="shared" ref="XI9" si="414">XH9+$O11</f>
        <v>0.59100000000003405</v>
      </c>
      <c r="XJ9" s="1451">
        <f t="shared" ref="XJ9" si="415">XI9+$O11</f>
        <v>0.59050000000003411</v>
      </c>
      <c r="XK9" s="1451">
        <f t="shared" ref="XK9" si="416">XJ9+$O11</f>
        <v>0.59000000000003416</v>
      </c>
      <c r="XL9" s="1451">
        <f t="shared" ref="XL9" si="417">XK9+$O11</f>
        <v>0.58950000000003422</v>
      </c>
      <c r="XM9" s="1451">
        <f t="shared" ref="XM9" si="418">XL9+$O11</f>
        <v>0.58900000000003427</v>
      </c>
      <c r="XN9" s="1451">
        <f t="shared" ref="XN9" si="419">XM9+$O11</f>
        <v>0.58850000000003433</v>
      </c>
      <c r="XO9" s="1451">
        <f t="shared" ref="XO9" si="420">XN9+$O11</f>
        <v>0.58800000000003438</v>
      </c>
      <c r="XP9" s="1451">
        <f t="shared" ref="XP9" si="421">XO9+$O11</f>
        <v>0.58750000000003444</v>
      </c>
      <c r="XQ9" s="1451">
        <f t="shared" ref="XQ9" si="422">XP9+$O11</f>
        <v>0.58700000000003449</v>
      </c>
      <c r="XR9" s="1451">
        <f t="shared" ref="XR9" si="423">XQ9+$O11</f>
        <v>0.58650000000003455</v>
      </c>
      <c r="XS9" s="1451">
        <f t="shared" ref="XS9" si="424">XR9+$O11</f>
        <v>0.5860000000000346</v>
      </c>
      <c r="XT9" s="1451">
        <f t="shared" ref="XT9" si="425">XS9+$O11</f>
        <v>0.58550000000003466</v>
      </c>
      <c r="XU9" s="1451">
        <f t="shared" ref="XU9" si="426">XT9+$O11</f>
        <v>0.58500000000003471</v>
      </c>
      <c r="XV9" s="1451">
        <f t="shared" ref="XV9" si="427">XU9+$O11</f>
        <v>0.58450000000003477</v>
      </c>
      <c r="XW9" s="1451">
        <f t="shared" ref="XW9" si="428">XV9+$O11</f>
        <v>0.58400000000003482</v>
      </c>
      <c r="XX9" s="1451">
        <f t="shared" ref="XX9" si="429">XW9+$O11</f>
        <v>0.58350000000003488</v>
      </c>
      <c r="XY9" s="1451">
        <f t="shared" ref="XY9" si="430">XX9+$O11</f>
        <v>0.58300000000003493</v>
      </c>
      <c r="XZ9" s="1451">
        <f t="shared" ref="XZ9" si="431">XY9+$O11</f>
        <v>0.58250000000003499</v>
      </c>
      <c r="YA9" s="1451">
        <f t="shared" ref="YA9" si="432">XZ9+$O11</f>
        <v>0.58200000000003504</v>
      </c>
      <c r="YB9" s="1451">
        <f t="shared" ref="YB9" si="433">YA9+$O11</f>
        <v>0.5815000000000351</v>
      </c>
      <c r="YC9" s="1451">
        <f t="shared" ref="YC9" si="434">YB9+$O11</f>
        <v>0.58100000000003515</v>
      </c>
      <c r="YD9" s="1451">
        <f t="shared" ref="YD9" si="435">YC9+$O11</f>
        <v>0.58050000000003521</v>
      </c>
      <c r="YE9" s="1451">
        <f t="shared" ref="YE9" si="436">YD9+$O11</f>
        <v>0.58000000000003527</v>
      </c>
      <c r="YF9" s="1451">
        <f t="shared" ref="YF9" si="437">YE9+$O11</f>
        <v>0.57950000000003532</v>
      </c>
      <c r="YG9" s="1451">
        <f t="shared" ref="YG9" si="438">YF9+$O11</f>
        <v>0.57900000000003538</v>
      </c>
      <c r="YH9" s="1451">
        <f t="shared" ref="YH9" si="439">YG9+$O11</f>
        <v>0.57850000000003543</v>
      </c>
      <c r="YI9" s="1451">
        <f t="shared" ref="YI9" si="440">YH9+$O11</f>
        <v>0.57800000000003549</v>
      </c>
      <c r="YJ9" s="1451">
        <f t="shared" ref="YJ9" si="441">YI9+$O11</f>
        <v>0.57750000000003554</v>
      </c>
      <c r="YK9" s="1451">
        <f t="shared" ref="YK9" si="442">YJ9+$O11</f>
        <v>0.5770000000000356</v>
      </c>
      <c r="YL9" s="1451">
        <f t="shared" ref="YL9" si="443">YK9+$O11</f>
        <v>0.57650000000003565</v>
      </c>
      <c r="YM9" s="1451">
        <f t="shared" ref="YM9" si="444">YL9+$O11</f>
        <v>0.57600000000003571</v>
      </c>
      <c r="YN9" s="1451">
        <f t="shared" ref="YN9" si="445">YM9+$O11</f>
        <v>0.57550000000003576</v>
      </c>
      <c r="YO9" s="1451">
        <f t="shared" ref="YO9" si="446">YN9+$O11</f>
        <v>0.57500000000003582</v>
      </c>
      <c r="YP9" s="1451">
        <f t="shared" ref="YP9" si="447">YO9+$O11</f>
        <v>0.57450000000003587</v>
      </c>
      <c r="YQ9" s="1451">
        <f t="shared" ref="YQ9" si="448">YP9+$O11</f>
        <v>0.57400000000003593</v>
      </c>
      <c r="YR9" s="1451">
        <f t="shared" ref="YR9" si="449">YQ9+$O11</f>
        <v>0.57350000000003598</v>
      </c>
      <c r="YS9" s="1451">
        <f t="shared" ref="YS9" si="450">YR9+$O11</f>
        <v>0.57300000000003604</v>
      </c>
      <c r="YT9" s="1451">
        <f t="shared" ref="YT9" si="451">YS9+$O11</f>
        <v>0.57250000000003609</v>
      </c>
      <c r="YU9" s="1451">
        <f t="shared" ref="YU9" si="452">YT9+$O11</f>
        <v>0.57200000000003615</v>
      </c>
      <c r="YV9" s="1451">
        <f t="shared" ref="YV9" si="453">YU9+$O11</f>
        <v>0.5715000000000362</v>
      </c>
      <c r="YW9" s="1451">
        <f t="shared" ref="YW9" si="454">YV9+$O11</f>
        <v>0.57100000000003626</v>
      </c>
      <c r="YX9" s="1451">
        <f t="shared" ref="YX9" si="455">YW9+$O11</f>
        <v>0.57050000000003631</v>
      </c>
      <c r="YY9" s="1451">
        <f t="shared" ref="YY9" si="456">YX9+$O11</f>
        <v>0.57000000000003637</v>
      </c>
      <c r="YZ9" s="1451">
        <f t="shared" ref="YZ9" si="457">YY9+$O11</f>
        <v>0.56950000000003642</v>
      </c>
      <c r="ZA9" s="1451">
        <f t="shared" ref="ZA9" si="458">YZ9+$O11</f>
        <v>0.56900000000003648</v>
      </c>
      <c r="ZB9" s="1451">
        <f t="shared" ref="ZB9" si="459">ZA9+$O11</f>
        <v>0.56850000000003653</v>
      </c>
      <c r="ZC9" s="1451">
        <f t="shared" ref="ZC9" si="460">ZB9+$O11</f>
        <v>0.56800000000003659</v>
      </c>
      <c r="ZD9" s="1451">
        <f t="shared" ref="ZD9" si="461">ZC9+$O11</f>
        <v>0.56750000000003664</v>
      </c>
      <c r="ZE9" s="1451">
        <f t="shared" ref="ZE9" si="462">ZD9+$O11</f>
        <v>0.5670000000000367</v>
      </c>
      <c r="ZF9" s="1451">
        <f t="shared" ref="ZF9" si="463">ZE9+$O11</f>
        <v>0.56650000000003675</v>
      </c>
      <c r="ZG9" s="1451">
        <f t="shared" ref="ZG9" si="464">ZF9+$O11</f>
        <v>0.56600000000003681</v>
      </c>
      <c r="ZH9" s="1451">
        <f t="shared" ref="ZH9" si="465">ZG9+$O11</f>
        <v>0.56550000000003686</v>
      </c>
      <c r="ZI9" s="1451">
        <f t="shared" ref="ZI9" si="466">ZH9+$O11</f>
        <v>0.56500000000003692</v>
      </c>
      <c r="ZJ9" s="1451">
        <f t="shared" ref="ZJ9" si="467">ZI9+$O11</f>
        <v>0.56450000000003697</v>
      </c>
      <c r="ZK9" s="1451">
        <f t="shared" ref="ZK9" si="468">ZJ9+$O11</f>
        <v>0.56400000000003703</v>
      </c>
      <c r="ZL9" s="1451">
        <f t="shared" ref="ZL9" si="469">ZK9+$O11</f>
        <v>0.56350000000003708</v>
      </c>
      <c r="ZM9" s="1451">
        <f t="shared" ref="ZM9" si="470">ZL9+$O11</f>
        <v>0.56300000000003714</v>
      </c>
      <c r="ZN9" s="1451">
        <f t="shared" ref="ZN9" si="471">ZM9+$O11</f>
        <v>0.56250000000003719</v>
      </c>
      <c r="ZO9" s="1451">
        <f t="shared" ref="ZO9" si="472">ZN9+$O11</f>
        <v>0.56200000000003725</v>
      </c>
      <c r="ZP9" s="1451">
        <f t="shared" ref="ZP9" si="473">ZO9+$O11</f>
        <v>0.5615000000000373</v>
      </c>
      <c r="ZQ9" s="1451">
        <f t="shared" ref="ZQ9" si="474">ZP9+$O11</f>
        <v>0.56100000000003736</v>
      </c>
      <c r="ZR9" s="1451">
        <f t="shared" ref="ZR9" si="475">ZQ9+$O11</f>
        <v>0.56050000000003741</v>
      </c>
      <c r="ZS9" s="1451">
        <f t="shared" ref="ZS9" si="476">ZR9+$O11</f>
        <v>0.56000000000003747</v>
      </c>
      <c r="ZT9" s="1451">
        <f t="shared" ref="ZT9" si="477">ZS9+$O11</f>
        <v>0.55950000000003752</v>
      </c>
      <c r="ZU9" s="1451">
        <f t="shared" ref="ZU9" si="478">ZT9+$O11</f>
        <v>0.55900000000003758</v>
      </c>
      <c r="ZV9" s="1451">
        <f t="shared" ref="ZV9" si="479">ZU9+$O11</f>
        <v>0.55850000000003763</v>
      </c>
      <c r="ZW9" s="1451">
        <f t="shared" ref="ZW9" si="480">ZV9+$O11</f>
        <v>0.55800000000003769</v>
      </c>
      <c r="ZX9" s="1451">
        <f t="shared" ref="ZX9" si="481">ZW9+$O11</f>
        <v>0.55750000000003774</v>
      </c>
      <c r="ZY9" s="1451">
        <f t="shared" ref="ZY9" si="482">ZX9+$O11</f>
        <v>0.5570000000000378</v>
      </c>
      <c r="ZZ9" s="1451">
        <f t="shared" ref="ZZ9" si="483">ZY9+$O11</f>
        <v>0.55650000000003785</v>
      </c>
      <c r="AAA9" s="1451">
        <f t="shared" ref="AAA9" si="484">ZZ9+$O11</f>
        <v>0.55600000000003791</v>
      </c>
      <c r="AAB9" s="1451">
        <f t="shared" ref="AAB9" si="485">AAA9+$O11</f>
        <v>0.55550000000003796</v>
      </c>
    </row>
    <row r="10" spans="1:704" s="177" customFormat="1" ht="12.75" x14ac:dyDescent="0.2">
      <c r="B10" s="178" t="s">
        <v>66</v>
      </c>
      <c r="C10" s="286"/>
      <c r="D10" s="185" t="s">
        <v>67</v>
      </c>
      <c r="E10" s="118">
        <f ca="1">IF(Para!L40="nein",0,Para!L41)</f>
        <v>1680</v>
      </c>
      <c r="F10" s="145">
        <f ca="1">Para!M19+(Para!M19*Para!L43)</f>
        <v>1.9154868067222646</v>
      </c>
      <c r="G10" s="145"/>
      <c r="H10" s="181" t="s">
        <v>114</v>
      </c>
      <c r="I10" s="118" t="s">
        <v>142</v>
      </c>
      <c r="J10" s="537">
        <f ca="1">I11</f>
        <v>3850</v>
      </c>
      <c r="K10" s="956" t="str">
        <f>(Para!L70)</f>
        <v>nein</v>
      </c>
      <c r="L10" s="939"/>
      <c r="M10" s="939"/>
      <c r="N10" s="939"/>
      <c r="O10" s="1452">
        <v>0.9</v>
      </c>
    </row>
    <row r="11" spans="1:704" s="177" customFormat="1" ht="12" x14ac:dyDescent="0.2">
      <c r="B11" s="178" t="s">
        <v>68</v>
      </c>
      <c r="C11" s="288"/>
      <c r="D11" s="185"/>
      <c r="E11" s="179"/>
      <c r="F11" s="179"/>
      <c r="G11" s="179"/>
      <c r="H11" s="145">
        <f ca="1">Para!M19+(Para!M19*Para!L43)</f>
        <v>1.9154868067222646</v>
      </c>
      <c r="I11" s="243">
        <f ca="1">IF(Para!L42="nein","effektiv",II!I36)</f>
        <v>3850</v>
      </c>
      <c r="J11" s="182"/>
      <c r="K11" s="952"/>
      <c r="L11" s="939"/>
      <c r="M11" s="939"/>
      <c r="N11" s="939"/>
      <c r="O11" s="1452">
        <v>-5.0000000000000001E-4</v>
      </c>
    </row>
    <row r="12" spans="1:704" s="177" customFormat="1" ht="12" x14ac:dyDescent="0.2">
      <c r="B12" s="178" t="s">
        <v>69</v>
      </c>
      <c r="C12" s="288"/>
      <c r="D12" s="185"/>
      <c r="E12" s="179"/>
      <c r="F12" s="179"/>
      <c r="G12" s="179"/>
      <c r="H12" s="181" t="s">
        <v>192</v>
      </c>
      <c r="I12" s="185"/>
      <c r="J12" s="186"/>
      <c r="K12" s="952"/>
      <c r="L12" s="939"/>
      <c r="M12" s="939"/>
      <c r="N12" s="939"/>
    </row>
    <row r="13" spans="1:704" s="177" customFormat="1" ht="12" x14ac:dyDescent="0.2">
      <c r="B13" s="178" t="s">
        <v>70</v>
      </c>
      <c r="C13" s="288"/>
      <c r="D13" s="185"/>
      <c r="E13" s="179"/>
      <c r="F13" s="179"/>
      <c r="G13" s="179"/>
      <c r="H13" s="187" t="s">
        <v>117</v>
      </c>
      <c r="I13" s="185"/>
      <c r="J13" s="186"/>
      <c r="K13" s="952"/>
      <c r="L13" s="939"/>
      <c r="M13" s="939"/>
      <c r="N13" s="939"/>
    </row>
    <row r="14" spans="1:704" s="177" customFormat="1" ht="12" x14ac:dyDescent="0.2">
      <c r="B14" s="188"/>
      <c r="C14" s="184"/>
      <c r="D14" s="185"/>
      <c r="E14" s="179" t="s">
        <v>133</v>
      </c>
      <c r="F14" s="179" t="s">
        <v>135</v>
      </c>
      <c r="H14" s="188" t="s">
        <v>134</v>
      </c>
      <c r="I14" s="185"/>
      <c r="J14" s="186"/>
      <c r="K14" s="952"/>
      <c r="L14" s="939"/>
      <c r="M14" s="939"/>
      <c r="N14" s="939"/>
    </row>
    <row r="15" spans="1:704" s="150" customFormat="1" ht="15" customHeight="1" x14ac:dyDescent="0.2">
      <c r="A15" s="150" t="s">
        <v>5</v>
      </c>
      <c r="B15" s="318">
        <f ca="1">II!B17</f>
        <v>2.09</v>
      </c>
      <c r="C15" s="283">
        <f ca="1">II!I17</f>
        <v>3576</v>
      </c>
      <c r="D15" s="147">
        <f ca="1">II!J17</f>
        <v>921.86</v>
      </c>
      <c r="E15" s="284" t="str">
        <f t="shared" ref="E15:E17" ca="1" si="486">IF(C15&lt;E$10,E$10-C15,"")</f>
        <v/>
      </c>
      <c r="F15" s="166" t="str">
        <f ca="1">IF(E15="","",ROUND(II!$H$34*F$10*100,0)/100)</f>
        <v/>
      </c>
      <c r="G15" s="166">
        <f t="shared" ref="G15:G16" ca="1" si="487">IF(E15="",0,ROUND(E15*F15,0))</f>
        <v>0</v>
      </c>
      <c r="H15" s="147">
        <f ca="1">IF(II!P17="",0,ROUND((II!$H$34-D15)*$H$11*100,0)/100)</f>
        <v>288.7</v>
      </c>
      <c r="I15" s="147">
        <f ca="1">IF(Para!L$42="nein",(H15*C15),IF(H15="",0,ROUND(IF(C15&gt;II!$I$36,(H15*II!$I$36),(H15*C15)),0)))</f>
        <v>1032391</v>
      </c>
      <c r="J15" s="189">
        <f ca="1">IF(G15&lt;&gt;"",G15+I15,I15)</f>
        <v>1032391</v>
      </c>
      <c r="K15" s="953">
        <f t="shared" ref="K15:K25" ca="1" si="488">IF(K$10="ja",L15,J15)</f>
        <v>1032391</v>
      </c>
      <c r="L15" s="940">
        <f ca="1">ROUND(L$27/J$27*J15,2)</f>
        <v>1833522.43</v>
      </c>
      <c r="M15" s="940">
        <f ca="1">L15-81000</f>
        <v>1752522.43</v>
      </c>
      <c r="N15" s="940">
        <f t="shared" ref="N15:N25" ca="1" si="489">M15/M$27*N$29</f>
        <v>12425.202768875604</v>
      </c>
      <c r="O15" s="147"/>
      <c r="P15" s="930">
        <f ca="1">(ROUND(IF(((P$8-$D15)*$H$11)&lt;0,0,(P$8-$D15)*$H$11),2))*$C15</f>
        <v>1744730.4</v>
      </c>
      <c r="Q15" s="930">
        <f t="shared" ref="Q15:AO25" ca="1" si="490">(ROUND(IF(((Q$8-$D15)*$H$11)&lt;0,0,(Q$8-$D15)*$H$11),2))*$C15</f>
        <v>1740260.4</v>
      </c>
      <c r="R15" s="930">
        <f t="shared" ca="1" si="490"/>
        <v>1735754.64</v>
      </c>
      <c r="S15" s="930">
        <f t="shared" ca="1" si="490"/>
        <v>1731284.64</v>
      </c>
      <c r="T15" s="930">
        <f t="shared" ca="1" si="490"/>
        <v>1726814.64</v>
      </c>
      <c r="U15" s="930">
        <f t="shared" ca="1" si="490"/>
        <v>1722344.64</v>
      </c>
      <c r="V15" s="930">
        <f t="shared" ca="1" si="490"/>
        <v>1717838.88</v>
      </c>
      <c r="W15" s="930">
        <f t="shared" ca="1" si="490"/>
        <v>1713368.88</v>
      </c>
      <c r="X15" s="930">
        <f t="shared" ca="1" si="490"/>
        <v>1708898.88</v>
      </c>
      <c r="Y15" s="930">
        <f t="shared" ca="1" si="490"/>
        <v>1704393.12</v>
      </c>
      <c r="Z15" s="930">
        <f t="shared" ca="1" si="490"/>
        <v>1699923.12</v>
      </c>
      <c r="AA15" s="930">
        <f t="shared" ca="1" si="490"/>
        <v>1695453.12</v>
      </c>
      <c r="AB15" s="930">
        <f t="shared" ca="1" si="490"/>
        <v>1690983.12</v>
      </c>
      <c r="AC15" s="930">
        <f t="shared" ca="1" si="490"/>
        <v>1686477.36</v>
      </c>
      <c r="AD15" s="930">
        <f t="shared" ca="1" si="490"/>
        <v>1682007.36</v>
      </c>
      <c r="AE15" s="930">
        <f t="shared" ca="1" si="490"/>
        <v>1677537.36</v>
      </c>
      <c r="AF15" s="930">
        <f t="shared" ca="1" si="490"/>
        <v>1673067.36</v>
      </c>
      <c r="AG15" s="930">
        <f t="shared" ca="1" si="490"/>
        <v>1668561.6</v>
      </c>
      <c r="AH15" s="930">
        <f t="shared" ca="1" si="490"/>
        <v>1664091.6</v>
      </c>
      <c r="AI15" s="930">
        <f t="shared" ca="1" si="490"/>
        <v>1659621.6</v>
      </c>
      <c r="AJ15" s="930">
        <f t="shared" ca="1" si="490"/>
        <v>1655115.8399999999</v>
      </c>
      <c r="AK15" s="930">
        <f t="shared" ca="1" si="490"/>
        <v>1650645.8399999999</v>
      </c>
      <c r="AL15" s="930">
        <f t="shared" ca="1" si="490"/>
        <v>1646175.8399999999</v>
      </c>
      <c r="AM15" s="930">
        <f t="shared" ca="1" si="490"/>
        <v>1641705.8399999999</v>
      </c>
      <c r="AN15" s="930">
        <f t="shared" ca="1" si="490"/>
        <v>1637200.0799999998</v>
      </c>
      <c r="AO15" s="930">
        <f t="shared" ca="1" si="490"/>
        <v>1632730.0799999998</v>
      </c>
      <c r="AP15" s="930">
        <f t="shared" ref="AP15:CH20" ca="1" si="491">(ROUND(IF(((AP$8-$D15)*$H$11)&lt;0,0,(AP$8-$D15)*$H$11),2))*$C15</f>
        <v>1628260.0799999998</v>
      </c>
      <c r="AQ15" s="930">
        <f t="shared" ca="1" si="491"/>
        <v>1623754.32</v>
      </c>
      <c r="AR15" s="930">
        <f t="shared" ca="1" si="491"/>
        <v>1619284.32</v>
      </c>
      <c r="AS15" s="930">
        <f t="shared" ca="1" si="491"/>
        <v>1614814.32</v>
      </c>
      <c r="AT15" s="930">
        <f t="shared" ca="1" si="491"/>
        <v>1610344.32</v>
      </c>
      <c r="AU15" s="930">
        <f t="shared" ca="1" si="491"/>
        <v>1605838.56</v>
      </c>
      <c r="AV15" s="930">
        <f t="shared" ca="1" si="491"/>
        <v>1601368.56</v>
      </c>
      <c r="AW15" s="930">
        <f t="shared" ca="1" si="491"/>
        <v>1596898.56</v>
      </c>
      <c r="AX15" s="930">
        <f t="shared" ca="1" si="491"/>
        <v>1592428.56</v>
      </c>
      <c r="AY15" s="930">
        <f t="shared" ca="1" si="491"/>
        <v>1587922.8</v>
      </c>
      <c r="AZ15" s="930">
        <f t="shared" ca="1" si="491"/>
        <v>1583452.8</v>
      </c>
      <c r="BA15" s="930">
        <f t="shared" ca="1" si="491"/>
        <v>1578982.8</v>
      </c>
      <c r="BB15" s="930">
        <f t="shared" ca="1" si="491"/>
        <v>1574477.04</v>
      </c>
      <c r="BC15" s="930">
        <f t="shared" ca="1" si="491"/>
        <v>1570007.04</v>
      </c>
      <c r="BD15" s="930">
        <f t="shared" ca="1" si="491"/>
        <v>1565537.04</v>
      </c>
      <c r="BE15" s="930">
        <f t="shared" ca="1" si="491"/>
        <v>1561067.04</v>
      </c>
      <c r="BF15" s="930">
        <f t="shared" ca="1" si="491"/>
        <v>1556561.2799999998</v>
      </c>
      <c r="BG15" s="930">
        <f t="shared" ca="1" si="491"/>
        <v>1552091.2799999998</v>
      </c>
      <c r="BH15" s="930">
        <f t="shared" ca="1" si="491"/>
        <v>1547621.2799999998</v>
      </c>
      <c r="BI15" s="930">
        <f t="shared" ca="1" si="491"/>
        <v>1543151.2799999998</v>
      </c>
      <c r="BJ15" s="930">
        <f t="shared" ca="1" si="491"/>
        <v>1538645.52</v>
      </c>
      <c r="BK15" s="930">
        <f t="shared" ca="1" si="491"/>
        <v>1534175.52</v>
      </c>
      <c r="BL15" s="930">
        <f t="shared" ca="1" si="491"/>
        <v>1529705.52</v>
      </c>
      <c r="BM15" s="930">
        <f t="shared" ca="1" si="491"/>
        <v>1525199.76</v>
      </c>
      <c r="BN15" s="930">
        <f t="shared" ca="1" si="491"/>
        <v>1520729.76</v>
      </c>
      <c r="BO15" s="930">
        <f t="shared" ca="1" si="491"/>
        <v>1516259.76</v>
      </c>
      <c r="BP15" s="930">
        <f t="shared" ca="1" si="491"/>
        <v>1511789.76</v>
      </c>
      <c r="BQ15" s="930">
        <f t="shared" ca="1" si="491"/>
        <v>1507284</v>
      </c>
      <c r="BR15" s="930">
        <f t="shared" ca="1" si="491"/>
        <v>1502814</v>
      </c>
      <c r="BS15" s="930">
        <f t="shared" ca="1" si="491"/>
        <v>1498344</v>
      </c>
      <c r="BT15" s="930">
        <f t="shared" ca="1" si="491"/>
        <v>1493838.24</v>
      </c>
      <c r="BU15" s="930">
        <f t="shared" ca="1" si="491"/>
        <v>1489368.24</v>
      </c>
      <c r="BV15" s="930">
        <f t="shared" ca="1" si="491"/>
        <v>1484898.24</v>
      </c>
      <c r="BW15" s="930">
        <f t="shared" ca="1" si="491"/>
        <v>1480428.24</v>
      </c>
      <c r="BX15" s="930">
        <f t="shared" ca="1" si="491"/>
        <v>1475922.48</v>
      </c>
      <c r="BY15" s="930">
        <f t="shared" ca="1" si="491"/>
        <v>1471452.48</v>
      </c>
      <c r="BZ15" s="930">
        <f t="shared" ca="1" si="491"/>
        <v>1466982.48</v>
      </c>
      <c r="CA15" s="930">
        <f t="shared" ca="1" si="491"/>
        <v>1462512.48</v>
      </c>
      <c r="CB15" s="930">
        <f t="shared" ca="1" si="491"/>
        <v>1458006.7200000002</v>
      </c>
      <c r="CC15" s="930">
        <f t="shared" ca="1" si="491"/>
        <v>1453536.7200000002</v>
      </c>
      <c r="CD15" s="930">
        <f t="shared" ca="1" si="491"/>
        <v>1449066.7200000002</v>
      </c>
      <c r="CE15" s="930">
        <f t="shared" ca="1" si="491"/>
        <v>1444560.96</v>
      </c>
      <c r="CF15" s="930">
        <f t="shared" ca="1" si="491"/>
        <v>1440090.96</v>
      </c>
      <c r="CG15" s="930">
        <f t="shared" ca="1" si="491"/>
        <v>1435620.96</v>
      </c>
      <c r="CH15" s="930">
        <f t="shared" ca="1" si="491"/>
        <v>1431150.96</v>
      </c>
      <c r="CI15" s="930">
        <f t="shared" ref="CI15:DA25" ca="1" si="492">(ROUND(IF(((CI$8-$D15)*$H$11)&lt;0,0,(CI$8-$D15)*$H$11),2))*$C15</f>
        <v>1426645.2</v>
      </c>
      <c r="CJ15" s="930">
        <f t="shared" ca="1" si="492"/>
        <v>1422175.2</v>
      </c>
      <c r="CK15" s="930">
        <f t="shared" ca="1" si="492"/>
        <v>1417705.2</v>
      </c>
      <c r="CL15" s="930">
        <f t="shared" ca="1" si="492"/>
        <v>1413235.2</v>
      </c>
      <c r="CM15" s="930">
        <f t="shared" ca="1" si="492"/>
        <v>1408729.44</v>
      </c>
      <c r="CN15" s="930">
        <f t="shared" ca="1" si="492"/>
        <v>1404259.44</v>
      </c>
      <c r="CO15" s="930">
        <f t="shared" ca="1" si="492"/>
        <v>1399789.44</v>
      </c>
      <c r="CP15" s="930">
        <f t="shared" ca="1" si="492"/>
        <v>1395283.68</v>
      </c>
      <c r="CQ15" s="930">
        <f t="shared" ca="1" si="492"/>
        <v>1390813.68</v>
      </c>
      <c r="CR15" s="930">
        <f t="shared" ca="1" si="492"/>
        <v>1386343.68</v>
      </c>
      <c r="CS15" s="930">
        <f t="shared" ca="1" si="492"/>
        <v>1381873.68</v>
      </c>
      <c r="CT15" s="930">
        <f t="shared" ca="1" si="492"/>
        <v>1377367.9200000002</v>
      </c>
      <c r="CU15" s="930">
        <f t="shared" ca="1" si="492"/>
        <v>1372897.9200000002</v>
      </c>
      <c r="CV15" s="930">
        <f t="shared" ca="1" si="492"/>
        <v>1368427.9200000002</v>
      </c>
      <c r="CW15" s="930">
        <f t="shared" ca="1" si="492"/>
        <v>1363957.9200000002</v>
      </c>
      <c r="CX15" s="930">
        <f t="shared" ca="1" si="492"/>
        <v>1359452.1600000001</v>
      </c>
      <c r="CY15" s="930">
        <f t="shared" ca="1" si="492"/>
        <v>1354982.1600000001</v>
      </c>
      <c r="CZ15" s="930">
        <f t="shared" ca="1" si="492"/>
        <v>1350512.1600000001</v>
      </c>
      <c r="DA15" s="930">
        <f t="shared" ca="1" si="492"/>
        <v>1346006.4</v>
      </c>
      <c r="DB15" s="930">
        <f t="shared" ref="DB15:FM18" ca="1" si="493">(ROUND(IF(((DB$8-$D15)*$H$11)&lt;0,0,(DB$8-$D15)*$H$11),2))*$C15</f>
        <v>1341536.3999999999</v>
      </c>
      <c r="DC15" s="930">
        <f t="shared" ca="1" si="493"/>
        <v>1337066.3999999999</v>
      </c>
      <c r="DD15" s="930">
        <f t="shared" ca="1" si="493"/>
        <v>1332596.3999999999</v>
      </c>
      <c r="DE15" s="930">
        <f t="shared" ca="1" si="493"/>
        <v>1328090.6399999999</v>
      </c>
      <c r="DF15" s="930">
        <f t="shared" ca="1" si="493"/>
        <v>1323620.6399999999</v>
      </c>
      <c r="DG15" s="930">
        <f t="shared" ca="1" si="493"/>
        <v>1319150.6399999999</v>
      </c>
      <c r="DH15" s="930">
        <f t="shared" ca="1" si="493"/>
        <v>1314644.8799999999</v>
      </c>
      <c r="DI15" s="930">
        <f t="shared" ca="1" si="493"/>
        <v>1310174.8799999999</v>
      </c>
      <c r="DJ15" s="930">
        <f t="shared" ca="1" si="493"/>
        <v>1305704.8799999999</v>
      </c>
      <c r="DK15" s="930">
        <f t="shared" ca="1" si="493"/>
        <v>1301234.8799999999</v>
      </c>
      <c r="DL15" s="930">
        <f t="shared" ca="1" si="493"/>
        <v>1296729.1200000001</v>
      </c>
      <c r="DM15" s="930">
        <f t="shared" ca="1" si="493"/>
        <v>1292259.1200000001</v>
      </c>
      <c r="DN15" s="930">
        <f t="shared" ca="1" si="493"/>
        <v>1287789.1200000001</v>
      </c>
      <c r="DO15" s="930">
        <f t="shared" ca="1" si="493"/>
        <v>1283319.1200000001</v>
      </c>
      <c r="DP15" s="930">
        <f t="shared" ca="1" si="493"/>
        <v>1278813.3600000001</v>
      </c>
      <c r="DQ15" s="930">
        <f t="shared" ca="1" si="493"/>
        <v>1274343.3600000001</v>
      </c>
      <c r="DR15" s="930">
        <f t="shared" ca="1" si="493"/>
        <v>1269873.3600000001</v>
      </c>
      <c r="DS15" s="930">
        <f t="shared" ca="1" si="493"/>
        <v>1265367.6000000001</v>
      </c>
      <c r="DT15" s="930">
        <f t="shared" ca="1" si="493"/>
        <v>1260897.6000000001</v>
      </c>
      <c r="DU15" s="930">
        <f t="shared" ca="1" si="493"/>
        <v>1256427.6000000001</v>
      </c>
      <c r="DV15" s="930">
        <f t="shared" ca="1" si="493"/>
        <v>1251957.6000000001</v>
      </c>
      <c r="DW15" s="930">
        <f t="shared" ca="1" si="493"/>
        <v>1247451.8399999999</v>
      </c>
      <c r="DX15" s="930">
        <f t="shared" ca="1" si="493"/>
        <v>1242981.8399999999</v>
      </c>
      <c r="DY15" s="930">
        <f t="shared" ca="1" si="493"/>
        <v>1238511.8399999999</v>
      </c>
      <c r="DZ15" s="930">
        <f t="shared" ca="1" si="493"/>
        <v>1234041.8399999999</v>
      </c>
      <c r="EA15" s="930">
        <f t="shared" ca="1" si="493"/>
        <v>1229536.0799999998</v>
      </c>
      <c r="EB15" s="930">
        <f t="shared" ca="1" si="493"/>
        <v>1225066.0799999998</v>
      </c>
      <c r="EC15" s="930">
        <f t="shared" ca="1" si="493"/>
        <v>1220596.0799999998</v>
      </c>
      <c r="ED15" s="930">
        <f t="shared" ca="1" si="493"/>
        <v>1216090.32</v>
      </c>
      <c r="EE15" s="930">
        <f t="shared" ca="1" si="493"/>
        <v>1211620.32</v>
      </c>
      <c r="EF15" s="930">
        <f t="shared" ca="1" si="493"/>
        <v>1207150.32</v>
      </c>
      <c r="EG15" s="930">
        <f t="shared" ca="1" si="493"/>
        <v>1202680.3200000001</v>
      </c>
      <c r="EH15" s="930">
        <f t="shared" ca="1" si="493"/>
        <v>1198174.56</v>
      </c>
      <c r="EI15" s="930">
        <f t="shared" ca="1" si="493"/>
        <v>1193704.56</v>
      </c>
      <c r="EJ15" s="930">
        <f t="shared" ca="1" si="493"/>
        <v>1189234.56</v>
      </c>
      <c r="EK15" s="930">
        <f t="shared" ca="1" si="493"/>
        <v>1184728.8</v>
      </c>
      <c r="EL15" s="930">
        <f t="shared" ca="1" si="493"/>
        <v>1180258.8</v>
      </c>
      <c r="EM15" s="930">
        <f t="shared" ca="1" si="493"/>
        <v>1175788.8</v>
      </c>
      <c r="EN15" s="930">
        <f t="shared" ca="1" si="493"/>
        <v>1171318.8</v>
      </c>
      <c r="EO15" s="930">
        <f t="shared" ca="1" si="493"/>
        <v>1166813.04</v>
      </c>
      <c r="EP15" s="930">
        <f t="shared" ca="1" si="493"/>
        <v>1162343.04</v>
      </c>
      <c r="EQ15" s="930">
        <f t="shared" ca="1" si="493"/>
        <v>1157873.04</v>
      </c>
      <c r="ER15" s="930">
        <f t="shared" ca="1" si="493"/>
        <v>1153403.04</v>
      </c>
      <c r="ES15" s="930">
        <f t="shared" ca="1" si="493"/>
        <v>1148897.2799999998</v>
      </c>
      <c r="ET15" s="930">
        <f t="shared" ca="1" si="493"/>
        <v>1144427.2799999998</v>
      </c>
      <c r="EU15" s="930">
        <f t="shared" ca="1" si="493"/>
        <v>1139957.2799999998</v>
      </c>
      <c r="EV15" s="930">
        <f t="shared" ca="1" si="493"/>
        <v>1135451.52</v>
      </c>
      <c r="EW15" s="930">
        <f t="shared" ca="1" si="493"/>
        <v>1130981.52</v>
      </c>
      <c r="EX15" s="930">
        <f t="shared" ca="1" si="493"/>
        <v>1126511.52</v>
      </c>
      <c r="EY15" s="930">
        <f t="shared" ca="1" si="493"/>
        <v>1122041.52</v>
      </c>
      <c r="EZ15" s="930">
        <f t="shared" ca="1" si="493"/>
        <v>1117535.76</v>
      </c>
      <c r="FA15" s="930">
        <f t="shared" ca="1" si="493"/>
        <v>1113065.76</v>
      </c>
      <c r="FB15" s="930">
        <f t="shared" ca="1" si="493"/>
        <v>1108595.76</v>
      </c>
      <c r="FC15" s="930">
        <f t="shared" ca="1" si="493"/>
        <v>1104125.76</v>
      </c>
      <c r="FD15" s="930">
        <f t="shared" ca="1" si="493"/>
        <v>1099620</v>
      </c>
      <c r="FE15" s="930">
        <f t="shared" ca="1" si="493"/>
        <v>1095150</v>
      </c>
      <c r="FF15" s="930">
        <f t="shared" ca="1" si="493"/>
        <v>1090680</v>
      </c>
      <c r="FG15" s="930">
        <f t="shared" ca="1" si="493"/>
        <v>1086174.24</v>
      </c>
      <c r="FH15" s="930">
        <f t="shared" ca="1" si="493"/>
        <v>1081704.24</v>
      </c>
      <c r="FI15" s="930">
        <f t="shared" ca="1" si="493"/>
        <v>1077234.24</v>
      </c>
      <c r="FJ15" s="930">
        <f t="shared" ca="1" si="493"/>
        <v>1072764.24</v>
      </c>
      <c r="FK15" s="930">
        <f t="shared" ca="1" si="493"/>
        <v>1068258.48</v>
      </c>
      <c r="FL15" s="930">
        <f t="shared" ca="1" si="493"/>
        <v>1063788.48</v>
      </c>
      <c r="FM15" s="930">
        <f t="shared" ca="1" si="493"/>
        <v>1059318.48</v>
      </c>
      <c r="FN15" s="930">
        <f t="shared" ref="FN15:HY25" ca="1" si="494">(ROUND(IF(((FN$8-$D15)*$H$11)&lt;0,0,(FN$8-$D15)*$H$11),2))*$C15</f>
        <v>1054812.7200000002</v>
      </c>
      <c r="FO15" s="930">
        <f t="shared" ca="1" si="494"/>
        <v>1050342.7200000002</v>
      </c>
      <c r="FP15" s="930">
        <f t="shared" ca="1" si="494"/>
        <v>1045872.7200000001</v>
      </c>
      <c r="FQ15" s="930">
        <f t="shared" ca="1" si="494"/>
        <v>1041402.7200000001</v>
      </c>
      <c r="FR15" s="930">
        <f t="shared" ca="1" si="494"/>
        <v>1036896.96</v>
      </c>
      <c r="FS15" s="930">
        <f t="shared" ca="1" si="494"/>
        <v>1032426.96</v>
      </c>
      <c r="FT15" s="930">
        <f t="shared" ca="1" si="494"/>
        <v>1027956.96</v>
      </c>
      <c r="FU15" s="930">
        <f t="shared" ca="1" si="494"/>
        <v>1023486.96</v>
      </c>
      <c r="FV15" s="930">
        <f t="shared" ca="1" si="494"/>
        <v>1018981.2</v>
      </c>
      <c r="FW15" s="930">
        <f t="shared" ca="1" si="494"/>
        <v>1014511.2</v>
      </c>
      <c r="FX15" s="930">
        <f t="shared" ca="1" si="494"/>
        <v>1010041.2</v>
      </c>
      <c r="FY15" s="930">
        <f t="shared" ca="1" si="494"/>
        <v>1005535.44</v>
      </c>
      <c r="FZ15" s="930">
        <f t="shared" ca="1" si="494"/>
        <v>1001065.44</v>
      </c>
      <c r="GA15" s="930">
        <f t="shared" ca="1" si="494"/>
        <v>996595.44</v>
      </c>
      <c r="GB15" s="930">
        <f t="shared" ca="1" si="494"/>
        <v>992125.43999999994</v>
      </c>
      <c r="GC15" s="930">
        <f t="shared" ca="1" si="494"/>
        <v>987619.68</v>
      </c>
      <c r="GD15" s="930">
        <f t="shared" ca="1" si="494"/>
        <v>983149.68</v>
      </c>
      <c r="GE15" s="930">
        <f t="shared" ca="1" si="494"/>
        <v>978679.68</v>
      </c>
      <c r="GF15" s="930">
        <f t="shared" ca="1" si="494"/>
        <v>974209.68</v>
      </c>
      <c r="GG15" s="930">
        <f t="shared" ca="1" si="494"/>
        <v>969703.92</v>
      </c>
      <c r="GH15" s="930">
        <f t="shared" ca="1" si="494"/>
        <v>965233.92</v>
      </c>
      <c r="GI15" s="930">
        <f t="shared" ca="1" si="494"/>
        <v>960763.92</v>
      </c>
      <c r="GJ15" s="930">
        <f t="shared" ca="1" si="494"/>
        <v>956258.16</v>
      </c>
      <c r="GK15" s="930">
        <f t="shared" ca="1" si="494"/>
        <v>951788.16</v>
      </c>
      <c r="GL15" s="930">
        <f t="shared" ca="1" si="494"/>
        <v>947318.16</v>
      </c>
      <c r="GM15" s="930">
        <f t="shared" ca="1" si="494"/>
        <v>942848.16</v>
      </c>
      <c r="GN15" s="930">
        <f t="shared" ca="1" si="494"/>
        <v>938342.39999999991</v>
      </c>
      <c r="GO15" s="930">
        <f t="shared" ca="1" si="494"/>
        <v>933872.39999999991</v>
      </c>
      <c r="GP15" s="930">
        <f t="shared" ca="1" si="494"/>
        <v>929402.39999999991</v>
      </c>
      <c r="GQ15" s="930">
        <f t="shared" ca="1" si="494"/>
        <v>924896.6399999999</v>
      </c>
      <c r="GR15" s="930">
        <f t="shared" ca="1" si="494"/>
        <v>920426.6399999999</v>
      </c>
      <c r="GS15" s="930">
        <f t="shared" ca="1" si="494"/>
        <v>915956.6399999999</v>
      </c>
      <c r="GT15" s="930">
        <f t="shared" ca="1" si="494"/>
        <v>911486.6399999999</v>
      </c>
      <c r="GU15" s="930">
        <f t="shared" ca="1" si="494"/>
        <v>906980.88</v>
      </c>
      <c r="GV15" s="930">
        <f t="shared" ca="1" si="494"/>
        <v>902510.88</v>
      </c>
      <c r="GW15" s="930">
        <f t="shared" ca="1" si="494"/>
        <v>898040.88</v>
      </c>
      <c r="GX15" s="930">
        <f t="shared" ca="1" si="494"/>
        <v>893570.88</v>
      </c>
      <c r="GY15" s="930">
        <f t="shared" ca="1" si="494"/>
        <v>889065.12</v>
      </c>
      <c r="GZ15" s="930">
        <f t="shared" ca="1" si="494"/>
        <v>884595.12</v>
      </c>
      <c r="HA15" s="930">
        <f t="shared" ca="1" si="494"/>
        <v>880125.12</v>
      </c>
      <c r="HB15" s="930">
        <f t="shared" ca="1" si="494"/>
        <v>875619.3600000001</v>
      </c>
      <c r="HC15" s="930">
        <f t="shared" ca="1" si="494"/>
        <v>871149.3600000001</v>
      </c>
      <c r="HD15" s="930">
        <f t="shared" ca="1" si="494"/>
        <v>866679.3600000001</v>
      </c>
      <c r="HE15" s="930">
        <f t="shared" ca="1" si="494"/>
        <v>862209.3600000001</v>
      </c>
      <c r="HF15" s="930">
        <f t="shared" ca="1" si="494"/>
        <v>857703.6</v>
      </c>
      <c r="HG15" s="930">
        <f t="shared" ca="1" si="494"/>
        <v>853233.6</v>
      </c>
      <c r="HH15" s="930">
        <f t="shared" ca="1" si="494"/>
        <v>848763.6</v>
      </c>
      <c r="HI15" s="930">
        <f t="shared" ca="1" si="494"/>
        <v>844293.6</v>
      </c>
      <c r="HJ15" s="930">
        <f t="shared" ca="1" si="494"/>
        <v>839787.84</v>
      </c>
      <c r="HK15" s="930">
        <f t="shared" ca="1" si="494"/>
        <v>835317.84</v>
      </c>
      <c r="HL15" s="930">
        <f t="shared" ca="1" si="494"/>
        <v>830847.84</v>
      </c>
      <c r="HM15" s="930">
        <f t="shared" ca="1" si="494"/>
        <v>826342.08000000007</v>
      </c>
      <c r="HN15" s="930">
        <f t="shared" ca="1" si="494"/>
        <v>821872.08000000007</v>
      </c>
      <c r="HO15" s="930">
        <f t="shared" ca="1" si="494"/>
        <v>817402.08000000007</v>
      </c>
      <c r="HP15" s="930">
        <f t="shared" ca="1" si="494"/>
        <v>812932.08000000007</v>
      </c>
      <c r="HQ15" s="930">
        <f t="shared" ca="1" si="494"/>
        <v>808426.32</v>
      </c>
      <c r="HR15" s="930">
        <f t="shared" ca="1" si="494"/>
        <v>803956.32</v>
      </c>
      <c r="HS15" s="930">
        <f t="shared" ca="1" si="494"/>
        <v>799486.32</v>
      </c>
      <c r="HT15" s="930">
        <f t="shared" ca="1" si="494"/>
        <v>794980.56</v>
      </c>
      <c r="HU15" s="930">
        <f t="shared" ca="1" si="494"/>
        <v>790510.56</v>
      </c>
      <c r="HV15" s="930">
        <f t="shared" ca="1" si="494"/>
        <v>786040.56</v>
      </c>
      <c r="HW15" s="930">
        <f t="shared" ca="1" si="494"/>
        <v>781570.56000000006</v>
      </c>
      <c r="HX15" s="930">
        <f t="shared" ca="1" si="494"/>
        <v>777064.8</v>
      </c>
      <c r="HY15" s="930">
        <f t="shared" ca="1" si="494"/>
        <v>772594.8</v>
      </c>
      <c r="HZ15" s="930">
        <f t="shared" ref="HZ15:IO25" ca="1" si="495">(ROUND(IF(((HZ$8-$D15)*$H$11)&lt;0,0,(HZ$8-$D15)*$H$11),2))*$C15</f>
        <v>768124.8</v>
      </c>
      <c r="IA15" s="930">
        <f t="shared" ca="1" si="495"/>
        <v>763654.8</v>
      </c>
      <c r="IB15" s="930">
        <f t="shared" ca="1" si="495"/>
        <v>759149.03999999992</v>
      </c>
      <c r="IC15" s="930">
        <f t="shared" ca="1" si="495"/>
        <v>754679.03999999992</v>
      </c>
      <c r="ID15" s="930">
        <f t="shared" ca="1" si="495"/>
        <v>750209.03999999992</v>
      </c>
      <c r="IE15" s="930">
        <f t="shared" ca="1" si="495"/>
        <v>745703.28</v>
      </c>
      <c r="IF15" s="930">
        <f t="shared" ca="1" si="495"/>
        <v>741233.28</v>
      </c>
      <c r="IG15" s="930">
        <f t="shared" ca="1" si="495"/>
        <v>736763.28</v>
      </c>
      <c r="IH15" s="930">
        <f t="shared" ca="1" si="495"/>
        <v>732293.28</v>
      </c>
      <c r="II15" s="930">
        <f t="shared" ca="1" si="495"/>
        <v>727787.52000000002</v>
      </c>
      <c r="IJ15" s="930">
        <f t="shared" ca="1" si="495"/>
        <v>723317.52</v>
      </c>
      <c r="IK15" s="930">
        <f t="shared" ca="1" si="495"/>
        <v>718847.52</v>
      </c>
      <c r="IL15" s="930">
        <f t="shared" ca="1" si="495"/>
        <v>714377.52</v>
      </c>
      <c r="IM15" s="930">
        <f t="shared" ca="1" si="495"/>
        <v>709871.76</v>
      </c>
      <c r="IN15" s="930">
        <f t="shared" ca="1" si="495"/>
        <v>705401.76</v>
      </c>
      <c r="IO15" s="930">
        <f t="shared" ca="1" si="495"/>
        <v>700931.76</v>
      </c>
      <c r="IP15" s="930">
        <f t="shared" ref="IP15:LA18" ca="1" si="496">(ROUND(IF(((IP$8-$D15)*$H$11)&lt;0,0,(IP$8-$D15)*$H$11),2))*$C15</f>
        <v>696426</v>
      </c>
      <c r="IQ15" s="930">
        <f t="shared" ca="1" si="496"/>
        <v>691956</v>
      </c>
      <c r="IR15" s="930">
        <f t="shared" ca="1" si="496"/>
        <v>687486</v>
      </c>
      <c r="IS15" s="930">
        <f t="shared" ca="1" si="496"/>
        <v>683016</v>
      </c>
      <c r="IT15" s="930">
        <f t="shared" ca="1" si="496"/>
        <v>678510.24</v>
      </c>
      <c r="IU15" s="930">
        <f t="shared" ca="1" si="496"/>
        <v>674040.24</v>
      </c>
      <c r="IV15" s="930">
        <f t="shared" ca="1" si="496"/>
        <v>669570.24</v>
      </c>
      <c r="IW15" s="930">
        <f t="shared" ca="1" si="496"/>
        <v>665064.48</v>
      </c>
      <c r="IX15" s="930">
        <f t="shared" ca="1" si="496"/>
        <v>660594.48</v>
      </c>
      <c r="IY15" s="930">
        <f t="shared" ca="1" si="496"/>
        <v>656124.48</v>
      </c>
      <c r="IZ15" s="930">
        <f t="shared" ca="1" si="496"/>
        <v>651654.48</v>
      </c>
      <c r="JA15" s="930">
        <f t="shared" ca="1" si="496"/>
        <v>647148.72</v>
      </c>
      <c r="JB15" s="930">
        <f t="shared" ca="1" si="496"/>
        <v>642678.72</v>
      </c>
      <c r="JC15" s="930">
        <f t="shared" ca="1" si="496"/>
        <v>638208.72</v>
      </c>
      <c r="JD15" s="930">
        <f t="shared" ca="1" si="496"/>
        <v>633738.72</v>
      </c>
      <c r="JE15" s="930">
        <f t="shared" ca="1" si="496"/>
        <v>629232.96000000008</v>
      </c>
      <c r="JF15" s="930">
        <f t="shared" ca="1" si="496"/>
        <v>624762.96000000008</v>
      </c>
      <c r="JG15" s="930">
        <f t="shared" ca="1" si="496"/>
        <v>620292.96000000008</v>
      </c>
      <c r="JH15" s="930">
        <f t="shared" ca="1" si="496"/>
        <v>615787.19999999995</v>
      </c>
      <c r="JI15" s="930">
        <f t="shared" ca="1" si="496"/>
        <v>611317.19999999995</v>
      </c>
      <c r="JJ15" s="930">
        <f t="shared" ca="1" si="496"/>
        <v>606847.19999999995</v>
      </c>
      <c r="JK15" s="930">
        <f t="shared" ca="1" si="496"/>
        <v>602377.19999999995</v>
      </c>
      <c r="JL15" s="930">
        <f t="shared" ca="1" si="496"/>
        <v>597871.43999999994</v>
      </c>
      <c r="JM15" s="930">
        <f t="shared" ca="1" si="496"/>
        <v>593401.43999999994</v>
      </c>
      <c r="JN15" s="930">
        <f t="shared" ca="1" si="496"/>
        <v>588931.43999999994</v>
      </c>
      <c r="JO15" s="930">
        <f t="shared" ca="1" si="496"/>
        <v>584461.43999999994</v>
      </c>
      <c r="JP15" s="930">
        <f t="shared" ca="1" si="496"/>
        <v>579955.68000000005</v>
      </c>
      <c r="JQ15" s="930">
        <f t="shared" ca="1" si="496"/>
        <v>575485.68000000005</v>
      </c>
      <c r="JR15" s="930">
        <f t="shared" ca="1" si="496"/>
        <v>571015.68000000005</v>
      </c>
      <c r="JS15" s="930">
        <f t="shared" ca="1" si="496"/>
        <v>566509.91999999993</v>
      </c>
      <c r="JT15" s="930">
        <f t="shared" ca="1" si="496"/>
        <v>562039.91999999993</v>
      </c>
      <c r="JU15" s="930">
        <f t="shared" ca="1" si="496"/>
        <v>557569.91999999993</v>
      </c>
      <c r="JV15" s="930">
        <f t="shared" ca="1" si="496"/>
        <v>553099.91999999993</v>
      </c>
      <c r="JW15" s="930">
        <f t="shared" ca="1" si="496"/>
        <v>548594.16</v>
      </c>
      <c r="JX15" s="930">
        <f t="shared" ca="1" si="496"/>
        <v>544124.16000000003</v>
      </c>
      <c r="JY15" s="930">
        <f t="shared" ca="1" si="496"/>
        <v>539654.16</v>
      </c>
      <c r="JZ15" s="930">
        <f t="shared" ca="1" si="496"/>
        <v>535148.4</v>
      </c>
      <c r="KA15" s="930">
        <f t="shared" ca="1" si="496"/>
        <v>530678.4</v>
      </c>
      <c r="KB15" s="930">
        <f t="shared" ca="1" si="496"/>
        <v>526208.4</v>
      </c>
      <c r="KC15" s="930">
        <f t="shared" ca="1" si="496"/>
        <v>521738.4</v>
      </c>
      <c r="KD15" s="930">
        <f t="shared" ca="1" si="496"/>
        <v>517232.63999999996</v>
      </c>
      <c r="KE15" s="930">
        <f t="shared" ca="1" si="496"/>
        <v>512762.63999999996</v>
      </c>
      <c r="KF15" s="930">
        <f t="shared" ca="1" si="496"/>
        <v>508292.63999999996</v>
      </c>
      <c r="KG15" s="930">
        <f t="shared" ca="1" si="496"/>
        <v>503822.63999999996</v>
      </c>
      <c r="KH15" s="930">
        <f t="shared" ca="1" si="496"/>
        <v>499316.88</v>
      </c>
      <c r="KI15" s="930">
        <f t="shared" ca="1" si="496"/>
        <v>494846.88</v>
      </c>
      <c r="KJ15" s="930">
        <f t="shared" ca="1" si="496"/>
        <v>490376.88</v>
      </c>
      <c r="KK15" s="930">
        <f t="shared" ca="1" si="496"/>
        <v>485871.12</v>
      </c>
      <c r="KL15" s="930">
        <f t="shared" ca="1" si="496"/>
        <v>481401.12</v>
      </c>
      <c r="KM15" s="930">
        <f t="shared" ca="1" si="496"/>
        <v>476931.12</v>
      </c>
      <c r="KN15" s="930">
        <f t="shared" ca="1" si="496"/>
        <v>472461.12</v>
      </c>
      <c r="KO15" s="930">
        <f t="shared" ca="1" si="496"/>
        <v>467955.36000000004</v>
      </c>
      <c r="KP15" s="930">
        <f t="shared" ca="1" si="496"/>
        <v>463485.36000000004</v>
      </c>
      <c r="KQ15" s="930">
        <f t="shared" ca="1" si="496"/>
        <v>459015.36000000004</v>
      </c>
      <c r="KR15" s="930">
        <f t="shared" ca="1" si="496"/>
        <v>454545.36</v>
      </c>
      <c r="KS15" s="930">
        <f t="shared" ca="1" si="496"/>
        <v>450039.6</v>
      </c>
      <c r="KT15" s="930">
        <f t="shared" ca="1" si="496"/>
        <v>445569.6</v>
      </c>
      <c r="KU15" s="930">
        <f t="shared" ca="1" si="496"/>
        <v>441099.6</v>
      </c>
      <c r="KV15" s="930">
        <f t="shared" ca="1" si="496"/>
        <v>436593.84</v>
      </c>
      <c r="KW15" s="930">
        <f t="shared" ca="1" si="496"/>
        <v>432123.84</v>
      </c>
      <c r="KX15" s="930">
        <f t="shared" ca="1" si="496"/>
        <v>427653.84</v>
      </c>
      <c r="KY15" s="930">
        <f t="shared" ca="1" si="496"/>
        <v>423183.84</v>
      </c>
      <c r="KZ15" s="930">
        <f t="shared" ca="1" si="496"/>
        <v>418678.08</v>
      </c>
      <c r="LA15" s="930">
        <f t="shared" ca="1" si="496"/>
        <v>414208.08</v>
      </c>
      <c r="LB15" s="930">
        <f t="shared" ref="LB15:NM18" ca="1" si="497">(ROUND(IF(((LB$8-$D15)*$H$11)&lt;0,0,(LB$8-$D15)*$H$11),2))*$C15</f>
        <v>409738.08</v>
      </c>
      <c r="LC15" s="930">
        <f t="shared" ca="1" si="497"/>
        <v>405232.31999999995</v>
      </c>
      <c r="LD15" s="930">
        <f t="shared" ca="1" si="497"/>
        <v>400762.31999999995</v>
      </c>
      <c r="LE15" s="930">
        <f t="shared" ca="1" si="497"/>
        <v>396292.31999999995</v>
      </c>
      <c r="LF15" s="930">
        <f t="shared" ca="1" si="497"/>
        <v>391822.31999999995</v>
      </c>
      <c r="LG15" s="930">
        <f t="shared" ca="1" si="497"/>
        <v>387316.56</v>
      </c>
      <c r="LH15" s="930">
        <f t="shared" ca="1" si="497"/>
        <v>382846.56</v>
      </c>
      <c r="LI15" s="930">
        <f t="shared" ca="1" si="497"/>
        <v>378376.56</v>
      </c>
      <c r="LJ15" s="930">
        <f t="shared" ca="1" si="497"/>
        <v>373906.56</v>
      </c>
      <c r="LK15" s="930">
        <f t="shared" ca="1" si="497"/>
        <v>369400.8</v>
      </c>
      <c r="LL15" s="930">
        <f t="shared" ca="1" si="497"/>
        <v>364930.8</v>
      </c>
      <c r="LM15" s="930">
        <f t="shared" ca="1" si="497"/>
        <v>360460.79999999999</v>
      </c>
      <c r="LN15" s="930">
        <f t="shared" ca="1" si="497"/>
        <v>355955.04000000004</v>
      </c>
      <c r="LO15" s="930">
        <f t="shared" ca="1" si="497"/>
        <v>351485.04000000004</v>
      </c>
      <c r="LP15" s="930">
        <f t="shared" ca="1" si="497"/>
        <v>347015.04000000004</v>
      </c>
      <c r="LQ15" s="930">
        <f t="shared" ca="1" si="497"/>
        <v>342545.04000000004</v>
      </c>
      <c r="LR15" s="930">
        <f t="shared" ca="1" si="497"/>
        <v>338039.28</v>
      </c>
      <c r="LS15" s="930">
        <f t="shared" ca="1" si="497"/>
        <v>333569.28000000003</v>
      </c>
      <c r="LT15" s="930">
        <f t="shared" ca="1" si="497"/>
        <v>329099.28000000003</v>
      </c>
      <c r="LU15" s="930">
        <f t="shared" ca="1" si="497"/>
        <v>324629.28000000003</v>
      </c>
      <c r="LV15" s="930">
        <f t="shared" ca="1" si="497"/>
        <v>320123.51999999996</v>
      </c>
      <c r="LW15" s="930">
        <f t="shared" ca="1" si="497"/>
        <v>315653.51999999996</v>
      </c>
      <c r="LX15" s="930">
        <f t="shared" ca="1" si="497"/>
        <v>311183.51999999996</v>
      </c>
      <c r="LY15" s="930">
        <f t="shared" ca="1" si="497"/>
        <v>306677.76000000001</v>
      </c>
      <c r="LZ15" s="930">
        <f t="shared" ca="1" si="497"/>
        <v>302207.76</v>
      </c>
      <c r="MA15" s="930">
        <f t="shared" ca="1" si="497"/>
        <v>297737.76</v>
      </c>
      <c r="MB15" s="930">
        <f t="shared" ca="1" si="497"/>
        <v>293267.76</v>
      </c>
      <c r="MC15" s="930">
        <f t="shared" ca="1" si="497"/>
        <v>288762</v>
      </c>
      <c r="MD15" s="930">
        <f t="shared" ca="1" si="497"/>
        <v>284292</v>
      </c>
      <c r="ME15" s="930">
        <f t="shared" ca="1" si="497"/>
        <v>279822</v>
      </c>
      <c r="MF15" s="930">
        <f t="shared" ca="1" si="497"/>
        <v>275352</v>
      </c>
      <c r="MG15" s="930">
        <f t="shared" ca="1" si="497"/>
        <v>270846.24</v>
      </c>
      <c r="MH15" s="930">
        <f t="shared" ca="1" si="497"/>
        <v>266376.24</v>
      </c>
      <c r="MI15" s="930">
        <f t="shared" ca="1" si="497"/>
        <v>261906.24</v>
      </c>
      <c r="MJ15" s="930">
        <f t="shared" ca="1" si="497"/>
        <v>257400.48</v>
      </c>
      <c r="MK15" s="930">
        <f t="shared" ca="1" si="497"/>
        <v>252930.48</v>
      </c>
      <c r="ML15" s="930">
        <f t="shared" ca="1" si="497"/>
        <v>248460.48</v>
      </c>
      <c r="MM15" s="930">
        <f t="shared" ca="1" si="497"/>
        <v>243990.48</v>
      </c>
      <c r="MN15" s="930">
        <f t="shared" ca="1" si="497"/>
        <v>239484.72</v>
      </c>
      <c r="MO15" s="930">
        <f t="shared" ca="1" si="497"/>
        <v>235014.72</v>
      </c>
      <c r="MP15" s="930">
        <f t="shared" ca="1" si="497"/>
        <v>230544.72</v>
      </c>
      <c r="MQ15" s="930">
        <f t="shared" ca="1" si="497"/>
        <v>226038.96</v>
      </c>
      <c r="MR15" s="930">
        <f t="shared" ca="1" si="497"/>
        <v>221568.96</v>
      </c>
      <c r="MS15" s="930">
        <f t="shared" ca="1" si="497"/>
        <v>217098.96</v>
      </c>
      <c r="MT15" s="930">
        <f t="shared" ca="1" si="497"/>
        <v>212628.96</v>
      </c>
      <c r="MU15" s="930">
        <f t="shared" ca="1" si="497"/>
        <v>208123.2</v>
      </c>
      <c r="MV15" s="930">
        <f t="shared" ca="1" si="497"/>
        <v>203653.2</v>
      </c>
      <c r="MW15" s="930">
        <f t="shared" ca="1" si="497"/>
        <v>199183.2</v>
      </c>
      <c r="MX15" s="930">
        <f t="shared" ca="1" si="497"/>
        <v>194713.2</v>
      </c>
      <c r="MY15" s="930">
        <f t="shared" ca="1" si="497"/>
        <v>190207.44</v>
      </c>
      <c r="MZ15" s="930">
        <f t="shared" ca="1" si="497"/>
        <v>185737.44</v>
      </c>
      <c r="NA15" s="930">
        <f t="shared" ca="1" si="497"/>
        <v>181267.44</v>
      </c>
      <c r="NB15" s="930">
        <f t="shared" ca="1" si="497"/>
        <v>176761.68</v>
      </c>
      <c r="NC15" s="930">
        <f t="shared" ca="1" si="497"/>
        <v>172291.68</v>
      </c>
      <c r="ND15" s="930">
        <f t="shared" ca="1" si="497"/>
        <v>167821.68</v>
      </c>
      <c r="NE15" s="930">
        <f t="shared" ca="1" si="497"/>
        <v>163351.67999999999</v>
      </c>
      <c r="NF15" s="930">
        <f t="shared" ca="1" si="497"/>
        <v>158845.92000000001</v>
      </c>
      <c r="NG15" s="930">
        <f t="shared" ca="1" si="497"/>
        <v>154375.92000000001</v>
      </c>
      <c r="NH15" s="930">
        <f t="shared" ca="1" si="497"/>
        <v>149905.92000000001</v>
      </c>
      <c r="NI15" s="930">
        <f t="shared" ca="1" si="497"/>
        <v>145435.92000000001</v>
      </c>
      <c r="NJ15" s="930">
        <f t="shared" ca="1" si="497"/>
        <v>140930.15999999997</v>
      </c>
      <c r="NK15" s="930">
        <f t="shared" ca="1" si="497"/>
        <v>136460.15999999997</v>
      </c>
      <c r="NL15" s="930">
        <f t="shared" ca="1" si="497"/>
        <v>131990.15999999997</v>
      </c>
      <c r="NM15" s="930">
        <f t="shared" ca="1" si="497"/>
        <v>127484.4</v>
      </c>
      <c r="NN15" s="930">
        <f t="shared" ref="NN15:PY21" ca="1" si="498">(ROUND(IF(((NN$8-$D15)*$H$11)&lt;0,0,(NN$8-$D15)*$H$11),2))*$C15</f>
        <v>123014.39999999999</v>
      </c>
      <c r="NO15" s="930">
        <f t="shared" ca="1" si="498"/>
        <v>118544.4</v>
      </c>
      <c r="NP15" s="930">
        <f t="shared" ca="1" si="498"/>
        <v>114074.4</v>
      </c>
      <c r="NQ15" s="930">
        <f t="shared" ca="1" si="498"/>
        <v>109568.64</v>
      </c>
      <c r="NR15" s="930">
        <f t="shared" ca="1" si="498"/>
        <v>105098.64</v>
      </c>
      <c r="NS15" s="930">
        <f t="shared" ca="1" si="498"/>
        <v>100628.64</v>
      </c>
      <c r="NT15" s="930">
        <f t="shared" ca="1" si="498"/>
        <v>96122.87999999999</v>
      </c>
      <c r="NU15" s="930">
        <f t="shared" ca="1" si="498"/>
        <v>91652.87999999999</v>
      </c>
      <c r="NV15" s="930">
        <f t="shared" ca="1" si="498"/>
        <v>87182.87999999999</v>
      </c>
      <c r="NW15" s="930">
        <f t="shared" ca="1" si="498"/>
        <v>82712.87999999999</v>
      </c>
      <c r="NX15" s="930">
        <f t="shared" ca="1" si="498"/>
        <v>78207.12000000001</v>
      </c>
      <c r="NY15" s="930">
        <f t="shared" ca="1" si="498"/>
        <v>73737.12000000001</v>
      </c>
      <c r="NZ15" s="930">
        <f t="shared" ca="1" si="498"/>
        <v>69267.12000000001</v>
      </c>
      <c r="OA15" s="930">
        <f t="shared" ca="1" si="498"/>
        <v>64797.120000000003</v>
      </c>
      <c r="OB15" s="930">
        <f t="shared" ca="1" si="498"/>
        <v>60291.360000000001</v>
      </c>
      <c r="OC15" s="930">
        <f t="shared" ca="1" si="498"/>
        <v>55821.36</v>
      </c>
      <c r="OD15" s="930">
        <f t="shared" ca="1" si="498"/>
        <v>51351.360000000001</v>
      </c>
      <c r="OE15" s="930">
        <f t="shared" ca="1" si="498"/>
        <v>46845.599999999999</v>
      </c>
      <c r="OF15" s="930">
        <f t="shared" ca="1" si="498"/>
        <v>42375.6</v>
      </c>
      <c r="OG15" s="930">
        <f t="shared" ca="1" si="498"/>
        <v>37905.599999999999</v>
      </c>
      <c r="OH15" s="930">
        <f t="shared" ca="1" si="498"/>
        <v>33435.599999999999</v>
      </c>
      <c r="OI15" s="930">
        <f t="shared" ca="1" si="498"/>
        <v>28929.84</v>
      </c>
      <c r="OJ15" s="930">
        <f t="shared" ca="1" si="498"/>
        <v>24459.84</v>
      </c>
      <c r="OK15" s="930">
        <f t="shared" ca="1" si="498"/>
        <v>19989.84</v>
      </c>
      <c r="OL15" s="930">
        <f t="shared" ca="1" si="498"/>
        <v>15519.84</v>
      </c>
      <c r="OM15" s="930">
        <f t="shared" ca="1" si="498"/>
        <v>11014.08</v>
      </c>
      <c r="ON15" s="930">
        <f t="shared" ca="1" si="498"/>
        <v>6544.08</v>
      </c>
      <c r="OO15" s="930">
        <f t="shared" ca="1" si="498"/>
        <v>2074.08</v>
      </c>
      <c r="OP15" s="930">
        <f t="shared" ca="1" si="498"/>
        <v>0</v>
      </c>
      <c r="OQ15" s="930">
        <f t="shared" ca="1" si="498"/>
        <v>0</v>
      </c>
      <c r="OR15" s="930">
        <f t="shared" ca="1" si="498"/>
        <v>0</v>
      </c>
      <c r="OS15" s="930">
        <f t="shared" ca="1" si="498"/>
        <v>0</v>
      </c>
      <c r="OT15" s="930">
        <f t="shared" ca="1" si="498"/>
        <v>0</v>
      </c>
      <c r="OU15" s="930">
        <f t="shared" ca="1" si="498"/>
        <v>0</v>
      </c>
      <c r="OV15" s="930">
        <f t="shared" ca="1" si="498"/>
        <v>0</v>
      </c>
      <c r="OW15" s="930">
        <f t="shared" ca="1" si="498"/>
        <v>0</v>
      </c>
      <c r="OX15" s="930">
        <f t="shared" ca="1" si="498"/>
        <v>0</v>
      </c>
      <c r="OY15" s="930">
        <f t="shared" ca="1" si="498"/>
        <v>0</v>
      </c>
      <c r="OZ15" s="930">
        <f t="shared" ca="1" si="498"/>
        <v>0</v>
      </c>
      <c r="PA15" s="930">
        <f t="shared" ca="1" si="498"/>
        <v>0</v>
      </c>
      <c r="PB15" s="930">
        <f t="shared" ca="1" si="498"/>
        <v>0</v>
      </c>
      <c r="PC15" s="930">
        <f t="shared" ca="1" si="498"/>
        <v>0</v>
      </c>
      <c r="PD15" s="930">
        <f t="shared" ca="1" si="498"/>
        <v>0</v>
      </c>
      <c r="PE15" s="930">
        <f t="shared" ca="1" si="498"/>
        <v>0</v>
      </c>
      <c r="PF15" s="930">
        <f t="shared" ca="1" si="498"/>
        <v>0</v>
      </c>
      <c r="PG15" s="930">
        <f t="shared" ca="1" si="498"/>
        <v>0</v>
      </c>
      <c r="PH15" s="930">
        <f t="shared" ca="1" si="498"/>
        <v>0</v>
      </c>
      <c r="PI15" s="930">
        <f t="shared" ca="1" si="498"/>
        <v>0</v>
      </c>
      <c r="PJ15" s="930">
        <f t="shared" ca="1" si="498"/>
        <v>0</v>
      </c>
      <c r="PK15" s="930">
        <f t="shared" ca="1" si="498"/>
        <v>0</v>
      </c>
      <c r="PL15" s="930">
        <f t="shared" ca="1" si="498"/>
        <v>0</v>
      </c>
      <c r="PM15" s="930">
        <f t="shared" ca="1" si="498"/>
        <v>0</v>
      </c>
      <c r="PN15" s="930">
        <f t="shared" ca="1" si="498"/>
        <v>0</v>
      </c>
      <c r="PO15" s="930">
        <f t="shared" ca="1" si="498"/>
        <v>0</v>
      </c>
      <c r="PP15" s="930">
        <f t="shared" ca="1" si="498"/>
        <v>0</v>
      </c>
      <c r="PQ15" s="930">
        <f t="shared" ca="1" si="498"/>
        <v>0</v>
      </c>
      <c r="PR15" s="930">
        <f t="shared" ca="1" si="498"/>
        <v>0</v>
      </c>
      <c r="PS15" s="930">
        <f t="shared" ca="1" si="498"/>
        <v>0</v>
      </c>
      <c r="PT15" s="930">
        <f t="shared" ca="1" si="498"/>
        <v>0</v>
      </c>
      <c r="PU15" s="930">
        <f t="shared" ca="1" si="498"/>
        <v>0</v>
      </c>
      <c r="PV15" s="930">
        <f t="shared" ca="1" si="498"/>
        <v>0</v>
      </c>
      <c r="PW15" s="930">
        <f t="shared" ca="1" si="498"/>
        <v>0</v>
      </c>
      <c r="PX15" s="930">
        <f t="shared" ca="1" si="498"/>
        <v>0</v>
      </c>
      <c r="PY15" s="930">
        <f t="shared" ca="1" si="498"/>
        <v>0</v>
      </c>
      <c r="PZ15" s="930">
        <f t="shared" ref="PZ15:SK18" ca="1" si="499">(ROUND(IF(((PZ$8-$D15)*$H$11)&lt;0,0,(PZ$8-$D15)*$H$11),2))*$C15</f>
        <v>0</v>
      </c>
      <c r="QA15" s="930">
        <f t="shared" ca="1" si="499"/>
        <v>0</v>
      </c>
      <c r="QB15" s="930">
        <f t="shared" ca="1" si="499"/>
        <v>0</v>
      </c>
      <c r="QC15" s="930">
        <f t="shared" ca="1" si="499"/>
        <v>0</v>
      </c>
      <c r="QD15" s="930">
        <f t="shared" ca="1" si="499"/>
        <v>0</v>
      </c>
      <c r="QE15" s="930">
        <f t="shared" ca="1" si="499"/>
        <v>0</v>
      </c>
      <c r="QF15" s="930">
        <f t="shared" ca="1" si="499"/>
        <v>0</v>
      </c>
      <c r="QG15" s="930">
        <f t="shared" ca="1" si="499"/>
        <v>0</v>
      </c>
      <c r="QH15" s="930">
        <f t="shared" ca="1" si="499"/>
        <v>0</v>
      </c>
      <c r="QI15" s="930">
        <f t="shared" ca="1" si="499"/>
        <v>0</v>
      </c>
      <c r="QJ15" s="930">
        <f t="shared" ca="1" si="499"/>
        <v>0</v>
      </c>
      <c r="QK15" s="930">
        <f t="shared" ca="1" si="499"/>
        <v>0</v>
      </c>
      <c r="QL15" s="930">
        <f t="shared" ca="1" si="499"/>
        <v>0</v>
      </c>
      <c r="QM15" s="930">
        <f t="shared" ca="1" si="499"/>
        <v>0</v>
      </c>
      <c r="QN15" s="930">
        <f t="shared" ca="1" si="499"/>
        <v>0</v>
      </c>
      <c r="QO15" s="930">
        <f t="shared" ca="1" si="499"/>
        <v>0</v>
      </c>
      <c r="QP15" s="930">
        <f t="shared" ca="1" si="499"/>
        <v>0</v>
      </c>
      <c r="QQ15" s="930">
        <f t="shared" ca="1" si="499"/>
        <v>0</v>
      </c>
      <c r="QR15" s="930">
        <f t="shared" ca="1" si="499"/>
        <v>0</v>
      </c>
      <c r="QS15" s="930">
        <f t="shared" ca="1" si="499"/>
        <v>0</v>
      </c>
      <c r="QT15" s="930">
        <f t="shared" ca="1" si="499"/>
        <v>0</v>
      </c>
      <c r="QU15" s="930">
        <f t="shared" ca="1" si="499"/>
        <v>0</v>
      </c>
      <c r="QV15" s="930">
        <f t="shared" ca="1" si="499"/>
        <v>0</v>
      </c>
      <c r="QW15" s="930">
        <f t="shared" ca="1" si="499"/>
        <v>0</v>
      </c>
      <c r="QX15" s="930">
        <f t="shared" ca="1" si="499"/>
        <v>0</v>
      </c>
      <c r="QY15" s="930">
        <f t="shared" ca="1" si="499"/>
        <v>0</v>
      </c>
      <c r="QZ15" s="930">
        <f t="shared" ca="1" si="499"/>
        <v>0</v>
      </c>
      <c r="RA15" s="930">
        <f t="shared" ca="1" si="499"/>
        <v>0</v>
      </c>
      <c r="RB15" s="930">
        <f t="shared" ca="1" si="499"/>
        <v>0</v>
      </c>
      <c r="RC15" s="930">
        <f t="shared" ca="1" si="499"/>
        <v>0</v>
      </c>
      <c r="RD15" s="930">
        <f t="shared" ca="1" si="499"/>
        <v>0</v>
      </c>
      <c r="RE15" s="930">
        <f t="shared" ca="1" si="499"/>
        <v>0</v>
      </c>
      <c r="RF15" s="930">
        <f t="shared" ca="1" si="499"/>
        <v>0</v>
      </c>
      <c r="RG15" s="930">
        <f t="shared" ca="1" si="499"/>
        <v>0</v>
      </c>
      <c r="RH15" s="930">
        <f t="shared" ca="1" si="499"/>
        <v>0</v>
      </c>
      <c r="RI15" s="930">
        <f t="shared" ca="1" si="499"/>
        <v>0</v>
      </c>
      <c r="RJ15" s="930">
        <f t="shared" ca="1" si="499"/>
        <v>0</v>
      </c>
      <c r="RK15" s="930">
        <f t="shared" ca="1" si="499"/>
        <v>0</v>
      </c>
      <c r="RL15" s="930">
        <f t="shared" ca="1" si="499"/>
        <v>0</v>
      </c>
      <c r="RM15" s="930">
        <f t="shared" ca="1" si="499"/>
        <v>0</v>
      </c>
      <c r="RN15" s="930">
        <f t="shared" ca="1" si="499"/>
        <v>0</v>
      </c>
      <c r="RO15" s="930">
        <f t="shared" ca="1" si="499"/>
        <v>0</v>
      </c>
      <c r="RP15" s="930">
        <f t="shared" ca="1" si="499"/>
        <v>0</v>
      </c>
      <c r="RQ15" s="930">
        <f t="shared" ca="1" si="499"/>
        <v>0</v>
      </c>
      <c r="RR15" s="930">
        <f t="shared" ca="1" si="499"/>
        <v>0</v>
      </c>
      <c r="RS15" s="930">
        <f t="shared" ca="1" si="499"/>
        <v>0</v>
      </c>
      <c r="RT15" s="930">
        <f t="shared" ca="1" si="499"/>
        <v>0</v>
      </c>
      <c r="RU15" s="930">
        <f t="shared" ca="1" si="499"/>
        <v>0</v>
      </c>
      <c r="RV15" s="930">
        <f t="shared" ca="1" si="499"/>
        <v>0</v>
      </c>
      <c r="RW15" s="930">
        <f t="shared" ca="1" si="499"/>
        <v>0</v>
      </c>
      <c r="RX15" s="930">
        <f t="shared" ca="1" si="499"/>
        <v>0</v>
      </c>
      <c r="RY15" s="930">
        <f t="shared" ca="1" si="499"/>
        <v>0</v>
      </c>
      <c r="RZ15" s="930">
        <f t="shared" ca="1" si="499"/>
        <v>0</v>
      </c>
      <c r="SA15" s="930">
        <f t="shared" ca="1" si="499"/>
        <v>0</v>
      </c>
      <c r="SB15" s="930">
        <f t="shared" ca="1" si="499"/>
        <v>0</v>
      </c>
      <c r="SC15" s="930">
        <f t="shared" ca="1" si="499"/>
        <v>0</v>
      </c>
      <c r="SD15" s="930">
        <f t="shared" ca="1" si="499"/>
        <v>0</v>
      </c>
      <c r="SE15" s="930">
        <f t="shared" ca="1" si="499"/>
        <v>0</v>
      </c>
      <c r="SF15" s="930">
        <f t="shared" ca="1" si="499"/>
        <v>0</v>
      </c>
      <c r="SG15" s="930">
        <f t="shared" ca="1" si="499"/>
        <v>0</v>
      </c>
      <c r="SH15" s="930">
        <f t="shared" ca="1" si="499"/>
        <v>0</v>
      </c>
      <c r="SI15" s="930">
        <f t="shared" ca="1" si="499"/>
        <v>0</v>
      </c>
      <c r="SJ15" s="930">
        <f t="shared" ca="1" si="499"/>
        <v>0</v>
      </c>
      <c r="SK15" s="930">
        <f t="shared" ca="1" si="499"/>
        <v>0</v>
      </c>
      <c r="SL15" s="930">
        <f t="shared" ref="SL15:UW21" ca="1" si="500">(ROUND(IF(((SL$8-$D15)*$H$11)&lt;0,0,(SL$8-$D15)*$H$11),2))*$C15</f>
        <v>0</v>
      </c>
      <c r="SM15" s="930">
        <f t="shared" ca="1" si="500"/>
        <v>0</v>
      </c>
      <c r="SN15" s="930">
        <f t="shared" ca="1" si="500"/>
        <v>0</v>
      </c>
      <c r="SO15" s="930">
        <f t="shared" ca="1" si="500"/>
        <v>0</v>
      </c>
      <c r="SP15" s="930">
        <f t="shared" ca="1" si="500"/>
        <v>0</v>
      </c>
      <c r="SQ15" s="930">
        <f t="shared" ca="1" si="500"/>
        <v>0</v>
      </c>
      <c r="SR15" s="930">
        <f t="shared" ca="1" si="500"/>
        <v>0</v>
      </c>
      <c r="SS15" s="930">
        <f t="shared" ca="1" si="500"/>
        <v>0</v>
      </c>
      <c r="ST15" s="930">
        <f t="shared" ca="1" si="500"/>
        <v>0</v>
      </c>
      <c r="SU15" s="930">
        <f t="shared" ca="1" si="500"/>
        <v>0</v>
      </c>
      <c r="SV15" s="930">
        <f t="shared" ca="1" si="500"/>
        <v>0</v>
      </c>
      <c r="SW15" s="930">
        <f t="shared" ca="1" si="500"/>
        <v>0</v>
      </c>
      <c r="SX15" s="930">
        <f t="shared" ca="1" si="500"/>
        <v>0</v>
      </c>
      <c r="SY15" s="930">
        <f t="shared" ca="1" si="500"/>
        <v>0</v>
      </c>
      <c r="SZ15" s="930">
        <f t="shared" ca="1" si="500"/>
        <v>0</v>
      </c>
      <c r="TA15" s="930">
        <f t="shared" ca="1" si="500"/>
        <v>0</v>
      </c>
      <c r="TB15" s="930">
        <f t="shared" ca="1" si="500"/>
        <v>0</v>
      </c>
      <c r="TC15" s="930">
        <f t="shared" ca="1" si="500"/>
        <v>0</v>
      </c>
      <c r="TD15" s="930">
        <f t="shared" ca="1" si="500"/>
        <v>0</v>
      </c>
      <c r="TE15" s="930">
        <f t="shared" ca="1" si="500"/>
        <v>0</v>
      </c>
      <c r="TF15" s="930">
        <f t="shared" ca="1" si="500"/>
        <v>0</v>
      </c>
      <c r="TG15" s="930">
        <f t="shared" ca="1" si="500"/>
        <v>0</v>
      </c>
      <c r="TH15" s="930">
        <f t="shared" ca="1" si="500"/>
        <v>0</v>
      </c>
      <c r="TI15" s="930">
        <f t="shared" ca="1" si="500"/>
        <v>0</v>
      </c>
      <c r="TJ15" s="930">
        <f t="shared" ca="1" si="500"/>
        <v>0</v>
      </c>
      <c r="TK15" s="930">
        <f t="shared" ca="1" si="500"/>
        <v>0</v>
      </c>
      <c r="TL15" s="930">
        <f t="shared" ca="1" si="500"/>
        <v>0</v>
      </c>
      <c r="TM15" s="930">
        <f t="shared" ca="1" si="500"/>
        <v>0</v>
      </c>
      <c r="TN15" s="930">
        <f t="shared" ca="1" si="500"/>
        <v>0</v>
      </c>
      <c r="TO15" s="930">
        <f t="shared" ca="1" si="500"/>
        <v>0</v>
      </c>
      <c r="TP15" s="930">
        <f t="shared" ca="1" si="500"/>
        <v>0</v>
      </c>
      <c r="TQ15" s="930">
        <f t="shared" ca="1" si="500"/>
        <v>0</v>
      </c>
      <c r="TR15" s="930">
        <f t="shared" ca="1" si="500"/>
        <v>0</v>
      </c>
      <c r="TS15" s="930">
        <f t="shared" ca="1" si="500"/>
        <v>0</v>
      </c>
      <c r="TT15" s="930">
        <f t="shared" ca="1" si="500"/>
        <v>0</v>
      </c>
      <c r="TU15" s="930">
        <f t="shared" ca="1" si="500"/>
        <v>0</v>
      </c>
      <c r="TV15" s="930">
        <f t="shared" ca="1" si="500"/>
        <v>0</v>
      </c>
      <c r="TW15" s="930">
        <f t="shared" ca="1" si="500"/>
        <v>0</v>
      </c>
      <c r="TX15" s="930">
        <f t="shared" ca="1" si="500"/>
        <v>0</v>
      </c>
      <c r="TY15" s="930">
        <f t="shared" ca="1" si="500"/>
        <v>0</v>
      </c>
      <c r="TZ15" s="930">
        <f t="shared" ca="1" si="500"/>
        <v>0</v>
      </c>
      <c r="UA15" s="930">
        <f t="shared" ca="1" si="500"/>
        <v>0</v>
      </c>
      <c r="UB15" s="930">
        <f t="shared" ca="1" si="500"/>
        <v>0</v>
      </c>
      <c r="UC15" s="930">
        <f t="shared" ca="1" si="500"/>
        <v>0</v>
      </c>
      <c r="UD15" s="930">
        <f t="shared" ca="1" si="500"/>
        <v>0</v>
      </c>
      <c r="UE15" s="930">
        <f t="shared" ca="1" si="500"/>
        <v>0</v>
      </c>
      <c r="UF15" s="930">
        <f t="shared" ca="1" si="500"/>
        <v>0</v>
      </c>
      <c r="UG15" s="930">
        <f t="shared" ca="1" si="500"/>
        <v>0</v>
      </c>
      <c r="UH15" s="930">
        <f t="shared" ca="1" si="500"/>
        <v>0</v>
      </c>
      <c r="UI15" s="930">
        <f t="shared" ca="1" si="500"/>
        <v>0</v>
      </c>
      <c r="UJ15" s="930">
        <f t="shared" ca="1" si="500"/>
        <v>0</v>
      </c>
      <c r="UK15" s="930">
        <f t="shared" ca="1" si="500"/>
        <v>0</v>
      </c>
      <c r="UL15" s="930">
        <f t="shared" ca="1" si="500"/>
        <v>0</v>
      </c>
      <c r="UM15" s="930">
        <f t="shared" ca="1" si="500"/>
        <v>0</v>
      </c>
      <c r="UN15" s="930">
        <f t="shared" ca="1" si="500"/>
        <v>0</v>
      </c>
      <c r="UO15" s="930">
        <f t="shared" ca="1" si="500"/>
        <v>0</v>
      </c>
      <c r="UP15" s="930">
        <f t="shared" ca="1" si="500"/>
        <v>0</v>
      </c>
      <c r="UQ15" s="930">
        <f t="shared" ca="1" si="500"/>
        <v>0</v>
      </c>
      <c r="UR15" s="930">
        <f t="shared" ca="1" si="500"/>
        <v>0</v>
      </c>
      <c r="US15" s="930">
        <f t="shared" ca="1" si="500"/>
        <v>0</v>
      </c>
      <c r="UT15" s="930">
        <f t="shared" ca="1" si="500"/>
        <v>0</v>
      </c>
      <c r="UU15" s="930">
        <f t="shared" ca="1" si="500"/>
        <v>0</v>
      </c>
      <c r="UV15" s="930">
        <f t="shared" ca="1" si="500"/>
        <v>0</v>
      </c>
      <c r="UW15" s="930">
        <f t="shared" ca="1" si="500"/>
        <v>0</v>
      </c>
      <c r="UX15" s="930">
        <f t="shared" ref="UX15:XI18" ca="1" si="501">(ROUND(IF(((UX$8-$D15)*$H$11)&lt;0,0,(UX$8-$D15)*$H$11),2))*$C15</f>
        <v>0</v>
      </c>
      <c r="UY15" s="930">
        <f t="shared" ca="1" si="501"/>
        <v>0</v>
      </c>
      <c r="UZ15" s="930">
        <f t="shared" ca="1" si="501"/>
        <v>0</v>
      </c>
      <c r="VA15" s="930">
        <f t="shared" ca="1" si="501"/>
        <v>0</v>
      </c>
      <c r="VB15" s="930">
        <f t="shared" ca="1" si="501"/>
        <v>0</v>
      </c>
      <c r="VC15" s="930">
        <f t="shared" ca="1" si="501"/>
        <v>0</v>
      </c>
      <c r="VD15" s="930">
        <f t="shared" ca="1" si="501"/>
        <v>0</v>
      </c>
      <c r="VE15" s="930">
        <f t="shared" ca="1" si="501"/>
        <v>0</v>
      </c>
      <c r="VF15" s="930">
        <f t="shared" ca="1" si="501"/>
        <v>0</v>
      </c>
      <c r="VG15" s="930">
        <f t="shared" ca="1" si="501"/>
        <v>0</v>
      </c>
      <c r="VH15" s="930">
        <f t="shared" ca="1" si="501"/>
        <v>0</v>
      </c>
      <c r="VI15" s="930">
        <f t="shared" ca="1" si="501"/>
        <v>0</v>
      </c>
      <c r="VJ15" s="930">
        <f t="shared" ca="1" si="501"/>
        <v>0</v>
      </c>
      <c r="VK15" s="930">
        <f t="shared" ca="1" si="501"/>
        <v>0</v>
      </c>
      <c r="VL15" s="930">
        <f t="shared" ca="1" si="501"/>
        <v>0</v>
      </c>
      <c r="VM15" s="930">
        <f t="shared" ca="1" si="501"/>
        <v>0</v>
      </c>
      <c r="VN15" s="930">
        <f t="shared" ca="1" si="501"/>
        <v>0</v>
      </c>
      <c r="VO15" s="930">
        <f t="shared" ca="1" si="501"/>
        <v>0</v>
      </c>
      <c r="VP15" s="930">
        <f t="shared" ca="1" si="501"/>
        <v>0</v>
      </c>
      <c r="VQ15" s="930">
        <f t="shared" ca="1" si="501"/>
        <v>0</v>
      </c>
      <c r="VR15" s="930">
        <f t="shared" ca="1" si="501"/>
        <v>0</v>
      </c>
      <c r="VS15" s="930">
        <f t="shared" ca="1" si="501"/>
        <v>0</v>
      </c>
      <c r="VT15" s="930">
        <f t="shared" ca="1" si="501"/>
        <v>0</v>
      </c>
      <c r="VU15" s="930">
        <f t="shared" ca="1" si="501"/>
        <v>0</v>
      </c>
      <c r="VV15" s="930">
        <f t="shared" ca="1" si="501"/>
        <v>0</v>
      </c>
      <c r="VW15" s="930">
        <f t="shared" ca="1" si="501"/>
        <v>0</v>
      </c>
      <c r="VX15" s="930">
        <f t="shared" ca="1" si="501"/>
        <v>0</v>
      </c>
      <c r="VY15" s="930">
        <f t="shared" ca="1" si="501"/>
        <v>0</v>
      </c>
      <c r="VZ15" s="930">
        <f t="shared" ca="1" si="501"/>
        <v>0</v>
      </c>
      <c r="WA15" s="930">
        <f t="shared" ca="1" si="501"/>
        <v>0</v>
      </c>
      <c r="WB15" s="930">
        <f t="shared" ca="1" si="501"/>
        <v>0</v>
      </c>
      <c r="WC15" s="930">
        <f t="shared" ca="1" si="501"/>
        <v>0</v>
      </c>
      <c r="WD15" s="930">
        <f t="shared" ca="1" si="501"/>
        <v>0</v>
      </c>
      <c r="WE15" s="930">
        <f t="shared" ca="1" si="501"/>
        <v>0</v>
      </c>
      <c r="WF15" s="930">
        <f t="shared" ca="1" si="501"/>
        <v>0</v>
      </c>
      <c r="WG15" s="930">
        <f t="shared" ca="1" si="501"/>
        <v>0</v>
      </c>
      <c r="WH15" s="930">
        <f t="shared" ca="1" si="501"/>
        <v>0</v>
      </c>
      <c r="WI15" s="930">
        <f t="shared" ca="1" si="501"/>
        <v>0</v>
      </c>
      <c r="WJ15" s="930">
        <f t="shared" ca="1" si="501"/>
        <v>0</v>
      </c>
      <c r="WK15" s="930">
        <f t="shared" ca="1" si="501"/>
        <v>0</v>
      </c>
      <c r="WL15" s="930">
        <f t="shared" ca="1" si="501"/>
        <v>0</v>
      </c>
      <c r="WM15" s="930">
        <f t="shared" ca="1" si="501"/>
        <v>0</v>
      </c>
      <c r="WN15" s="930">
        <f t="shared" ca="1" si="501"/>
        <v>0</v>
      </c>
      <c r="WO15" s="930">
        <f t="shared" ca="1" si="501"/>
        <v>0</v>
      </c>
      <c r="WP15" s="930">
        <f t="shared" ca="1" si="501"/>
        <v>0</v>
      </c>
      <c r="WQ15" s="930">
        <f t="shared" ca="1" si="501"/>
        <v>0</v>
      </c>
      <c r="WR15" s="930">
        <f t="shared" ca="1" si="501"/>
        <v>0</v>
      </c>
      <c r="WS15" s="930">
        <f t="shared" ca="1" si="501"/>
        <v>0</v>
      </c>
      <c r="WT15" s="930">
        <f t="shared" ca="1" si="501"/>
        <v>0</v>
      </c>
      <c r="WU15" s="930">
        <f t="shared" ca="1" si="501"/>
        <v>0</v>
      </c>
      <c r="WV15" s="930">
        <f t="shared" ca="1" si="501"/>
        <v>0</v>
      </c>
      <c r="WW15" s="930">
        <f t="shared" ca="1" si="501"/>
        <v>0</v>
      </c>
      <c r="WX15" s="930">
        <f t="shared" ca="1" si="501"/>
        <v>0</v>
      </c>
      <c r="WY15" s="930">
        <f t="shared" ca="1" si="501"/>
        <v>0</v>
      </c>
      <c r="WZ15" s="930">
        <f t="shared" ca="1" si="501"/>
        <v>0</v>
      </c>
      <c r="XA15" s="930">
        <f t="shared" ca="1" si="501"/>
        <v>0</v>
      </c>
      <c r="XB15" s="930">
        <f t="shared" ca="1" si="501"/>
        <v>0</v>
      </c>
      <c r="XC15" s="930">
        <f t="shared" ca="1" si="501"/>
        <v>0</v>
      </c>
      <c r="XD15" s="930">
        <f t="shared" ca="1" si="501"/>
        <v>0</v>
      </c>
      <c r="XE15" s="930">
        <f t="shared" ca="1" si="501"/>
        <v>0</v>
      </c>
      <c r="XF15" s="930">
        <f t="shared" ca="1" si="501"/>
        <v>0</v>
      </c>
      <c r="XG15" s="930">
        <f t="shared" ca="1" si="501"/>
        <v>0</v>
      </c>
      <c r="XH15" s="930">
        <f t="shared" ca="1" si="501"/>
        <v>0</v>
      </c>
      <c r="XI15" s="930">
        <f t="shared" ca="1" si="501"/>
        <v>0</v>
      </c>
      <c r="XJ15" s="930">
        <f t="shared" ref="XJ15:ZU21" ca="1" si="502">(ROUND(IF(((XJ$8-$D15)*$H$11)&lt;0,0,(XJ$8-$D15)*$H$11),2))*$C15</f>
        <v>0</v>
      </c>
      <c r="XK15" s="930">
        <f t="shared" ca="1" si="502"/>
        <v>0</v>
      </c>
      <c r="XL15" s="930">
        <f t="shared" ca="1" si="502"/>
        <v>0</v>
      </c>
      <c r="XM15" s="930">
        <f t="shared" ca="1" si="502"/>
        <v>0</v>
      </c>
      <c r="XN15" s="930">
        <f t="shared" ca="1" si="502"/>
        <v>0</v>
      </c>
      <c r="XO15" s="930">
        <f t="shared" ca="1" si="502"/>
        <v>0</v>
      </c>
      <c r="XP15" s="930">
        <f t="shared" ca="1" si="502"/>
        <v>0</v>
      </c>
      <c r="XQ15" s="930">
        <f t="shared" ca="1" si="502"/>
        <v>0</v>
      </c>
      <c r="XR15" s="930">
        <f t="shared" ca="1" si="502"/>
        <v>0</v>
      </c>
      <c r="XS15" s="930">
        <f t="shared" ca="1" si="502"/>
        <v>0</v>
      </c>
      <c r="XT15" s="930">
        <f t="shared" ca="1" si="502"/>
        <v>0</v>
      </c>
      <c r="XU15" s="930">
        <f t="shared" ca="1" si="502"/>
        <v>0</v>
      </c>
      <c r="XV15" s="930">
        <f t="shared" ca="1" si="502"/>
        <v>0</v>
      </c>
      <c r="XW15" s="930">
        <f t="shared" ca="1" si="502"/>
        <v>0</v>
      </c>
      <c r="XX15" s="930">
        <f t="shared" ca="1" si="502"/>
        <v>0</v>
      </c>
      <c r="XY15" s="930">
        <f t="shared" ca="1" si="502"/>
        <v>0</v>
      </c>
      <c r="XZ15" s="930">
        <f t="shared" ca="1" si="502"/>
        <v>0</v>
      </c>
      <c r="YA15" s="930">
        <f t="shared" ca="1" si="502"/>
        <v>0</v>
      </c>
      <c r="YB15" s="930">
        <f t="shared" ca="1" si="502"/>
        <v>0</v>
      </c>
      <c r="YC15" s="930">
        <f t="shared" ca="1" si="502"/>
        <v>0</v>
      </c>
      <c r="YD15" s="930">
        <f t="shared" ca="1" si="502"/>
        <v>0</v>
      </c>
      <c r="YE15" s="930">
        <f t="shared" ca="1" si="502"/>
        <v>0</v>
      </c>
      <c r="YF15" s="930">
        <f t="shared" ca="1" si="502"/>
        <v>0</v>
      </c>
      <c r="YG15" s="930">
        <f t="shared" ca="1" si="502"/>
        <v>0</v>
      </c>
      <c r="YH15" s="930">
        <f t="shared" ca="1" si="502"/>
        <v>0</v>
      </c>
      <c r="YI15" s="930">
        <f t="shared" ca="1" si="502"/>
        <v>0</v>
      </c>
      <c r="YJ15" s="930">
        <f t="shared" ca="1" si="502"/>
        <v>0</v>
      </c>
      <c r="YK15" s="930">
        <f t="shared" ca="1" si="502"/>
        <v>0</v>
      </c>
      <c r="YL15" s="930">
        <f t="shared" ca="1" si="502"/>
        <v>0</v>
      </c>
      <c r="YM15" s="930">
        <f t="shared" ca="1" si="502"/>
        <v>0</v>
      </c>
      <c r="YN15" s="930">
        <f t="shared" ca="1" si="502"/>
        <v>0</v>
      </c>
      <c r="YO15" s="930">
        <f t="shared" ca="1" si="502"/>
        <v>0</v>
      </c>
      <c r="YP15" s="930">
        <f t="shared" ca="1" si="502"/>
        <v>0</v>
      </c>
      <c r="YQ15" s="930">
        <f t="shared" ca="1" si="502"/>
        <v>0</v>
      </c>
      <c r="YR15" s="930">
        <f t="shared" ca="1" si="502"/>
        <v>0</v>
      </c>
      <c r="YS15" s="930">
        <f t="shared" ca="1" si="502"/>
        <v>0</v>
      </c>
      <c r="YT15" s="930">
        <f t="shared" ca="1" si="502"/>
        <v>0</v>
      </c>
      <c r="YU15" s="930">
        <f t="shared" ca="1" si="502"/>
        <v>0</v>
      </c>
      <c r="YV15" s="930">
        <f t="shared" ca="1" si="502"/>
        <v>0</v>
      </c>
      <c r="YW15" s="930">
        <f t="shared" ca="1" si="502"/>
        <v>0</v>
      </c>
      <c r="YX15" s="930">
        <f t="shared" ca="1" si="502"/>
        <v>0</v>
      </c>
      <c r="YY15" s="930">
        <f t="shared" ca="1" si="502"/>
        <v>0</v>
      </c>
      <c r="YZ15" s="930">
        <f t="shared" ca="1" si="502"/>
        <v>0</v>
      </c>
      <c r="ZA15" s="930">
        <f t="shared" ca="1" si="502"/>
        <v>0</v>
      </c>
      <c r="ZB15" s="930">
        <f t="shared" ca="1" si="502"/>
        <v>0</v>
      </c>
      <c r="ZC15" s="930">
        <f t="shared" ca="1" si="502"/>
        <v>0</v>
      </c>
      <c r="ZD15" s="930">
        <f t="shared" ca="1" si="502"/>
        <v>0</v>
      </c>
      <c r="ZE15" s="930">
        <f t="shared" ca="1" si="502"/>
        <v>0</v>
      </c>
      <c r="ZF15" s="930">
        <f t="shared" ca="1" si="502"/>
        <v>0</v>
      </c>
      <c r="ZG15" s="930">
        <f t="shared" ca="1" si="502"/>
        <v>0</v>
      </c>
      <c r="ZH15" s="930">
        <f t="shared" ca="1" si="502"/>
        <v>0</v>
      </c>
      <c r="ZI15" s="930">
        <f t="shared" ca="1" si="502"/>
        <v>0</v>
      </c>
      <c r="ZJ15" s="930">
        <f t="shared" ca="1" si="502"/>
        <v>0</v>
      </c>
      <c r="ZK15" s="930">
        <f t="shared" ca="1" si="502"/>
        <v>0</v>
      </c>
      <c r="ZL15" s="930">
        <f t="shared" ca="1" si="502"/>
        <v>0</v>
      </c>
      <c r="ZM15" s="930">
        <f t="shared" ca="1" si="502"/>
        <v>0</v>
      </c>
      <c r="ZN15" s="930">
        <f t="shared" ca="1" si="502"/>
        <v>0</v>
      </c>
      <c r="ZO15" s="930">
        <f t="shared" ca="1" si="502"/>
        <v>0</v>
      </c>
      <c r="ZP15" s="930">
        <f t="shared" ca="1" si="502"/>
        <v>0</v>
      </c>
      <c r="ZQ15" s="930">
        <f t="shared" ca="1" si="502"/>
        <v>0</v>
      </c>
      <c r="ZR15" s="930">
        <f t="shared" ca="1" si="502"/>
        <v>0</v>
      </c>
      <c r="ZS15" s="930">
        <f t="shared" ca="1" si="502"/>
        <v>0</v>
      </c>
      <c r="ZT15" s="930">
        <f t="shared" ca="1" si="502"/>
        <v>0</v>
      </c>
      <c r="ZU15" s="930">
        <f t="shared" ca="1" si="502"/>
        <v>0</v>
      </c>
      <c r="ZV15" s="930">
        <f t="shared" ref="ZV15:AAB25" ca="1" si="503">(ROUND(IF(((ZV$8-$D15)*$H$11)&lt;0,0,(ZV$8-$D15)*$H$11),2))*$C15</f>
        <v>0</v>
      </c>
      <c r="ZW15" s="930">
        <f t="shared" ca="1" si="503"/>
        <v>0</v>
      </c>
      <c r="ZX15" s="930">
        <f t="shared" ca="1" si="503"/>
        <v>0</v>
      </c>
      <c r="ZY15" s="930">
        <f t="shared" ca="1" si="503"/>
        <v>0</v>
      </c>
      <c r="ZZ15" s="930">
        <f t="shared" ca="1" si="503"/>
        <v>0</v>
      </c>
      <c r="AAA15" s="930">
        <f t="shared" ca="1" si="503"/>
        <v>0</v>
      </c>
      <c r="AAB15" s="930">
        <f t="shared" ca="1" si="503"/>
        <v>0</v>
      </c>
    </row>
    <row r="16" spans="1:704" s="150" customFormat="1" ht="15" customHeight="1" x14ac:dyDescent="0.2">
      <c r="A16" s="150" t="s">
        <v>6</v>
      </c>
      <c r="B16" s="318">
        <f ca="1">II!B18</f>
        <v>2.37</v>
      </c>
      <c r="C16" s="283">
        <f ca="1">II!I18</f>
        <v>5379</v>
      </c>
      <c r="D16" s="147">
        <f ca="1">II!J18</f>
        <v>849.49</v>
      </c>
      <c r="E16" s="284" t="str">
        <f t="shared" ca="1" si="486"/>
        <v/>
      </c>
      <c r="F16" s="166" t="str">
        <f ca="1">IF(E16="","",ROUND(II!$H$34*F$10*100,0)/100)</f>
        <v/>
      </c>
      <c r="G16" s="166">
        <f t="shared" ca="1" si="487"/>
        <v>0</v>
      </c>
      <c r="H16" s="147">
        <f ca="1">IF(II!P18="",0,ROUND((II!$H$34-D16)*$H$11*100,0)/100)</f>
        <v>427.33</v>
      </c>
      <c r="I16" s="147">
        <f ca="1">IF(Para!L$42="nein",(H16*C16),IF(H16="",0,ROUND(IF(C16&gt;II!$I$36,(H16*II!$I$36),(H16*C16)),0)))</f>
        <v>1645221</v>
      </c>
      <c r="J16" s="189">
        <f t="shared" ref="J16:J25" ca="1" si="504">IF(G16&lt;&gt;"",G16+I16,I16)</f>
        <v>1645221</v>
      </c>
      <c r="K16" s="953">
        <f t="shared" ca="1" si="488"/>
        <v>1645221</v>
      </c>
      <c r="L16" s="940">
        <f t="shared" ref="L16:L24" ca="1" si="505">ROUND(L$27/J$27*J16,2)</f>
        <v>2921906.14</v>
      </c>
      <c r="M16" s="940">
        <v>2681420.77</v>
      </c>
      <c r="N16" s="940">
        <f t="shared" ca="1" si="489"/>
        <v>19010.995925412808</v>
      </c>
      <c r="P16" s="930">
        <f t="shared" ref="P16:AE21" ca="1" si="506">(ROUND(IF(((P$8-$D16)*$H$11)&lt;0,0,(P$8-$D16)*$H$11),2))*$C16</f>
        <v>3370051.08</v>
      </c>
      <c r="Q16" s="930">
        <f t="shared" ca="1" si="506"/>
        <v>3363327.33</v>
      </c>
      <c r="R16" s="930">
        <f t="shared" ca="1" si="506"/>
        <v>3356603.58</v>
      </c>
      <c r="S16" s="930">
        <f t="shared" ca="1" si="506"/>
        <v>3349826.04</v>
      </c>
      <c r="T16" s="930">
        <f t="shared" ca="1" si="506"/>
        <v>3343102.29</v>
      </c>
      <c r="U16" s="930">
        <f t="shared" ca="1" si="506"/>
        <v>3336378.54</v>
      </c>
      <c r="V16" s="930">
        <f t="shared" ca="1" si="506"/>
        <v>3329654.79</v>
      </c>
      <c r="W16" s="930">
        <f t="shared" ca="1" si="506"/>
        <v>3322877.25</v>
      </c>
      <c r="X16" s="930">
        <f t="shared" ca="1" si="506"/>
        <v>3316153.5</v>
      </c>
      <c r="Y16" s="930">
        <f t="shared" ca="1" si="506"/>
        <v>3309429.75</v>
      </c>
      <c r="Z16" s="930">
        <f t="shared" ca="1" si="506"/>
        <v>3302706</v>
      </c>
      <c r="AA16" s="930">
        <f t="shared" ca="1" si="506"/>
        <v>3295928.46</v>
      </c>
      <c r="AB16" s="930">
        <f t="shared" ca="1" si="506"/>
        <v>3289204.71</v>
      </c>
      <c r="AC16" s="930">
        <f t="shared" ca="1" si="506"/>
        <v>3282480.96</v>
      </c>
      <c r="AD16" s="930">
        <f t="shared" ca="1" si="506"/>
        <v>3275703.42</v>
      </c>
      <c r="AE16" s="930">
        <f t="shared" ca="1" si="506"/>
        <v>3268979.67</v>
      </c>
      <c r="AF16" s="930">
        <f t="shared" ca="1" si="490"/>
        <v>3262255.92</v>
      </c>
      <c r="AG16" s="930">
        <f t="shared" ca="1" si="490"/>
        <v>3255532.17</v>
      </c>
      <c r="AH16" s="930">
        <f t="shared" ca="1" si="490"/>
        <v>3248754.6300000004</v>
      </c>
      <c r="AI16" s="930">
        <f t="shared" ca="1" si="490"/>
        <v>3242030.8800000004</v>
      </c>
      <c r="AJ16" s="930">
        <f t="shared" ca="1" si="490"/>
        <v>3235307.1300000004</v>
      </c>
      <c r="AK16" s="930">
        <f t="shared" ca="1" si="490"/>
        <v>3228583.3800000004</v>
      </c>
      <c r="AL16" s="930">
        <f t="shared" ca="1" si="490"/>
        <v>3221805.8400000003</v>
      </c>
      <c r="AM16" s="930">
        <f t="shared" ca="1" si="490"/>
        <v>3215082.0900000003</v>
      </c>
      <c r="AN16" s="930">
        <f t="shared" ca="1" si="490"/>
        <v>3208358.3400000003</v>
      </c>
      <c r="AO16" s="930">
        <f t="shared" ca="1" si="490"/>
        <v>3201580.8000000003</v>
      </c>
      <c r="AP16" s="930">
        <f t="shared" ca="1" si="491"/>
        <v>3194857.0500000003</v>
      </c>
      <c r="AQ16" s="930">
        <f t="shared" ca="1" si="491"/>
        <v>3188133.3000000003</v>
      </c>
      <c r="AR16" s="930">
        <f t="shared" ca="1" si="491"/>
        <v>3181409.5500000003</v>
      </c>
      <c r="AS16" s="930">
        <f t="shared" ca="1" si="491"/>
        <v>3174632.0100000002</v>
      </c>
      <c r="AT16" s="930">
        <f t="shared" ca="1" si="491"/>
        <v>3167908.2600000002</v>
      </c>
      <c r="AU16" s="930">
        <f t="shared" ca="1" si="491"/>
        <v>3161184.5100000002</v>
      </c>
      <c r="AV16" s="930">
        <f t="shared" ca="1" si="491"/>
        <v>3154406.9699999997</v>
      </c>
      <c r="AW16" s="930">
        <f t="shared" ca="1" si="491"/>
        <v>3147683.2199999997</v>
      </c>
      <c r="AX16" s="930">
        <f t="shared" ca="1" si="491"/>
        <v>3140959.4699999997</v>
      </c>
      <c r="AY16" s="930">
        <f t="shared" ca="1" si="491"/>
        <v>3134235.7199999997</v>
      </c>
      <c r="AZ16" s="930">
        <f t="shared" ca="1" si="491"/>
        <v>3127458.1799999997</v>
      </c>
      <c r="BA16" s="930">
        <f t="shared" ca="1" si="491"/>
        <v>3120734.4299999997</v>
      </c>
      <c r="BB16" s="930">
        <f t="shared" ca="1" si="491"/>
        <v>3114010.6799999997</v>
      </c>
      <c r="BC16" s="930">
        <f t="shared" ca="1" si="491"/>
        <v>3107286.9299999997</v>
      </c>
      <c r="BD16" s="930">
        <f t="shared" ca="1" si="491"/>
        <v>3100509.3899999997</v>
      </c>
      <c r="BE16" s="930">
        <f t="shared" ca="1" si="491"/>
        <v>3093785.6399999997</v>
      </c>
      <c r="BF16" s="930">
        <f t="shared" ca="1" si="491"/>
        <v>3087061.8899999997</v>
      </c>
      <c r="BG16" s="930">
        <f t="shared" ca="1" si="491"/>
        <v>3080284.35</v>
      </c>
      <c r="BH16" s="930">
        <f t="shared" ca="1" si="491"/>
        <v>3073560.6</v>
      </c>
      <c r="BI16" s="930">
        <f t="shared" ca="1" si="491"/>
        <v>3066836.85</v>
      </c>
      <c r="BJ16" s="930">
        <f t="shared" ca="1" si="491"/>
        <v>3060113.1</v>
      </c>
      <c r="BK16" s="930">
        <f t="shared" ca="1" si="491"/>
        <v>3053335.56</v>
      </c>
      <c r="BL16" s="930">
        <f t="shared" ca="1" si="491"/>
        <v>3046611.81</v>
      </c>
      <c r="BM16" s="930">
        <f t="shared" ca="1" si="491"/>
        <v>3039888.06</v>
      </c>
      <c r="BN16" s="930">
        <f t="shared" ca="1" si="491"/>
        <v>3033164.31</v>
      </c>
      <c r="BO16" s="930">
        <f t="shared" ca="1" si="491"/>
        <v>3026386.77</v>
      </c>
      <c r="BP16" s="930">
        <f t="shared" ca="1" si="491"/>
        <v>3019663.02</v>
      </c>
      <c r="BQ16" s="930">
        <f t="shared" ca="1" si="491"/>
        <v>3012939.27</v>
      </c>
      <c r="BR16" s="930">
        <f t="shared" ca="1" si="491"/>
        <v>3006161.73</v>
      </c>
      <c r="BS16" s="930">
        <f t="shared" ca="1" si="491"/>
        <v>2999437.98</v>
      </c>
      <c r="BT16" s="930">
        <f t="shared" ca="1" si="491"/>
        <v>2992714.23</v>
      </c>
      <c r="BU16" s="930">
        <f t="shared" ca="1" si="491"/>
        <v>2985990.48</v>
      </c>
      <c r="BV16" s="930">
        <f t="shared" ca="1" si="491"/>
        <v>2979212.94</v>
      </c>
      <c r="BW16" s="930">
        <f t="shared" ca="1" si="491"/>
        <v>2972489.19</v>
      </c>
      <c r="BX16" s="930">
        <f t="shared" ca="1" si="491"/>
        <v>2965765.44</v>
      </c>
      <c r="BY16" s="930">
        <f t="shared" ca="1" si="491"/>
        <v>2958987.9</v>
      </c>
      <c r="BZ16" s="930">
        <f t="shared" ca="1" si="491"/>
        <v>2952264.15</v>
      </c>
      <c r="CA16" s="930">
        <f t="shared" ca="1" si="491"/>
        <v>2945540.4</v>
      </c>
      <c r="CB16" s="930">
        <f t="shared" ca="1" si="491"/>
        <v>2938816.65</v>
      </c>
      <c r="CC16" s="930">
        <f t="shared" ca="1" si="491"/>
        <v>2932039.1100000003</v>
      </c>
      <c r="CD16" s="930">
        <f t="shared" ca="1" si="491"/>
        <v>2925315.3600000003</v>
      </c>
      <c r="CE16" s="930">
        <f t="shared" ca="1" si="491"/>
        <v>2918591.6100000003</v>
      </c>
      <c r="CF16" s="930">
        <f t="shared" ca="1" si="491"/>
        <v>2911867.8600000003</v>
      </c>
      <c r="CG16" s="930">
        <f t="shared" ca="1" si="491"/>
        <v>2905090.3200000003</v>
      </c>
      <c r="CH16" s="930">
        <f t="shared" ca="1" si="491"/>
        <v>2898366.5700000003</v>
      </c>
      <c r="CI16" s="930">
        <f t="shared" ca="1" si="492"/>
        <v>2891642.8200000003</v>
      </c>
      <c r="CJ16" s="930">
        <f t="shared" ca="1" si="492"/>
        <v>2884865.2800000003</v>
      </c>
      <c r="CK16" s="930">
        <f t="shared" ca="1" si="492"/>
        <v>2878141.5300000003</v>
      </c>
      <c r="CL16" s="930">
        <f t="shared" ca="1" si="492"/>
        <v>2871417.7800000003</v>
      </c>
      <c r="CM16" s="930">
        <f t="shared" ca="1" si="492"/>
        <v>2864694.0300000003</v>
      </c>
      <c r="CN16" s="930">
        <f t="shared" ca="1" si="492"/>
        <v>2857916.4899999998</v>
      </c>
      <c r="CO16" s="930">
        <f t="shared" ca="1" si="492"/>
        <v>2851192.7399999998</v>
      </c>
      <c r="CP16" s="930">
        <f t="shared" ca="1" si="492"/>
        <v>2844468.9899999998</v>
      </c>
      <c r="CQ16" s="930">
        <f t="shared" ca="1" si="492"/>
        <v>2837745.2399999998</v>
      </c>
      <c r="CR16" s="930">
        <f t="shared" ca="1" si="492"/>
        <v>2830967.6999999997</v>
      </c>
      <c r="CS16" s="930">
        <f t="shared" ca="1" si="492"/>
        <v>2824243.9499999997</v>
      </c>
      <c r="CT16" s="930">
        <f t="shared" ca="1" si="492"/>
        <v>2817520.1999999997</v>
      </c>
      <c r="CU16" s="930">
        <f t="shared" ca="1" si="492"/>
        <v>2810742.6599999997</v>
      </c>
      <c r="CV16" s="930">
        <f t="shared" ca="1" si="492"/>
        <v>2804018.9099999997</v>
      </c>
      <c r="CW16" s="930">
        <f t="shared" ca="1" si="492"/>
        <v>2797295.1599999997</v>
      </c>
      <c r="CX16" s="930">
        <f t="shared" ca="1" si="492"/>
        <v>2790571.4099999997</v>
      </c>
      <c r="CY16" s="930">
        <f t="shared" ca="1" si="492"/>
        <v>2783793.8699999996</v>
      </c>
      <c r="CZ16" s="930">
        <f t="shared" ca="1" si="492"/>
        <v>2777070.1199999996</v>
      </c>
      <c r="DA16" s="930">
        <f t="shared" ca="1" si="492"/>
        <v>2770346.3699999996</v>
      </c>
      <c r="DB16" s="930">
        <f t="shared" ca="1" si="493"/>
        <v>2763622.6199999996</v>
      </c>
      <c r="DC16" s="930">
        <f t="shared" ca="1" si="493"/>
        <v>2756845.08</v>
      </c>
      <c r="DD16" s="930">
        <f t="shared" ca="1" si="493"/>
        <v>2750121.33</v>
      </c>
      <c r="DE16" s="930">
        <f t="shared" ca="1" si="493"/>
        <v>2743397.58</v>
      </c>
      <c r="DF16" s="930">
        <f t="shared" ca="1" si="493"/>
        <v>2736620.04</v>
      </c>
      <c r="DG16" s="930">
        <f t="shared" ca="1" si="493"/>
        <v>2729896.29</v>
      </c>
      <c r="DH16" s="930">
        <f t="shared" ca="1" si="493"/>
        <v>2723172.54</v>
      </c>
      <c r="DI16" s="930">
        <f t="shared" ca="1" si="493"/>
        <v>2716448.79</v>
      </c>
      <c r="DJ16" s="930">
        <f t="shared" ca="1" si="493"/>
        <v>2709671.25</v>
      </c>
      <c r="DK16" s="930">
        <f t="shared" ca="1" si="493"/>
        <v>2702947.5</v>
      </c>
      <c r="DL16" s="930">
        <f t="shared" ca="1" si="493"/>
        <v>2696223.75</v>
      </c>
      <c r="DM16" s="930">
        <f t="shared" ca="1" si="493"/>
        <v>2689446.21</v>
      </c>
      <c r="DN16" s="930">
        <f t="shared" ca="1" si="493"/>
        <v>2682722.46</v>
      </c>
      <c r="DO16" s="930">
        <f t="shared" ca="1" si="493"/>
        <v>2675998.71</v>
      </c>
      <c r="DP16" s="930">
        <f t="shared" ca="1" si="493"/>
        <v>2669274.96</v>
      </c>
      <c r="DQ16" s="930">
        <f t="shared" ca="1" si="493"/>
        <v>2662497.42</v>
      </c>
      <c r="DR16" s="930">
        <f t="shared" ca="1" si="493"/>
        <v>2655773.67</v>
      </c>
      <c r="DS16" s="930">
        <f t="shared" ca="1" si="493"/>
        <v>2649049.92</v>
      </c>
      <c r="DT16" s="930">
        <f t="shared" ca="1" si="493"/>
        <v>2642326.17</v>
      </c>
      <c r="DU16" s="930">
        <f t="shared" ca="1" si="493"/>
        <v>2635548.6300000004</v>
      </c>
      <c r="DV16" s="930">
        <f t="shared" ca="1" si="493"/>
        <v>2628824.8800000004</v>
      </c>
      <c r="DW16" s="930">
        <f t="shared" ca="1" si="493"/>
        <v>2622101.1300000004</v>
      </c>
      <c r="DX16" s="930">
        <f t="shared" ca="1" si="493"/>
        <v>2615323.59</v>
      </c>
      <c r="DY16" s="930">
        <f t="shared" ca="1" si="493"/>
        <v>2608599.84</v>
      </c>
      <c r="DZ16" s="930">
        <f t="shared" ca="1" si="493"/>
        <v>2601876.09</v>
      </c>
      <c r="EA16" s="930">
        <f t="shared" ca="1" si="493"/>
        <v>2595152.34</v>
      </c>
      <c r="EB16" s="930">
        <f t="shared" ca="1" si="493"/>
        <v>2588374.7999999998</v>
      </c>
      <c r="EC16" s="930">
        <f t="shared" ca="1" si="493"/>
        <v>2581651.0499999998</v>
      </c>
      <c r="ED16" s="930">
        <f t="shared" ca="1" si="493"/>
        <v>2574927.2999999998</v>
      </c>
      <c r="EE16" s="930">
        <f t="shared" ca="1" si="493"/>
        <v>2568203.5499999998</v>
      </c>
      <c r="EF16" s="930">
        <f t="shared" ca="1" si="493"/>
        <v>2561426.0099999998</v>
      </c>
      <c r="EG16" s="930">
        <f t="shared" ca="1" si="493"/>
        <v>2554702.2599999998</v>
      </c>
      <c r="EH16" s="930">
        <f t="shared" ca="1" si="493"/>
        <v>2547978.5099999998</v>
      </c>
      <c r="EI16" s="930">
        <f t="shared" ca="1" si="493"/>
        <v>2541200.9700000002</v>
      </c>
      <c r="EJ16" s="930">
        <f t="shared" ca="1" si="493"/>
        <v>2534477.2200000002</v>
      </c>
      <c r="EK16" s="930">
        <f t="shared" ca="1" si="493"/>
        <v>2527753.4700000002</v>
      </c>
      <c r="EL16" s="930">
        <f t="shared" ca="1" si="493"/>
        <v>2521029.7200000002</v>
      </c>
      <c r="EM16" s="930">
        <f t="shared" ca="1" si="493"/>
        <v>2514252.1800000002</v>
      </c>
      <c r="EN16" s="930">
        <f t="shared" ca="1" si="493"/>
        <v>2507528.4300000002</v>
      </c>
      <c r="EO16" s="930">
        <f t="shared" ca="1" si="493"/>
        <v>2500804.6800000002</v>
      </c>
      <c r="EP16" s="930">
        <f t="shared" ca="1" si="493"/>
        <v>2494027.14</v>
      </c>
      <c r="EQ16" s="930">
        <f t="shared" ca="1" si="493"/>
        <v>2487303.39</v>
      </c>
      <c r="ER16" s="930">
        <f t="shared" ca="1" si="493"/>
        <v>2480579.64</v>
      </c>
      <c r="ES16" s="930">
        <f t="shared" ca="1" si="493"/>
        <v>2473855.89</v>
      </c>
      <c r="ET16" s="930">
        <f t="shared" ca="1" si="493"/>
        <v>2467078.35</v>
      </c>
      <c r="EU16" s="930">
        <f t="shared" ca="1" si="493"/>
        <v>2460354.6</v>
      </c>
      <c r="EV16" s="930">
        <f t="shared" ca="1" si="493"/>
        <v>2453630.85</v>
      </c>
      <c r="EW16" s="930">
        <f t="shared" ca="1" si="493"/>
        <v>2446907.1</v>
      </c>
      <c r="EX16" s="930">
        <f t="shared" ca="1" si="493"/>
        <v>2440129.56</v>
      </c>
      <c r="EY16" s="930">
        <f t="shared" ca="1" si="493"/>
        <v>2433405.81</v>
      </c>
      <c r="EZ16" s="930">
        <f t="shared" ca="1" si="493"/>
        <v>2426682.06</v>
      </c>
      <c r="FA16" s="930">
        <f t="shared" ca="1" si="493"/>
        <v>2419904.52</v>
      </c>
      <c r="FB16" s="930">
        <f t="shared" ca="1" si="493"/>
        <v>2413180.77</v>
      </c>
      <c r="FC16" s="930">
        <f t="shared" ca="1" si="493"/>
        <v>2406457.02</v>
      </c>
      <c r="FD16" s="930">
        <f t="shared" ca="1" si="493"/>
        <v>2399733.27</v>
      </c>
      <c r="FE16" s="930">
        <f t="shared" ca="1" si="493"/>
        <v>2392955.73</v>
      </c>
      <c r="FF16" s="930">
        <f t="shared" ca="1" si="493"/>
        <v>2386231.98</v>
      </c>
      <c r="FG16" s="930">
        <f t="shared" ca="1" si="493"/>
        <v>2379508.23</v>
      </c>
      <c r="FH16" s="930">
        <f t="shared" ca="1" si="493"/>
        <v>2372784.48</v>
      </c>
      <c r="FI16" s="930">
        <f t="shared" ca="1" si="493"/>
        <v>2366006.94</v>
      </c>
      <c r="FJ16" s="930">
        <f t="shared" ca="1" si="493"/>
        <v>2359283.19</v>
      </c>
      <c r="FK16" s="930">
        <f t="shared" ca="1" si="493"/>
        <v>2352559.44</v>
      </c>
      <c r="FL16" s="930">
        <f t="shared" ca="1" si="493"/>
        <v>2345781.9</v>
      </c>
      <c r="FM16" s="930">
        <f t="shared" ca="1" si="493"/>
        <v>2339058.15</v>
      </c>
      <c r="FN16" s="930">
        <f t="shared" ca="1" si="494"/>
        <v>2332334.4</v>
      </c>
      <c r="FO16" s="930">
        <f t="shared" ca="1" si="494"/>
        <v>2325610.65</v>
      </c>
      <c r="FP16" s="930">
        <f t="shared" ca="1" si="494"/>
        <v>2318833.11</v>
      </c>
      <c r="FQ16" s="930">
        <f t="shared" ca="1" si="494"/>
        <v>2312109.36</v>
      </c>
      <c r="FR16" s="930">
        <f t="shared" ca="1" si="494"/>
        <v>2305385.61</v>
      </c>
      <c r="FS16" s="930">
        <f t="shared" ca="1" si="494"/>
        <v>2298608.0699999998</v>
      </c>
      <c r="FT16" s="930">
        <f t="shared" ca="1" si="494"/>
        <v>2291884.3199999998</v>
      </c>
      <c r="FU16" s="930">
        <f t="shared" ca="1" si="494"/>
        <v>2285160.5699999998</v>
      </c>
      <c r="FV16" s="930">
        <f t="shared" ca="1" si="494"/>
        <v>2278436.8199999998</v>
      </c>
      <c r="FW16" s="930">
        <f t="shared" ca="1" si="494"/>
        <v>2271659.2799999998</v>
      </c>
      <c r="FX16" s="930">
        <f t="shared" ca="1" si="494"/>
        <v>2264935.5299999998</v>
      </c>
      <c r="FY16" s="930">
        <f t="shared" ca="1" si="494"/>
        <v>2258211.7799999998</v>
      </c>
      <c r="FZ16" s="930">
        <f t="shared" ca="1" si="494"/>
        <v>2251488.0299999998</v>
      </c>
      <c r="GA16" s="930">
        <f t="shared" ca="1" si="494"/>
        <v>2244710.4900000002</v>
      </c>
      <c r="GB16" s="930">
        <f t="shared" ca="1" si="494"/>
        <v>2237986.7400000002</v>
      </c>
      <c r="GC16" s="930">
        <f t="shared" ca="1" si="494"/>
        <v>2231262.9900000002</v>
      </c>
      <c r="GD16" s="930">
        <f t="shared" ca="1" si="494"/>
        <v>2224485.4500000002</v>
      </c>
      <c r="GE16" s="930">
        <f t="shared" ca="1" si="494"/>
        <v>2217761.7000000002</v>
      </c>
      <c r="GF16" s="930">
        <f t="shared" ca="1" si="494"/>
        <v>2211037.9500000002</v>
      </c>
      <c r="GG16" s="930">
        <f t="shared" ca="1" si="494"/>
        <v>2204314.2000000002</v>
      </c>
      <c r="GH16" s="930">
        <f t="shared" ca="1" si="494"/>
        <v>2197536.66</v>
      </c>
      <c r="GI16" s="930">
        <f t="shared" ca="1" si="494"/>
        <v>2190812.91</v>
      </c>
      <c r="GJ16" s="930">
        <f t="shared" ca="1" si="494"/>
        <v>2184089.16</v>
      </c>
      <c r="GK16" s="930">
        <f t="shared" ca="1" si="494"/>
        <v>2177365.41</v>
      </c>
      <c r="GL16" s="930">
        <f t="shared" ca="1" si="494"/>
        <v>2170587.8699999996</v>
      </c>
      <c r="GM16" s="930">
        <f t="shared" ca="1" si="494"/>
        <v>2163864.1199999996</v>
      </c>
      <c r="GN16" s="930">
        <f t="shared" ca="1" si="494"/>
        <v>2157140.3699999996</v>
      </c>
      <c r="GO16" s="930">
        <f t="shared" ca="1" si="494"/>
        <v>2150362.83</v>
      </c>
      <c r="GP16" s="930">
        <f t="shared" ca="1" si="494"/>
        <v>2143639.08</v>
      </c>
      <c r="GQ16" s="930">
        <f t="shared" ca="1" si="494"/>
        <v>2136915.33</v>
      </c>
      <c r="GR16" s="930">
        <f t="shared" ca="1" si="494"/>
        <v>2130191.58</v>
      </c>
      <c r="GS16" s="930">
        <f t="shared" ca="1" si="494"/>
        <v>2123414.04</v>
      </c>
      <c r="GT16" s="930">
        <f t="shared" ca="1" si="494"/>
        <v>2116690.29</v>
      </c>
      <c r="GU16" s="930">
        <f t="shared" ca="1" si="494"/>
        <v>2109966.54</v>
      </c>
      <c r="GV16" s="930">
        <f t="shared" ca="1" si="494"/>
        <v>2103189</v>
      </c>
      <c r="GW16" s="930">
        <f t="shared" ca="1" si="494"/>
        <v>2096465.25</v>
      </c>
      <c r="GX16" s="930">
        <f t="shared" ca="1" si="494"/>
        <v>2089741.5</v>
      </c>
      <c r="GY16" s="930">
        <f t="shared" ca="1" si="494"/>
        <v>2083017.75</v>
      </c>
      <c r="GZ16" s="930">
        <f t="shared" ca="1" si="494"/>
        <v>2076240.21</v>
      </c>
      <c r="HA16" s="930">
        <f t="shared" ca="1" si="494"/>
        <v>2069516.46</v>
      </c>
      <c r="HB16" s="930">
        <f t="shared" ca="1" si="494"/>
        <v>2062792.71</v>
      </c>
      <c r="HC16" s="930">
        <f t="shared" ca="1" si="494"/>
        <v>2056068.96</v>
      </c>
      <c r="HD16" s="930">
        <f t="shared" ca="1" si="494"/>
        <v>2049291.4200000002</v>
      </c>
      <c r="HE16" s="930">
        <f t="shared" ca="1" si="494"/>
        <v>2042567.6700000002</v>
      </c>
      <c r="HF16" s="930">
        <f t="shared" ca="1" si="494"/>
        <v>2035843.9200000002</v>
      </c>
      <c r="HG16" s="930">
        <f t="shared" ca="1" si="494"/>
        <v>2029066.3800000001</v>
      </c>
      <c r="HH16" s="930">
        <f t="shared" ca="1" si="494"/>
        <v>2022342.6300000001</v>
      </c>
      <c r="HI16" s="930">
        <f t="shared" ca="1" si="494"/>
        <v>2015618.8800000001</v>
      </c>
      <c r="HJ16" s="930">
        <f t="shared" ca="1" si="494"/>
        <v>2008895.1300000001</v>
      </c>
      <c r="HK16" s="930">
        <f t="shared" ca="1" si="494"/>
        <v>2002117.5899999999</v>
      </c>
      <c r="HL16" s="930">
        <f t="shared" ca="1" si="494"/>
        <v>1995393.8399999999</v>
      </c>
      <c r="HM16" s="930">
        <f t="shared" ca="1" si="494"/>
        <v>1988670.0899999999</v>
      </c>
      <c r="HN16" s="930">
        <f t="shared" ca="1" si="494"/>
        <v>1981946.3399999999</v>
      </c>
      <c r="HO16" s="930">
        <f t="shared" ca="1" si="494"/>
        <v>1975168.8</v>
      </c>
      <c r="HP16" s="930">
        <f t="shared" ca="1" si="494"/>
        <v>1968445.05</v>
      </c>
      <c r="HQ16" s="930">
        <f t="shared" ca="1" si="494"/>
        <v>1961721.3</v>
      </c>
      <c r="HR16" s="930">
        <f t="shared" ca="1" si="494"/>
        <v>1954943.76</v>
      </c>
      <c r="HS16" s="930">
        <f t="shared" ca="1" si="494"/>
        <v>1948220.01</v>
      </c>
      <c r="HT16" s="930">
        <f t="shared" ca="1" si="494"/>
        <v>1941496.26</v>
      </c>
      <c r="HU16" s="930">
        <f t="shared" ca="1" si="494"/>
        <v>1934772.51</v>
      </c>
      <c r="HV16" s="930">
        <f t="shared" ca="1" si="494"/>
        <v>1927994.97</v>
      </c>
      <c r="HW16" s="930">
        <f t="shared" ca="1" si="494"/>
        <v>1921271.22</v>
      </c>
      <c r="HX16" s="930">
        <f t="shared" ca="1" si="494"/>
        <v>1914547.47</v>
      </c>
      <c r="HY16" s="930">
        <f t="shared" ca="1" si="494"/>
        <v>1907769.9300000002</v>
      </c>
      <c r="HZ16" s="930">
        <f t="shared" ca="1" si="495"/>
        <v>1901046.1800000002</v>
      </c>
      <c r="IA16" s="930">
        <f t="shared" ca="1" si="495"/>
        <v>1894322.4300000002</v>
      </c>
      <c r="IB16" s="930">
        <f t="shared" ref="IB16:KM19" ca="1" si="507">(ROUND(IF(((IB$8-$D16)*$H$11)&lt;0,0,(IB$8-$D16)*$H$11),2))*$C16</f>
        <v>1887598.6800000002</v>
      </c>
      <c r="IC16" s="930">
        <f t="shared" ca="1" si="507"/>
        <v>1880821.1400000001</v>
      </c>
      <c r="ID16" s="930">
        <f t="shared" ca="1" si="507"/>
        <v>1874097.3900000001</v>
      </c>
      <c r="IE16" s="930">
        <f t="shared" ca="1" si="507"/>
        <v>1867373.6400000001</v>
      </c>
      <c r="IF16" s="930">
        <f t="shared" ca="1" si="507"/>
        <v>1860649.8900000001</v>
      </c>
      <c r="IG16" s="930">
        <f t="shared" ca="1" si="507"/>
        <v>1853872.3499999999</v>
      </c>
      <c r="IH16" s="930">
        <f t="shared" ca="1" si="507"/>
        <v>1847148.5999999999</v>
      </c>
      <c r="II16" s="930">
        <f t="shared" ca="1" si="507"/>
        <v>1840424.8499999999</v>
      </c>
      <c r="IJ16" s="930">
        <f t="shared" ca="1" si="507"/>
        <v>1833647.3099999998</v>
      </c>
      <c r="IK16" s="930">
        <f t="shared" ca="1" si="507"/>
        <v>1826923.5599999998</v>
      </c>
      <c r="IL16" s="930">
        <f t="shared" ca="1" si="507"/>
        <v>1820199.8099999998</v>
      </c>
      <c r="IM16" s="930">
        <f t="shared" ca="1" si="507"/>
        <v>1813476.0599999998</v>
      </c>
      <c r="IN16" s="930">
        <f t="shared" ca="1" si="507"/>
        <v>1806698.52</v>
      </c>
      <c r="IO16" s="930">
        <f t="shared" ca="1" si="507"/>
        <v>1799974.77</v>
      </c>
      <c r="IP16" s="930">
        <f t="shared" ca="1" si="507"/>
        <v>1793251.02</v>
      </c>
      <c r="IQ16" s="930">
        <f t="shared" ca="1" si="507"/>
        <v>1786527.27</v>
      </c>
      <c r="IR16" s="930">
        <f t="shared" ca="1" si="507"/>
        <v>1779749.73</v>
      </c>
      <c r="IS16" s="930">
        <f t="shared" ca="1" si="507"/>
        <v>1773025.98</v>
      </c>
      <c r="IT16" s="930">
        <f t="shared" ca="1" si="507"/>
        <v>1766302.23</v>
      </c>
      <c r="IU16" s="930">
        <f t="shared" ca="1" si="507"/>
        <v>1759524.6900000002</v>
      </c>
      <c r="IV16" s="930">
        <f t="shared" ca="1" si="507"/>
        <v>1752800.9400000002</v>
      </c>
      <c r="IW16" s="930">
        <f t="shared" ca="1" si="507"/>
        <v>1746077.1900000002</v>
      </c>
      <c r="IX16" s="930">
        <f t="shared" ca="1" si="507"/>
        <v>1739353.4400000002</v>
      </c>
      <c r="IY16" s="930">
        <f t="shared" ca="1" si="507"/>
        <v>1732575.9000000001</v>
      </c>
      <c r="IZ16" s="930">
        <f t="shared" ca="1" si="507"/>
        <v>1725852.1500000001</v>
      </c>
      <c r="JA16" s="930">
        <f t="shared" ca="1" si="507"/>
        <v>1719128.4000000001</v>
      </c>
      <c r="JB16" s="930">
        <f t="shared" ca="1" si="507"/>
        <v>1712350.8599999999</v>
      </c>
      <c r="JC16" s="930">
        <f t="shared" ca="1" si="507"/>
        <v>1705627.1099999999</v>
      </c>
      <c r="JD16" s="930">
        <f t="shared" ca="1" si="507"/>
        <v>1698903.3599999999</v>
      </c>
      <c r="JE16" s="930">
        <f t="shared" ca="1" si="507"/>
        <v>1692179.6099999999</v>
      </c>
      <c r="JF16" s="930">
        <f t="shared" ca="1" si="507"/>
        <v>1685402.0699999998</v>
      </c>
      <c r="JG16" s="930">
        <f t="shared" ca="1" si="507"/>
        <v>1678678.3199999998</v>
      </c>
      <c r="JH16" s="930">
        <f t="shared" ca="1" si="507"/>
        <v>1671954.5699999998</v>
      </c>
      <c r="JI16" s="930">
        <f t="shared" ca="1" si="507"/>
        <v>1665230.8199999998</v>
      </c>
      <c r="JJ16" s="930">
        <f t="shared" ca="1" si="507"/>
        <v>1658453.28</v>
      </c>
      <c r="JK16" s="930">
        <f t="shared" ca="1" si="507"/>
        <v>1651729.53</v>
      </c>
      <c r="JL16" s="930">
        <f t="shared" ca="1" si="507"/>
        <v>1645005.78</v>
      </c>
      <c r="JM16" s="930">
        <f t="shared" ca="1" si="507"/>
        <v>1638228.24</v>
      </c>
      <c r="JN16" s="930">
        <f t="shared" ca="1" si="507"/>
        <v>1631504.49</v>
      </c>
      <c r="JO16" s="930">
        <f t="shared" ca="1" si="507"/>
        <v>1624780.74</v>
      </c>
      <c r="JP16" s="930">
        <f t="shared" ca="1" si="507"/>
        <v>1618056.99</v>
      </c>
      <c r="JQ16" s="930">
        <f t="shared" ca="1" si="507"/>
        <v>1611279.45</v>
      </c>
      <c r="JR16" s="930">
        <f t="shared" ca="1" si="507"/>
        <v>1604555.7</v>
      </c>
      <c r="JS16" s="930">
        <f t="shared" ca="1" si="507"/>
        <v>1597831.95</v>
      </c>
      <c r="JT16" s="930">
        <f t="shared" ca="1" si="507"/>
        <v>1591108.2</v>
      </c>
      <c r="JU16" s="930">
        <f t="shared" ca="1" si="507"/>
        <v>1584330.6600000001</v>
      </c>
      <c r="JV16" s="930">
        <f t="shared" ca="1" si="507"/>
        <v>1577606.9100000001</v>
      </c>
      <c r="JW16" s="930">
        <f t="shared" ca="1" si="507"/>
        <v>1570883.1600000001</v>
      </c>
      <c r="JX16" s="930">
        <f t="shared" ca="1" si="507"/>
        <v>1564105.6199999999</v>
      </c>
      <c r="JY16" s="930">
        <f t="shared" ca="1" si="507"/>
        <v>1557381.8699999999</v>
      </c>
      <c r="JZ16" s="930">
        <f t="shared" ca="1" si="507"/>
        <v>1550658.1199999999</v>
      </c>
      <c r="KA16" s="930">
        <f t="shared" ca="1" si="507"/>
        <v>1543934.3699999999</v>
      </c>
      <c r="KB16" s="930">
        <f t="shared" ca="1" si="507"/>
        <v>1537156.8299999998</v>
      </c>
      <c r="KC16" s="930">
        <f t="shared" ca="1" si="507"/>
        <v>1530433.0799999998</v>
      </c>
      <c r="KD16" s="930">
        <f t="shared" ca="1" si="507"/>
        <v>1523709.3299999998</v>
      </c>
      <c r="KE16" s="930">
        <f t="shared" ca="1" si="507"/>
        <v>1516931.79</v>
      </c>
      <c r="KF16" s="930">
        <f t="shared" ca="1" si="507"/>
        <v>1510208.04</v>
      </c>
      <c r="KG16" s="930">
        <f t="shared" ca="1" si="507"/>
        <v>1503484.29</v>
      </c>
      <c r="KH16" s="930">
        <f t="shared" ca="1" si="507"/>
        <v>1496760.54</v>
      </c>
      <c r="KI16" s="930">
        <f t="shared" ca="1" si="507"/>
        <v>1489983</v>
      </c>
      <c r="KJ16" s="930">
        <f t="shared" ca="1" si="507"/>
        <v>1483259.25</v>
      </c>
      <c r="KK16" s="930">
        <f t="shared" ca="1" si="507"/>
        <v>1476535.5</v>
      </c>
      <c r="KL16" s="930">
        <f t="shared" ca="1" si="507"/>
        <v>1469811.75</v>
      </c>
      <c r="KM16" s="930">
        <f t="shared" ca="1" si="507"/>
        <v>1463034.21</v>
      </c>
      <c r="KN16" s="930">
        <f t="shared" ca="1" si="496"/>
        <v>1456310.46</v>
      </c>
      <c r="KO16" s="930">
        <f t="shared" ca="1" si="496"/>
        <v>1449586.71</v>
      </c>
      <c r="KP16" s="930">
        <f t="shared" ca="1" si="496"/>
        <v>1442809.1700000002</v>
      </c>
      <c r="KQ16" s="930">
        <f t="shared" ca="1" si="496"/>
        <v>1436085.4200000002</v>
      </c>
      <c r="KR16" s="930">
        <f t="shared" ca="1" si="496"/>
        <v>1429361.6700000002</v>
      </c>
      <c r="KS16" s="930">
        <f t="shared" ca="1" si="496"/>
        <v>1422637.9200000002</v>
      </c>
      <c r="KT16" s="930">
        <f t="shared" ca="1" si="496"/>
        <v>1415860.3800000001</v>
      </c>
      <c r="KU16" s="930">
        <f t="shared" ca="1" si="496"/>
        <v>1409136.6300000001</v>
      </c>
      <c r="KV16" s="930">
        <f t="shared" ca="1" si="496"/>
        <v>1402412.8800000001</v>
      </c>
      <c r="KW16" s="930">
        <f t="shared" ca="1" si="496"/>
        <v>1395689.1300000001</v>
      </c>
      <c r="KX16" s="930">
        <f t="shared" ca="1" si="496"/>
        <v>1388911.5899999999</v>
      </c>
      <c r="KY16" s="930">
        <f t="shared" ca="1" si="496"/>
        <v>1382187.8399999999</v>
      </c>
      <c r="KZ16" s="930">
        <f t="shared" ca="1" si="496"/>
        <v>1375464.09</v>
      </c>
      <c r="LA16" s="930">
        <f t="shared" ca="1" si="496"/>
        <v>1368686.55</v>
      </c>
      <c r="LB16" s="930">
        <f t="shared" ca="1" si="497"/>
        <v>1361962.8</v>
      </c>
      <c r="LC16" s="930">
        <f t="shared" ca="1" si="497"/>
        <v>1355239.05</v>
      </c>
      <c r="LD16" s="930">
        <f t="shared" ca="1" si="497"/>
        <v>1348515.3</v>
      </c>
      <c r="LE16" s="930">
        <f t="shared" ca="1" si="497"/>
        <v>1341737.76</v>
      </c>
      <c r="LF16" s="930">
        <f t="shared" ca="1" si="497"/>
        <v>1335014.01</v>
      </c>
      <c r="LG16" s="930">
        <f t="shared" ca="1" si="497"/>
        <v>1328290.26</v>
      </c>
      <c r="LH16" s="930">
        <f t="shared" ca="1" si="497"/>
        <v>1321512.72</v>
      </c>
      <c r="LI16" s="930">
        <f t="shared" ca="1" si="497"/>
        <v>1314788.97</v>
      </c>
      <c r="LJ16" s="930">
        <f t="shared" ca="1" si="497"/>
        <v>1308065.22</v>
      </c>
      <c r="LK16" s="930">
        <f t="shared" ca="1" si="497"/>
        <v>1301341.47</v>
      </c>
      <c r="LL16" s="930">
        <f t="shared" ca="1" si="497"/>
        <v>1294563.93</v>
      </c>
      <c r="LM16" s="930">
        <f t="shared" ca="1" si="497"/>
        <v>1287840.18</v>
      </c>
      <c r="LN16" s="930">
        <f t="shared" ca="1" si="497"/>
        <v>1281116.43</v>
      </c>
      <c r="LO16" s="930">
        <f t="shared" ca="1" si="497"/>
        <v>1274392.68</v>
      </c>
      <c r="LP16" s="930">
        <f t="shared" ca="1" si="497"/>
        <v>1267615.1399999999</v>
      </c>
      <c r="LQ16" s="930">
        <f t="shared" ca="1" si="497"/>
        <v>1260891.3899999999</v>
      </c>
      <c r="LR16" s="930">
        <f t="shared" ca="1" si="497"/>
        <v>1254167.6399999999</v>
      </c>
      <c r="LS16" s="930">
        <f t="shared" ca="1" si="497"/>
        <v>1247390.1000000001</v>
      </c>
      <c r="LT16" s="930">
        <f t="shared" ca="1" si="497"/>
        <v>1240666.3500000001</v>
      </c>
      <c r="LU16" s="930">
        <f t="shared" ca="1" si="497"/>
        <v>1233942.6000000001</v>
      </c>
      <c r="LV16" s="930">
        <f t="shared" ca="1" si="497"/>
        <v>1227218.8500000001</v>
      </c>
      <c r="LW16" s="930">
        <f t="shared" ca="1" si="497"/>
        <v>1220441.3099999998</v>
      </c>
      <c r="LX16" s="930">
        <f t="shared" ca="1" si="497"/>
        <v>1213717.5599999998</v>
      </c>
      <c r="LY16" s="930">
        <f t="shared" ca="1" si="497"/>
        <v>1206993.8099999998</v>
      </c>
      <c r="LZ16" s="930">
        <f t="shared" ca="1" si="497"/>
        <v>1200270.0599999998</v>
      </c>
      <c r="MA16" s="930">
        <f t="shared" ca="1" si="497"/>
        <v>1193492.52</v>
      </c>
      <c r="MB16" s="930">
        <f t="shared" ca="1" si="497"/>
        <v>1186768.77</v>
      </c>
      <c r="MC16" s="930">
        <f t="shared" ca="1" si="497"/>
        <v>1180045.02</v>
      </c>
      <c r="MD16" s="930">
        <f t="shared" ca="1" si="497"/>
        <v>1173267.48</v>
      </c>
      <c r="ME16" s="930">
        <f t="shared" ca="1" si="497"/>
        <v>1166543.73</v>
      </c>
      <c r="MF16" s="930">
        <f t="shared" ca="1" si="497"/>
        <v>1159819.98</v>
      </c>
      <c r="MG16" s="930">
        <f t="shared" ca="1" si="497"/>
        <v>1153096.23</v>
      </c>
      <c r="MH16" s="930">
        <f t="shared" ca="1" si="497"/>
        <v>1146318.6900000002</v>
      </c>
      <c r="MI16" s="930">
        <f t="shared" ca="1" si="497"/>
        <v>1139594.9400000002</v>
      </c>
      <c r="MJ16" s="930">
        <f t="shared" ca="1" si="497"/>
        <v>1132871.1900000002</v>
      </c>
      <c r="MK16" s="930">
        <f t="shared" ca="1" si="497"/>
        <v>1126147.4400000002</v>
      </c>
      <c r="ML16" s="930">
        <f t="shared" ca="1" si="497"/>
        <v>1119369.8999999999</v>
      </c>
      <c r="MM16" s="930">
        <f t="shared" ca="1" si="497"/>
        <v>1112646.1499999999</v>
      </c>
      <c r="MN16" s="930">
        <f t="shared" ca="1" si="497"/>
        <v>1105922.3999999999</v>
      </c>
      <c r="MO16" s="930">
        <f t="shared" ca="1" si="497"/>
        <v>1099144.8600000001</v>
      </c>
      <c r="MP16" s="930">
        <f t="shared" ca="1" si="497"/>
        <v>1092421.1100000001</v>
      </c>
      <c r="MQ16" s="930">
        <f t="shared" ca="1" si="497"/>
        <v>1085697.3600000001</v>
      </c>
      <c r="MR16" s="930">
        <f t="shared" ca="1" si="497"/>
        <v>1078973.6100000001</v>
      </c>
      <c r="MS16" s="930">
        <f t="shared" ca="1" si="497"/>
        <v>1072196.07</v>
      </c>
      <c r="MT16" s="930">
        <f t="shared" ca="1" si="497"/>
        <v>1065472.32</v>
      </c>
      <c r="MU16" s="930">
        <f t="shared" ca="1" si="497"/>
        <v>1058748.57</v>
      </c>
      <c r="MV16" s="930">
        <f t="shared" ca="1" si="497"/>
        <v>1051971.03</v>
      </c>
      <c r="MW16" s="930">
        <f t="shared" ca="1" si="497"/>
        <v>1045247.2799999999</v>
      </c>
      <c r="MX16" s="930">
        <f t="shared" ca="1" si="497"/>
        <v>1038523.5299999999</v>
      </c>
      <c r="MY16" s="930">
        <f t="shared" ca="1" si="497"/>
        <v>1031799.7799999999</v>
      </c>
      <c r="MZ16" s="930">
        <f t="shared" ca="1" si="497"/>
        <v>1025022.24</v>
      </c>
      <c r="NA16" s="930">
        <f t="shared" ca="1" si="497"/>
        <v>1018298.49</v>
      </c>
      <c r="NB16" s="930">
        <f t="shared" ca="1" si="497"/>
        <v>1011574.74</v>
      </c>
      <c r="NC16" s="930">
        <f t="shared" ca="1" si="497"/>
        <v>1004850.99</v>
      </c>
      <c r="ND16" s="930">
        <f t="shared" ca="1" si="497"/>
        <v>998073.45000000007</v>
      </c>
      <c r="NE16" s="930">
        <f t="shared" ca="1" si="497"/>
        <v>991349.70000000007</v>
      </c>
      <c r="NF16" s="930">
        <f t="shared" ca="1" si="497"/>
        <v>984625.95000000007</v>
      </c>
      <c r="NG16" s="930">
        <f t="shared" ca="1" si="497"/>
        <v>977848.40999999992</v>
      </c>
      <c r="NH16" s="930">
        <f t="shared" ca="1" si="497"/>
        <v>971124.65999999992</v>
      </c>
      <c r="NI16" s="930">
        <f t="shared" ca="1" si="497"/>
        <v>964400.90999999992</v>
      </c>
      <c r="NJ16" s="930">
        <f t="shared" ca="1" si="497"/>
        <v>957677.15999999992</v>
      </c>
      <c r="NK16" s="930">
        <f t="shared" ca="1" si="497"/>
        <v>950899.62</v>
      </c>
      <c r="NL16" s="930">
        <f t="shared" ca="1" si="497"/>
        <v>944175.87</v>
      </c>
      <c r="NM16" s="930">
        <f t="shared" ca="1" si="497"/>
        <v>937452.12</v>
      </c>
      <c r="NN16" s="930">
        <f t="shared" ca="1" si="498"/>
        <v>930728.37</v>
      </c>
      <c r="NO16" s="930">
        <f t="shared" ca="1" si="498"/>
        <v>923950.83000000007</v>
      </c>
      <c r="NP16" s="930">
        <f t="shared" ca="1" si="498"/>
        <v>917227.08000000007</v>
      </c>
      <c r="NQ16" s="930">
        <f t="shared" ca="1" si="498"/>
        <v>910503.33000000007</v>
      </c>
      <c r="NR16" s="930">
        <f t="shared" ca="1" si="498"/>
        <v>903725.78999999992</v>
      </c>
      <c r="NS16" s="930">
        <f t="shared" ca="1" si="498"/>
        <v>897002.03999999992</v>
      </c>
      <c r="NT16" s="930">
        <f t="shared" ca="1" si="498"/>
        <v>890278.28999999992</v>
      </c>
      <c r="NU16" s="930">
        <f t="shared" ca="1" si="498"/>
        <v>883554.53999999992</v>
      </c>
      <c r="NV16" s="930">
        <f t="shared" ca="1" si="498"/>
        <v>876777</v>
      </c>
      <c r="NW16" s="930">
        <f t="shared" ca="1" si="498"/>
        <v>870053.25</v>
      </c>
      <c r="NX16" s="930">
        <f t="shared" ca="1" si="498"/>
        <v>863329.5</v>
      </c>
      <c r="NY16" s="930">
        <f t="shared" ca="1" si="498"/>
        <v>856551.96000000008</v>
      </c>
      <c r="NZ16" s="930">
        <f t="shared" ca="1" si="498"/>
        <v>849828.21000000008</v>
      </c>
      <c r="OA16" s="930">
        <f t="shared" ca="1" si="498"/>
        <v>843104.46000000008</v>
      </c>
      <c r="OB16" s="930">
        <f t="shared" ca="1" si="498"/>
        <v>836380.71000000008</v>
      </c>
      <c r="OC16" s="930">
        <f t="shared" ca="1" si="498"/>
        <v>829603.16999999993</v>
      </c>
      <c r="OD16" s="930">
        <f t="shared" ca="1" si="498"/>
        <v>822879.41999999993</v>
      </c>
      <c r="OE16" s="930">
        <f t="shared" ca="1" si="498"/>
        <v>816155.66999999993</v>
      </c>
      <c r="OF16" s="930">
        <f t="shared" ca="1" si="498"/>
        <v>809431.91999999993</v>
      </c>
      <c r="OG16" s="930">
        <f t="shared" ca="1" si="498"/>
        <v>802654.38</v>
      </c>
      <c r="OH16" s="930">
        <f t="shared" ca="1" si="498"/>
        <v>795930.63</v>
      </c>
      <c r="OI16" s="930">
        <f t="shared" ca="1" si="498"/>
        <v>789206.88</v>
      </c>
      <c r="OJ16" s="930">
        <f t="shared" ca="1" si="498"/>
        <v>782429.34000000008</v>
      </c>
      <c r="OK16" s="930">
        <f t="shared" ca="1" si="498"/>
        <v>775705.59000000008</v>
      </c>
      <c r="OL16" s="930">
        <f t="shared" ca="1" si="498"/>
        <v>768981.84000000008</v>
      </c>
      <c r="OM16" s="930">
        <f t="shared" ca="1" si="498"/>
        <v>762258.09000000008</v>
      </c>
      <c r="ON16" s="930">
        <f t="shared" ca="1" si="498"/>
        <v>755480.54999999993</v>
      </c>
      <c r="OO16" s="930">
        <f t="shared" ca="1" si="498"/>
        <v>748756.79999999993</v>
      </c>
      <c r="OP16" s="930">
        <f t="shared" ca="1" si="498"/>
        <v>742033.04999999993</v>
      </c>
      <c r="OQ16" s="930">
        <f t="shared" ca="1" si="498"/>
        <v>735309.29999999993</v>
      </c>
      <c r="OR16" s="930">
        <f t="shared" ca="1" si="498"/>
        <v>728531.76</v>
      </c>
      <c r="OS16" s="930">
        <f t="shared" ca="1" si="498"/>
        <v>721808.01</v>
      </c>
      <c r="OT16" s="930">
        <f t="shared" ca="1" si="498"/>
        <v>715084.26</v>
      </c>
      <c r="OU16" s="930">
        <f t="shared" ca="1" si="498"/>
        <v>708306.72000000009</v>
      </c>
      <c r="OV16" s="930">
        <f t="shared" ca="1" si="498"/>
        <v>701582.97000000009</v>
      </c>
      <c r="OW16" s="930">
        <f t="shared" ca="1" si="498"/>
        <v>694859.22000000009</v>
      </c>
      <c r="OX16" s="930">
        <f t="shared" ca="1" si="498"/>
        <v>688135.47000000009</v>
      </c>
      <c r="OY16" s="930">
        <f t="shared" ca="1" si="498"/>
        <v>681357.93</v>
      </c>
      <c r="OZ16" s="930">
        <f t="shared" ca="1" si="498"/>
        <v>674634.18</v>
      </c>
      <c r="PA16" s="930">
        <f t="shared" ca="1" si="498"/>
        <v>667910.43000000005</v>
      </c>
      <c r="PB16" s="930">
        <f t="shared" ca="1" si="498"/>
        <v>661132.89</v>
      </c>
      <c r="PC16" s="930">
        <f t="shared" ca="1" si="498"/>
        <v>654409.14</v>
      </c>
      <c r="PD16" s="930">
        <f t="shared" ca="1" si="498"/>
        <v>647685.39</v>
      </c>
      <c r="PE16" s="930">
        <f t="shared" ca="1" si="498"/>
        <v>640961.64</v>
      </c>
      <c r="PF16" s="930">
        <f t="shared" ca="1" si="498"/>
        <v>634184.1</v>
      </c>
      <c r="PG16" s="930">
        <f t="shared" ca="1" si="498"/>
        <v>627460.35</v>
      </c>
      <c r="PH16" s="930">
        <f t="shared" ca="1" si="498"/>
        <v>620736.6</v>
      </c>
      <c r="PI16" s="930">
        <f t="shared" ca="1" si="498"/>
        <v>614012.85</v>
      </c>
      <c r="PJ16" s="930">
        <f t="shared" ca="1" si="498"/>
        <v>607235.31000000006</v>
      </c>
      <c r="PK16" s="930">
        <f t="shared" ca="1" si="498"/>
        <v>600511.56000000006</v>
      </c>
      <c r="PL16" s="930">
        <f t="shared" ca="1" si="498"/>
        <v>593787.81000000006</v>
      </c>
      <c r="PM16" s="930">
        <f t="shared" ca="1" si="498"/>
        <v>587010.27</v>
      </c>
      <c r="PN16" s="930">
        <f t="shared" ca="1" si="498"/>
        <v>580286.52</v>
      </c>
      <c r="PO16" s="930">
        <f t="shared" ca="1" si="498"/>
        <v>573562.77</v>
      </c>
      <c r="PP16" s="930">
        <f t="shared" ca="1" si="498"/>
        <v>566839.02</v>
      </c>
      <c r="PQ16" s="930">
        <f t="shared" ca="1" si="498"/>
        <v>560061.48</v>
      </c>
      <c r="PR16" s="930">
        <f t="shared" ca="1" si="498"/>
        <v>553337.73</v>
      </c>
      <c r="PS16" s="930">
        <f t="shared" ca="1" si="498"/>
        <v>546613.98</v>
      </c>
      <c r="PT16" s="930">
        <f t="shared" ca="1" si="498"/>
        <v>539890.23</v>
      </c>
      <c r="PU16" s="930">
        <f t="shared" ca="1" si="498"/>
        <v>533112.68999999994</v>
      </c>
      <c r="PV16" s="930">
        <f t="shared" ca="1" si="498"/>
        <v>526388.93999999994</v>
      </c>
      <c r="PW16" s="930">
        <f t="shared" ca="1" si="498"/>
        <v>519665.19</v>
      </c>
      <c r="PX16" s="930">
        <f t="shared" ca="1" si="498"/>
        <v>512887.64999999997</v>
      </c>
      <c r="PY16" s="930">
        <f t="shared" ca="1" si="498"/>
        <v>506163.89999999997</v>
      </c>
      <c r="PZ16" s="930">
        <f t="shared" ca="1" si="499"/>
        <v>499440.14999999997</v>
      </c>
      <c r="QA16" s="930">
        <f t="shared" ca="1" si="499"/>
        <v>492716.39999999997</v>
      </c>
      <c r="QB16" s="930">
        <f t="shared" ca="1" si="499"/>
        <v>485938.86000000004</v>
      </c>
      <c r="QC16" s="930">
        <f t="shared" ca="1" si="499"/>
        <v>479215.11000000004</v>
      </c>
      <c r="QD16" s="930">
        <f t="shared" ca="1" si="499"/>
        <v>472491.36000000004</v>
      </c>
      <c r="QE16" s="930">
        <f t="shared" ca="1" si="499"/>
        <v>465713.82</v>
      </c>
      <c r="QF16" s="930">
        <f t="shared" ca="1" si="499"/>
        <v>458990.07</v>
      </c>
      <c r="QG16" s="930">
        <f t="shared" ca="1" si="499"/>
        <v>452266.32</v>
      </c>
      <c r="QH16" s="930">
        <f t="shared" ca="1" si="499"/>
        <v>445542.57</v>
      </c>
      <c r="QI16" s="930">
        <f t="shared" ca="1" si="499"/>
        <v>438765.02999999997</v>
      </c>
      <c r="QJ16" s="930">
        <f t="shared" ca="1" si="499"/>
        <v>432041.27999999997</v>
      </c>
      <c r="QK16" s="930">
        <f t="shared" ca="1" si="499"/>
        <v>425317.52999999997</v>
      </c>
      <c r="QL16" s="930">
        <f t="shared" ca="1" si="499"/>
        <v>418593.77999999997</v>
      </c>
      <c r="QM16" s="930">
        <f t="shared" ca="1" si="499"/>
        <v>411816.24</v>
      </c>
      <c r="QN16" s="930">
        <f t="shared" ca="1" si="499"/>
        <v>405092.49</v>
      </c>
      <c r="QO16" s="930">
        <f t="shared" ca="1" si="499"/>
        <v>398368.74</v>
      </c>
      <c r="QP16" s="930">
        <f t="shared" ca="1" si="499"/>
        <v>391591.2</v>
      </c>
      <c r="QQ16" s="930">
        <f t="shared" ca="1" si="499"/>
        <v>384867.45</v>
      </c>
      <c r="QR16" s="930">
        <f t="shared" ca="1" si="499"/>
        <v>378143.7</v>
      </c>
      <c r="QS16" s="930">
        <f t="shared" ca="1" si="499"/>
        <v>371419.95</v>
      </c>
      <c r="QT16" s="930">
        <f t="shared" ca="1" si="499"/>
        <v>364642.41000000003</v>
      </c>
      <c r="QU16" s="930">
        <f t="shared" ca="1" si="499"/>
        <v>357918.66000000003</v>
      </c>
      <c r="QV16" s="930">
        <f t="shared" ca="1" si="499"/>
        <v>351194.91000000003</v>
      </c>
      <c r="QW16" s="930">
        <f t="shared" ca="1" si="499"/>
        <v>344471.16000000003</v>
      </c>
      <c r="QX16" s="930">
        <f t="shared" ca="1" si="499"/>
        <v>337693.62</v>
      </c>
      <c r="QY16" s="930">
        <f t="shared" ca="1" si="499"/>
        <v>330969.87</v>
      </c>
      <c r="QZ16" s="930">
        <f t="shared" ca="1" si="499"/>
        <v>324246.12</v>
      </c>
      <c r="RA16" s="930">
        <f t="shared" ca="1" si="499"/>
        <v>317468.58</v>
      </c>
      <c r="RB16" s="930">
        <f t="shared" ca="1" si="499"/>
        <v>310744.83</v>
      </c>
      <c r="RC16" s="930">
        <f t="shared" ca="1" si="499"/>
        <v>304021.08</v>
      </c>
      <c r="RD16" s="930">
        <f t="shared" ca="1" si="499"/>
        <v>297297.33</v>
      </c>
      <c r="RE16" s="930">
        <f t="shared" ca="1" si="499"/>
        <v>290519.78999999998</v>
      </c>
      <c r="RF16" s="930">
        <f t="shared" ca="1" si="499"/>
        <v>283796.03999999998</v>
      </c>
      <c r="RG16" s="930">
        <f t="shared" ca="1" si="499"/>
        <v>277072.28999999998</v>
      </c>
      <c r="RH16" s="930">
        <f t="shared" ca="1" si="499"/>
        <v>270294.75</v>
      </c>
      <c r="RI16" s="930">
        <f t="shared" ca="1" si="499"/>
        <v>263571</v>
      </c>
      <c r="RJ16" s="930">
        <f t="shared" ca="1" si="499"/>
        <v>256847.25</v>
      </c>
      <c r="RK16" s="930">
        <f t="shared" ca="1" si="499"/>
        <v>250123.5</v>
      </c>
      <c r="RL16" s="930">
        <f t="shared" ca="1" si="499"/>
        <v>243345.96000000002</v>
      </c>
      <c r="RM16" s="930">
        <f t="shared" ca="1" si="499"/>
        <v>236622.21000000002</v>
      </c>
      <c r="RN16" s="930">
        <f t="shared" ca="1" si="499"/>
        <v>229898.46000000002</v>
      </c>
      <c r="RO16" s="930">
        <f t="shared" ca="1" si="499"/>
        <v>223174.71000000002</v>
      </c>
      <c r="RP16" s="930">
        <f t="shared" ca="1" si="499"/>
        <v>216397.16999999998</v>
      </c>
      <c r="RQ16" s="930">
        <f t="shared" ca="1" si="499"/>
        <v>209673.41999999998</v>
      </c>
      <c r="RR16" s="930">
        <f t="shared" ca="1" si="499"/>
        <v>202949.66999999998</v>
      </c>
      <c r="RS16" s="930">
        <f t="shared" ca="1" si="499"/>
        <v>196172.13</v>
      </c>
      <c r="RT16" s="930">
        <f t="shared" ca="1" si="499"/>
        <v>189448.38</v>
      </c>
      <c r="RU16" s="930">
        <f t="shared" ca="1" si="499"/>
        <v>182724.63</v>
      </c>
      <c r="RV16" s="930">
        <f t="shared" ca="1" si="499"/>
        <v>176000.88</v>
      </c>
      <c r="RW16" s="930">
        <f t="shared" ca="1" si="499"/>
        <v>169223.34</v>
      </c>
      <c r="RX16" s="930">
        <f t="shared" ca="1" si="499"/>
        <v>162499.59</v>
      </c>
      <c r="RY16" s="930">
        <f t="shared" ca="1" si="499"/>
        <v>155775.84</v>
      </c>
      <c r="RZ16" s="930">
        <f t="shared" ca="1" si="499"/>
        <v>149052.09</v>
      </c>
      <c r="SA16" s="930">
        <f t="shared" ca="1" si="499"/>
        <v>142274.54999999999</v>
      </c>
      <c r="SB16" s="930">
        <f t="shared" ca="1" si="499"/>
        <v>135550.79999999999</v>
      </c>
      <c r="SC16" s="930">
        <f t="shared" ca="1" si="499"/>
        <v>128827.05</v>
      </c>
      <c r="SD16" s="930">
        <f t="shared" ca="1" si="499"/>
        <v>122049.51000000001</v>
      </c>
      <c r="SE16" s="930">
        <f t="shared" ca="1" si="499"/>
        <v>115325.76000000001</v>
      </c>
      <c r="SF16" s="930">
        <f t="shared" ca="1" si="499"/>
        <v>108602.01000000001</v>
      </c>
      <c r="SG16" s="930">
        <f t="shared" ca="1" si="499"/>
        <v>101878.26000000001</v>
      </c>
      <c r="SH16" s="930">
        <f t="shared" ca="1" si="499"/>
        <v>95100.72</v>
      </c>
      <c r="SI16" s="930">
        <f t="shared" ca="1" si="499"/>
        <v>88376.97</v>
      </c>
      <c r="SJ16" s="930">
        <f t="shared" ca="1" si="499"/>
        <v>81653.22</v>
      </c>
      <c r="SK16" s="930">
        <f t="shared" ca="1" si="499"/>
        <v>74875.679999999993</v>
      </c>
      <c r="SL16" s="930">
        <f t="shared" ca="1" si="500"/>
        <v>68151.929999999993</v>
      </c>
      <c r="SM16" s="930">
        <f t="shared" ca="1" si="500"/>
        <v>61428.18</v>
      </c>
      <c r="SN16" s="930">
        <f t="shared" ca="1" si="500"/>
        <v>54704.43</v>
      </c>
      <c r="SO16" s="930">
        <f t="shared" ca="1" si="500"/>
        <v>47926.89</v>
      </c>
      <c r="SP16" s="930">
        <f t="shared" ca="1" si="500"/>
        <v>41203.14</v>
      </c>
      <c r="SQ16" s="930">
        <f t="shared" ca="1" si="500"/>
        <v>34479.39</v>
      </c>
      <c r="SR16" s="930">
        <f t="shared" ca="1" si="500"/>
        <v>27755.64</v>
      </c>
      <c r="SS16" s="930">
        <f t="shared" ca="1" si="500"/>
        <v>20978.1</v>
      </c>
      <c r="ST16" s="930">
        <f t="shared" ca="1" si="500"/>
        <v>14254.35</v>
      </c>
      <c r="SU16" s="930">
        <f t="shared" ca="1" si="500"/>
        <v>7530.5999999999995</v>
      </c>
      <c r="SV16" s="930">
        <f t="shared" ca="1" si="500"/>
        <v>753.06000000000006</v>
      </c>
      <c r="SW16" s="930">
        <f t="shared" ca="1" si="500"/>
        <v>0</v>
      </c>
      <c r="SX16" s="930">
        <f t="shared" ca="1" si="500"/>
        <v>0</v>
      </c>
      <c r="SY16" s="930">
        <f t="shared" ca="1" si="500"/>
        <v>0</v>
      </c>
      <c r="SZ16" s="930">
        <f t="shared" ca="1" si="500"/>
        <v>0</v>
      </c>
      <c r="TA16" s="930">
        <f t="shared" ca="1" si="500"/>
        <v>0</v>
      </c>
      <c r="TB16" s="930">
        <f t="shared" ca="1" si="500"/>
        <v>0</v>
      </c>
      <c r="TC16" s="930">
        <f t="shared" ca="1" si="500"/>
        <v>0</v>
      </c>
      <c r="TD16" s="930">
        <f t="shared" ca="1" si="500"/>
        <v>0</v>
      </c>
      <c r="TE16" s="930">
        <f t="shared" ca="1" si="500"/>
        <v>0</v>
      </c>
      <c r="TF16" s="930">
        <f t="shared" ca="1" si="500"/>
        <v>0</v>
      </c>
      <c r="TG16" s="930">
        <f t="shared" ca="1" si="500"/>
        <v>0</v>
      </c>
      <c r="TH16" s="930">
        <f t="shared" ca="1" si="500"/>
        <v>0</v>
      </c>
      <c r="TI16" s="930">
        <f t="shared" ca="1" si="500"/>
        <v>0</v>
      </c>
      <c r="TJ16" s="930">
        <f t="shared" ca="1" si="500"/>
        <v>0</v>
      </c>
      <c r="TK16" s="930">
        <f t="shared" ca="1" si="500"/>
        <v>0</v>
      </c>
      <c r="TL16" s="930">
        <f t="shared" ca="1" si="500"/>
        <v>0</v>
      </c>
      <c r="TM16" s="930">
        <f t="shared" ca="1" si="500"/>
        <v>0</v>
      </c>
      <c r="TN16" s="930">
        <f t="shared" ca="1" si="500"/>
        <v>0</v>
      </c>
      <c r="TO16" s="930">
        <f t="shared" ca="1" si="500"/>
        <v>0</v>
      </c>
      <c r="TP16" s="930">
        <f t="shared" ca="1" si="500"/>
        <v>0</v>
      </c>
      <c r="TQ16" s="930">
        <f t="shared" ca="1" si="500"/>
        <v>0</v>
      </c>
      <c r="TR16" s="930">
        <f t="shared" ca="1" si="500"/>
        <v>0</v>
      </c>
      <c r="TS16" s="930">
        <f t="shared" ca="1" si="500"/>
        <v>0</v>
      </c>
      <c r="TT16" s="930">
        <f t="shared" ca="1" si="500"/>
        <v>0</v>
      </c>
      <c r="TU16" s="930">
        <f t="shared" ca="1" si="500"/>
        <v>0</v>
      </c>
      <c r="TV16" s="930">
        <f t="shared" ca="1" si="500"/>
        <v>0</v>
      </c>
      <c r="TW16" s="930">
        <f t="shared" ca="1" si="500"/>
        <v>0</v>
      </c>
      <c r="TX16" s="930">
        <f t="shared" ca="1" si="500"/>
        <v>0</v>
      </c>
      <c r="TY16" s="930">
        <f t="shared" ca="1" si="500"/>
        <v>0</v>
      </c>
      <c r="TZ16" s="930">
        <f t="shared" ca="1" si="500"/>
        <v>0</v>
      </c>
      <c r="UA16" s="930">
        <f t="shared" ca="1" si="500"/>
        <v>0</v>
      </c>
      <c r="UB16" s="930">
        <f t="shared" ca="1" si="500"/>
        <v>0</v>
      </c>
      <c r="UC16" s="930">
        <f t="shared" ca="1" si="500"/>
        <v>0</v>
      </c>
      <c r="UD16" s="930">
        <f t="shared" ca="1" si="500"/>
        <v>0</v>
      </c>
      <c r="UE16" s="930">
        <f t="shared" ca="1" si="500"/>
        <v>0</v>
      </c>
      <c r="UF16" s="930">
        <f t="shared" ca="1" si="500"/>
        <v>0</v>
      </c>
      <c r="UG16" s="930">
        <f t="shared" ca="1" si="500"/>
        <v>0</v>
      </c>
      <c r="UH16" s="930">
        <f t="shared" ca="1" si="500"/>
        <v>0</v>
      </c>
      <c r="UI16" s="930">
        <f t="shared" ca="1" si="500"/>
        <v>0</v>
      </c>
      <c r="UJ16" s="930">
        <f t="shared" ca="1" si="500"/>
        <v>0</v>
      </c>
      <c r="UK16" s="930">
        <f t="shared" ca="1" si="500"/>
        <v>0</v>
      </c>
      <c r="UL16" s="930">
        <f t="shared" ca="1" si="500"/>
        <v>0</v>
      </c>
      <c r="UM16" s="930">
        <f t="shared" ca="1" si="500"/>
        <v>0</v>
      </c>
      <c r="UN16" s="930">
        <f t="shared" ca="1" si="500"/>
        <v>0</v>
      </c>
      <c r="UO16" s="930">
        <f t="shared" ca="1" si="500"/>
        <v>0</v>
      </c>
      <c r="UP16" s="930">
        <f t="shared" ca="1" si="500"/>
        <v>0</v>
      </c>
      <c r="UQ16" s="930">
        <f t="shared" ca="1" si="500"/>
        <v>0</v>
      </c>
      <c r="UR16" s="930">
        <f t="shared" ca="1" si="500"/>
        <v>0</v>
      </c>
      <c r="US16" s="930">
        <f t="shared" ca="1" si="500"/>
        <v>0</v>
      </c>
      <c r="UT16" s="930">
        <f t="shared" ca="1" si="500"/>
        <v>0</v>
      </c>
      <c r="UU16" s="930">
        <f t="shared" ca="1" si="500"/>
        <v>0</v>
      </c>
      <c r="UV16" s="930">
        <f t="shared" ca="1" si="500"/>
        <v>0</v>
      </c>
      <c r="UW16" s="930">
        <f t="shared" ca="1" si="500"/>
        <v>0</v>
      </c>
      <c r="UX16" s="930">
        <f t="shared" ca="1" si="501"/>
        <v>0</v>
      </c>
      <c r="UY16" s="930">
        <f t="shared" ca="1" si="501"/>
        <v>0</v>
      </c>
      <c r="UZ16" s="930">
        <f t="shared" ca="1" si="501"/>
        <v>0</v>
      </c>
      <c r="VA16" s="930">
        <f t="shared" ca="1" si="501"/>
        <v>0</v>
      </c>
      <c r="VB16" s="930">
        <f t="shared" ca="1" si="501"/>
        <v>0</v>
      </c>
      <c r="VC16" s="930">
        <f t="shared" ca="1" si="501"/>
        <v>0</v>
      </c>
      <c r="VD16" s="930">
        <f t="shared" ca="1" si="501"/>
        <v>0</v>
      </c>
      <c r="VE16" s="930">
        <f t="shared" ca="1" si="501"/>
        <v>0</v>
      </c>
      <c r="VF16" s="930">
        <f t="shared" ca="1" si="501"/>
        <v>0</v>
      </c>
      <c r="VG16" s="930">
        <f t="shared" ca="1" si="501"/>
        <v>0</v>
      </c>
      <c r="VH16" s="930">
        <f t="shared" ca="1" si="501"/>
        <v>0</v>
      </c>
      <c r="VI16" s="930">
        <f t="shared" ca="1" si="501"/>
        <v>0</v>
      </c>
      <c r="VJ16" s="930">
        <f t="shared" ca="1" si="501"/>
        <v>0</v>
      </c>
      <c r="VK16" s="930">
        <f t="shared" ca="1" si="501"/>
        <v>0</v>
      </c>
      <c r="VL16" s="930">
        <f t="shared" ca="1" si="501"/>
        <v>0</v>
      </c>
      <c r="VM16" s="930">
        <f t="shared" ca="1" si="501"/>
        <v>0</v>
      </c>
      <c r="VN16" s="930">
        <f t="shared" ca="1" si="501"/>
        <v>0</v>
      </c>
      <c r="VO16" s="930">
        <f t="shared" ca="1" si="501"/>
        <v>0</v>
      </c>
      <c r="VP16" s="930">
        <f t="shared" ca="1" si="501"/>
        <v>0</v>
      </c>
      <c r="VQ16" s="930">
        <f t="shared" ca="1" si="501"/>
        <v>0</v>
      </c>
      <c r="VR16" s="930">
        <f t="shared" ca="1" si="501"/>
        <v>0</v>
      </c>
      <c r="VS16" s="930">
        <f t="shared" ca="1" si="501"/>
        <v>0</v>
      </c>
      <c r="VT16" s="930">
        <f t="shared" ca="1" si="501"/>
        <v>0</v>
      </c>
      <c r="VU16" s="930">
        <f t="shared" ca="1" si="501"/>
        <v>0</v>
      </c>
      <c r="VV16" s="930">
        <f t="shared" ca="1" si="501"/>
        <v>0</v>
      </c>
      <c r="VW16" s="930">
        <f t="shared" ca="1" si="501"/>
        <v>0</v>
      </c>
      <c r="VX16" s="930">
        <f t="shared" ca="1" si="501"/>
        <v>0</v>
      </c>
      <c r="VY16" s="930">
        <f t="shared" ca="1" si="501"/>
        <v>0</v>
      </c>
      <c r="VZ16" s="930">
        <f t="shared" ca="1" si="501"/>
        <v>0</v>
      </c>
      <c r="WA16" s="930">
        <f t="shared" ca="1" si="501"/>
        <v>0</v>
      </c>
      <c r="WB16" s="930">
        <f t="shared" ca="1" si="501"/>
        <v>0</v>
      </c>
      <c r="WC16" s="930">
        <f t="shared" ca="1" si="501"/>
        <v>0</v>
      </c>
      <c r="WD16" s="930">
        <f t="shared" ca="1" si="501"/>
        <v>0</v>
      </c>
      <c r="WE16" s="930">
        <f t="shared" ca="1" si="501"/>
        <v>0</v>
      </c>
      <c r="WF16" s="930">
        <f t="shared" ca="1" si="501"/>
        <v>0</v>
      </c>
      <c r="WG16" s="930">
        <f t="shared" ca="1" si="501"/>
        <v>0</v>
      </c>
      <c r="WH16" s="930">
        <f t="shared" ca="1" si="501"/>
        <v>0</v>
      </c>
      <c r="WI16" s="930">
        <f t="shared" ca="1" si="501"/>
        <v>0</v>
      </c>
      <c r="WJ16" s="930">
        <f t="shared" ca="1" si="501"/>
        <v>0</v>
      </c>
      <c r="WK16" s="930">
        <f t="shared" ca="1" si="501"/>
        <v>0</v>
      </c>
      <c r="WL16" s="930">
        <f t="shared" ca="1" si="501"/>
        <v>0</v>
      </c>
      <c r="WM16" s="930">
        <f t="shared" ca="1" si="501"/>
        <v>0</v>
      </c>
      <c r="WN16" s="930">
        <f t="shared" ca="1" si="501"/>
        <v>0</v>
      </c>
      <c r="WO16" s="930">
        <f t="shared" ca="1" si="501"/>
        <v>0</v>
      </c>
      <c r="WP16" s="930">
        <f t="shared" ca="1" si="501"/>
        <v>0</v>
      </c>
      <c r="WQ16" s="930">
        <f t="shared" ca="1" si="501"/>
        <v>0</v>
      </c>
      <c r="WR16" s="930">
        <f t="shared" ca="1" si="501"/>
        <v>0</v>
      </c>
      <c r="WS16" s="930">
        <f t="shared" ca="1" si="501"/>
        <v>0</v>
      </c>
      <c r="WT16" s="930">
        <f t="shared" ca="1" si="501"/>
        <v>0</v>
      </c>
      <c r="WU16" s="930">
        <f t="shared" ca="1" si="501"/>
        <v>0</v>
      </c>
      <c r="WV16" s="930">
        <f t="shared" ca="1" si="501"/>
        <v>0</v>
      </c>
      <c r="WW16" s="930">
        <f t="shared" ca="1" si="501"/>
        <v>0</v>
      </c>
      <c r="WX16" s="930">
        <f t="shared" ca="1" si="501"/>
        <v>0</v>
      </c>
      <c r="WY16" s="930">
        <f t="shared" ca="1" si="501"/>
        <v>0</v>
      </c>
      <c r="WZ16" s="930">
        <f t="shared" ca="1" si="501"/>
        <v>0</v>
      </c>
      <c r="XA16" s="930">
        <f t="shared" ca="1" si="501"/>
        <v>0</v>
      </c>
      <c r="XB16" s="930">
        <f t="shared" ca="1" si="501"/>
        <v>0</v>
      </c>
      <c r="XC16" s="930">
        <f t="shared" ca="1" si="501"/>
        <v>0</v>
      </c>
      <c r="XD16" s="930">
        <f t="shared" ca="1" si="501"/>
        <v>0</v>
      </c>
      <c r="XE16" s="930">
        <f t="shared" ca="1" si="501"/>
        <v>0</v>
      </c>
      <c r="XF16" s="930">
        <f t="shared" ca="1" si="501"/>
        <v>0</v>
      </c>
      <c r="XG16" s="930">
        <f t="shared" ca="1" si="501"/>
        <v>0</v>
      </c>
      <c r="XH16" s="930">
        <f t="shared" ca="1" si="501"/>
        <v>0</v>
      </c>
      <c r="XI16" s="930">
        <f t="shared" ca="1" si="501"/>
        <v>0</v>
      </c>
      <c r="XJ16" s="930">
        <f t="shared" ca="1" si="502"/>
        <v>0</v>
      </c>
      <c r="XK16" s="930">
        <f t="shared" ca="1" si="502"/>
        <v>0</v>
      </c>
      <c r="XL16" s="930">
        <f t="shared" ca="1" si="502"/>
        <v>0</v>
      </c>
      <c r="XM16" s="930">
        <f t="shared" ca="1" si="502"/>
        <v>0</v>
      </c>
      <c r="XN16" s="930">
        <f t="shared" ca="1" si="502"/>
        <v>0</v>
      </c>
      <c r="XO16" s="930">
        <f t="shared" ca="1" si="502"/>
        <v>0</v>
      </c>
      <c r="XP16" s="930">
        <f t="shared" ca="1" si="502"/>
        <v>0</v>
      </c>
      <c r="XQ16" s="930">
        <f t="shared" ca="1" si="502"/>
        <v>0</v>
      </c>
      <c r="XR16" s="930">
        <f t="shared" ca="1" si="502"/>
        <v>0</v>
      </c>
      <c r="XS16" s="930">
        <f t="shared" ca="1" si="502"/>
        <v>0</v>
      </c>
      <c r="XT16" s="930">
        <f t="shared" ca="1" si="502"/>
        <v>0</v>
      </c>
      <c r="XU16" s="930">
        <f t="shared" ca="1" si="502"/>
        <v>0</v>
      </c>
      <c r="XV16" s="930">
        <f t="shared" ca="1" si="502"/>
        <v>0</v>
      </c>
      <c r="XW16" s="930">
        <f t="shared" ca="1" si="502"/>
        <v>0</v>
      </c>
      <c r="XX16" s="930">
        <f t="shared" ca="1" si="502"/>
        <v>0</v>
      </c>
      <c r="XY16" s="930">
        <f t="shared" ca="1" si="502"/>
        <v>0</v>
      </c>
      <c r="XZ16" s="930">
        <f t="shared" ca="1" si="502"/>
        <v>0</v>
      </c>
      <c r="YA16" s="930">
        <f t="shared" ca="1" si="502"/>
        <v>0</v>
      </c>
      <c r="YB16" s="930">
        <f t="shared" ca="1" si="502"/>
        <v>0</v>
      </c>
      <c r="YC16" s="930">
        <f t="shared" ca="1" si="502"/>
        <v>0</v>
      </c>
      <c r="YD16" s="930">
        <f t="shared" ca="1" si="502"/>
        <v>0</v>
      </c>
      <c r="YE16" s="930">
        <f t="shared" ca="1" si="502"/>
        <v>0</v>
      </c>
      <c r="YF16" s="930">
        <f t="shared" ca="1" si="502"/>
        <v>0</v>
      </c>
      <c r="YG16" s="930">
        <f t="shared" ca="1" si="502"/>
        <v>0</v>
      </c>
      <c r="YH16" s="930">
        <f t="shared" ca="1" si="502"/>
        <v>0</v>
      </c>
      <c r="YI16" s="930">
        <f t="shared" ca="1" si="502"/>
        <v>0</v>
      </c>
      <c r="YJ16" s="930">
        <f t="shared" ca="1" si="502"/>
        <v>0</v>
      </c>
      <c r="YK16" s="930">
        <f t="shared" ca="1" si="502"/>
        <v>0</v>
      </c>
      <c r="YL16" s="930">
        <f t="shared" ca="1" si="502"/>
        <v>0</v>
      </c>
      <c r="YM16" s="930">
        <f t="shared" ca="1" si="502"/>
        <v>0</v>
      </c>
      <c r="YN16" s="930">
        <f t="shared" ca="1" si="502"/>
        <v>0</v>
      </c>
      <c r="YO16" s="930">
        <f t="shared" ca="1" si="502"/>
        <v>0</v>
      </c>
      <c r="YP16" s="930">
        <f t="shared" ca="1" si="502"/>
        <v>0</v>
      </c>
      <c r="YQ16" s="930">
        <f t="shared" ca="1" si="502"/>
        <v>0</v>
      </c>
      <c r="YR16" s="930">
        <f t="shared" ca="1" si="502"/>
        <v>0</v>
      </c>
      <c r="YS16" s="930">
        <f t="shared" ca="1" si="502"/>
        <v>0</v>
      </c>
      <c r="YT16" s="930">
        <f t="shared" ca="1" si="502"/>
        <v>0</v>
      </c>
      <c r="YU16" s="930">
        <f t="shared" ca="1" si="502"/>
        <v>0</v>
      </c>
      <c r="YV16" s="930">
        <f t="shared" ca="1" si="502"/>
        <v>0</v>
      </c>
      <c r="YW16" s="930">
        <f t="shared" ca="1" si="502"/>
        <v>0</v>
      </c>
      <c r="YX16" s="930">
        <f t="shared" ca="1" si="502"/>
        <v>0</v>
      </c>
      <c r="YY16" s="930">
        <f t="shared" ca="1" si="502"/>
        <v>0</v>
      </c>
      <c r="YZ16" s="930">
        <f t="shared" ca="1" si="502"/>
        <v>0</v>
      </c>
      <c r="ZA16" s="930">
        <f t="shared" ca="1" si="502"/>
        <v>0</v>
      </c>
      <c r="ZB16" s="930">
        <f t="shared" ca="1" si="502"/>
        <v>0</v>
      </c>
      <c r="ZC16" s="930">
        <f t="shared" ca="1" si="502"/>
        <v>0</v>
      </c>
      <c r="ZD16" s="930">
        <f t="shared" ca="1" si="502"/>
        <v>0</v>
      </c>
      <c r="ZE16" s="930">
        <f t="shared" ca="1" si="502"/>
        <v>0</v>
      </c>
      <c r="ZF16" s="930">
        <f t="shared" ca="1" si="502"/>
        <v>0</v>
      </c>
      <c r="ZG16" s="930">
        <f t="shared" ca="1" si="502"/>
        <v>0</v>
      </c>
      <c r="ZH16" s="930">
        <f t="shared" ca="1" si="502"/>
        <v>0</v>
      </c>
      <c r="ZI16" s="930">
        <f t="shared" ca="1" si="502"/>
        <v>0</v>
      </c>
      <c r="ZJ16" s="930">
        <f t="shared" ca="1" si="502"/>
        <v>0</v>
      </c>
      <c r="ZK16" s="930">
        <f t="shared" ca="1" si="502"/>
        <v>0</v>
      </c>
      <c r="ZL16" s="930">
        <f t="shared" ca="1" si="502"/>
        <v>0</v>
      </c>
      <c r="ZM16" s="930">
        <f t="shared" ca="1" si="502"/>
        <v>0</v>
      </c>
      <c r="ZN16" s="930">
        <f t="shared" ca="1" si="502"/>
        <v>0</v>
      </c>
      <c r="ZO16" s="930">
        <f t="shared" ca="1" si="502"/>
        <v>0</v>
      </c>
      <c r="ZP16" s="930">
        <f t="shared" ca="1" si="502"/>
        <v>0</v>
      </c>
      <c r="ZQ16" s="930">
        <f t="shared" ca="1" si="502"/>
        <v>0</v>
      </c>
      <c r="ZR16" s="930">
        <f t="shared" ca="1" si="502"/>
        <v>0</v>
      </c>
      <c r="ZS16" s="930">
        <f t="shared" ca="1" si="502"/>
        <v>0</v>
      </c>
      <c r="ZT16" s="930">
        <f t="shared" ca="1" si="502"/>
        <v>0</v>
      </c>
      <c r="ZU16" s="930">
        <f t="shared" ca="1" si="502"/>
        <v>0</v>
      </c>
      <c r="ZV16" s="930">
        <f t="shared" ca="1" si="503"/>
        <v>0</v>
      </c>
      <c r="ZW16" s="930">
        <f t="shared" ca="1" si="503"/>
        <v>0</v>
      </c>
      <c r="ZX16" s="930">
        <f t="shared" ca="1" si="503"/>
        <v>0</v>
      </c>
      <c r="ZY16" s="930">
        <f t="shared" ca="1" si="503"/>
        <v>0</v>
      </c>
      <c r="ZZ16" s="930">
        <f t="shared" ca="1" si="503"/>
        <v>0</v>
      </c>
      <c r="AAA16" s="930">
        <f t="shared" ca="1" si="503"/>
        <v>0</v>
      </c>
      <c r="AAB16" s="930">
        <f t="shared" ca="1" si="503"/>
        <v>0</v>
      </c>
    </row>
    <row r="17" spans="1:704" s="150" customFormat="1" ht="15" customHeight="1" x14ac:dyDescent="0.2">
      <c r="A17" s="150" t="s">
        <v>7</v>
      </c>
      <c r="B17" s="318">
        <f ca="1">II!B19</f>
        <v>2.4700000000000002</v>
      </c>
      <c r="C17" s="283">
        <f ca="1">II!I19</f>
        <v>1833</v>
      </c>
      <c r="D17" s="147">
        <f ca="1">II!J19</f>
        <v>655.32000000000005</v>
      </c>
      <c r="E17" s="283" t="str">
        <f t="shared" ca="1" si="486"/>
        <v/>
      </c>
      <c r="F17" s="166" t="str">
        <f ca="1">IF(E17="","",ROUND(II!$H$34*F$10*100,0)/100)</f>
        <v/>
      </c>
      <c r="G17" s="166">
        <f ca="1">IF(E17="",0,ROUND(E17*F17,0))</f>
        <v>0</v>
      </c>
      <c r="H17" s="147">
        <f ca="1">IF(II!P19="",0,ROUND((II!$H$34-D17)*$H$11*100,0)/100)</f>
        <v>799.26</v>
      </c>
      <c r="I17" s="147">
        <f ca="1">IF(Para!L$42="nein",(H17*C17),IF(H17="",0,ROUND(IF(C17&gt;II!$I$36,(H17*II!$I$36),(H17*C17)),0)))</f>
        <v>1465044</v>
      </c>
      <c r="J17" s="189">
        <f t="shared" ca="1" si="504"/>
        <v>1465044</v>
      </c>
      <c r="K17" s="953">
        <f t="shared" ca="1" si="488"/>
        <v>1465044</v>
      </c>
      <c r="L17" s="940">
        <f t="shared" ca="1" si="505"/>
        <v>2601912.4900000002</v>
      </c>
      <c r="M17" s="940">
        <v>1623750.62</v>
      </c>
      <c r="N17" s="940">
        <f t="shared" ca="1" si="489"/>
        <v>11512.223954581557</v>
      </c>
      <c r="P17" s="930">
        <f t="shared" ca="1" si="506"/>
        <v>1830158.85</v>
      </c>
      <c r="Q17" s="930">
        <f t="shared" ca="1" si="490"/>
        <v>1827867.6</v>
      </c>
      <c r="R17" s="930">
        <f t="shared" ca="1" si="490"/>
        <v>1825576.35</v>
      </c>
      <c r="S17" s="930">
        <f t="shared" ca="1" si="490"/>
        <v>1823266.77</v>
      </c>
      <c r="T17" s="930">
        <f t="shared" ca="1" si="490"/>
        <v>1820975.52</v>
      </c>
      <c r="U17" s="930">
        <f t="shared" ca="1" si="490"/>
        <v>1818684.27</v>
      </c>
      <c r="V17" s="930">
        <f t="shared" ca="1" si="490"/>
        <v>1816393.02</v>
      </c>
      <c r="W17" s="930">
        <f t="shared" ca="1" si="490"/>
        <v>1814083.44</v>
      </c>
      <c r="X17" s="930">
        <f t="shared" ca="1" si="490"/>
        <v>1811792.19</v>
      </c>
      <c r="Y17" s="930">
        <f t="shared" ca="1" si="490"/>
        <v>1809500.94</v>
      </c>
      <c r="Z17" s="930">
        <f t="shared" ca="1" si="490"/>
        <v>1807209.69</v>
      </c>
      <c r="AA17" s="930">
        <f t="shared" ca="1" si="490"/>
        <v>1804900.1099999999</v>
      </c>
      <c r="AB17" s="930">
        <f t="shared" ca="1" si="490"/>
        <v>1802608.8599999999</v>
      </c>
      <c r="AC17" s="930">
        <f t="shared" ca="1" si="490"/>
        <v>1800317.6099999999</v>
      </c>
      <c r="AD17" s="930">
        <f t="shared" ca="1" si="490"/>
        <v>1798008.03</v>
      </c>
      <c r="AE17" s="930">
        <f t="shared" ca="1" si="490"/>
        <v>1795716.78</v>
      </c>
      <c r="AF17" s="930">
        <f t="shared" ca="1" si="490"/>
        <v>1793425.53</v>
      </c>
      <c r="AG17" s="930">
        <f t="shared" ca="1" si="490"/>
        <v>1791134.28</v>
      </c>
      <c r="AH17" s="930">
        <f t="shared" ca="1" si="490"/>
        <v>1788824.7</v>
      </c>
      <c r="AI17" s="930">
        <f t="shared" ca="1" si="490"/>
        <v>1786533.45</v>
      </c>
      <c r="AJ17" s="930">
        <f t="shared" ca="1" si="490"/>
        <v>1784242.2</v>
      </c>
      <c r="AK17" s="930">
        <f t="shared" ca="1" si="490"/>
        <v>1781950.95</v>
      </c>
      <c r="AL17" s="930">
        <f t="shared" ca="1" si="490"/>
        <v>1779641.3699999999</v>
      </c>
      <c r="AM17" s="930">
        <f t="shared" ca="1" si="490"/>
        <v>1777350.1199999999</v>
      </c>
      <c r="AN17" s="930">
        <f t="shared" ca="1" si="490"/>
        <v>1775058.8699999999</v>
      </c>
      <c r="AO17" s="930">
        <f t="shared" ca="1" si="490"/>
        <v>1772749.29</v>
      </c>
      <c r="AP17" s="930">
        <f t="shared" ca="1" si="491"/>
        <v>1770458.04</v>
      </c>
      <c r="AQ17" s="930">
        <f t="shared" ca="1" si="491"/>
        <v>1768166.79</v>
      </c>
      <c r="AR17" s="930">
        <f t="shared" ca="1" si="491"/>
        <v>1765875.54</v>
      </c>
      <c r="AS17" s="930">
        <f t="shared" ca="1" si="491"/>
        <v>1763565.96</v>
      </c>
      <c r="AT17" s="930">
        <f t="shared" ca="1" si="491"/>
        <v>1761274.71</v>
      </c>
      <c r="AU17" s="930">
        <f t="shared" ca="1" si="491"/>
        <v>1758983.46</v>
      </c>
      <c r="AV17" s="930">
        <f t="shared" ca="1" si="491"/>
        <v>1756673.8800000001</v>
      </c>
      <c r="AW17" s="930">
        <f t="shared" ca="1" si="491"/>
        <v>1754382.6300000001</v>
      </c>
      <c r="AX17" s="930">
        <f t="shared" ca="1" si="491"/>
        <v>1752091.3800000001</v>
      </c>
      <c r="AY17" s="930">
        <f t="shared" ca="1" si="491"/>
        <v>1749800.1300000001</v>
      </c>
      <c r="AZ17" s="930">
        <f t="shared" ca="1" si="491"/>
        <v>1747490.55</v>
      </c>
      <c r="BA17" s="930">
        <f t="shared" ca="1" si="491"/>
        <v>1745199.3</v>
      </c>
      <c r="BB17" s="930">
        <f t="shared" ca="1" si="491"/>
        <v>1742908.05</v>
      </c>
      <c r="BC17" s="930">
        <f t="shared" ca="1" si="491"/>
        <v>1740616.8</v>
      </c>
      <c r="BD17" s="930">
        <f t="shared" ca="1" si="491"/>
        <v>1738307.22</v>
      </c>
      <c r="BE17" s="930">
        <f t="shared" ca="1" si="491"/>
        <v>1736015.97</v>
      </c>
      <c r="BF17" s="930">
        <f t="shared" ca="1" si="491"/>
        <v>1733724.72</v>
      </c>
      <c r="BG17" s="930">
        <f t="shared" ca="1" si="491"/>
        <v>1731415.1400000001</v>
      </c>
      <c r="BH17" s="930">
        <f t="shared" ca="1" si="491"/>
        <v>1729123.8900000001</v>
      </c>
      <c r="BI17" s="930">
        <f t="shared" ca="1" si="491"/>
        <v>1726832.6400000001</v>
      </c>
      <c r="BJ17" s="930">
        <f t="shared" ca="1" si="491"/>
        <v>1724541.3900000001</v>
      </c>
      <c r="BK17" s="930">
        <f t="shared" ca="1" si="491"/>
        <v>1722231.81</v>
      </c>
      <c r="BL17" s="930">
        <f t="shared" ca="1" si="491"/>
        <v>1719940.56</v>
      </c>
      <c r="BM17" s="930">
        <f t="shared" ca="1" si="491"/>
        <v>1717649.31</v>
      </c>
      <c r="BN17" s="930">
        <f t="shared" ca="1" si="491"/>
        <v>1715358.06</v>
      </c>
      <c r="BO17" s="930">
        <f t="shared" ca="1" si="491"/>
        <v>1713048.48</v>
      </c>
      <c r="BP17" s="930">
        <f t="shared" ca="1" si="491"/>
        <v>1710757.23</v>
      </c>
      <c r="BQ17" s="930">
        <f t="shared" ca="1" si="491"/>
        <v>1708465.98</v>
      </c>
      <c r="BR17" s="930">
        <f t="shared" ca="1" si="491"/>
        <v>1706156.4</v>
      </c>
      <c r="BS17" s="930">
        <f t="shared" ca="1" si="491"/>
        <v>1703865.15</v>
      </c>
      <c r="BT17" s="930">
        <f t="shared" ca="1" si="491"/>
        <v>1701573.9</v>
      </c>
      <c r="BU17" s="930">
        <f t="shared" ca="1" si="491"/>
        <v>1699282.65</v>
      </c>
      <c r="BV17" s="930">
        <f t="shared" ca="1" si="491"/>
        <v>1696973.0699999998</v>
      </c>
      <c r="BW17" s="930">
        <f t="shared" ca="1" si="491"/>
        <v>1694681.8199999998</v>
      </c>
      <c r="BX17" s="930">
        <f t="shared" ca="1" si="491"/>
        <v>1692390.5699999998</v>
      </c>
      <c r="BY17" s="930">
        <f t="shared" ca="1" si="491"/>
        <v>1690099.3199999998</v>
      </c>
      <c r="BZ17" s="930">
        <f t="shared" ca="1" si="491"/>
        <v>1687789.74</v>
      </c>
      <c r="CA17" s="930">
        <f t="shared" ca="1" si="491"/>
        <v>1685498.49</v>
      </c>
      <c r="CB17" s="930">
        <f t="shared" ca="1" si="491"/>
        <v>1683207.24</v>
      </c>
      <c r="CC17" s="930">
        <f t="shared" ca="1" si="491"/>
        <v>1680897.66</v>
      </c>
      <c r="CD17" s="930">
        <f t="shared" ca="1" si="491"/>
        <v>1678606.41</v>
      </c>
      <c r="CE17" s="930">
        <f t="shared" ca="1" si="491"/>
        <v>1676315.16</v>
      </c>
      <c r="CF17" s="930">
        <f t="shared" ca="1" si="491"/>
        <v>1674023.91</v>
      </c>
      <c r="CG17" s="930">
        <f t="shared" ca="1" si="491"/>
        <v>1671714.33</v>
      </c>
      <c r="CH17" s="930">
        <f t="shared" ca="1" si="491"/>
        <v>1669423.08</v>
      </c>
      <c r="CI17" s="930">
        <f t="shared" ca="1" si="492"/>
        <v>1667131.83</v>
      </c>
      <c r="CJ17" s="930">
        <f t="shared" ca="1" si="492"/>
        <v>1664822.25</v>
      </c>
      <c r="CK17" s="930">
        <f t="shared" ca="1" si="492"/>
        <v>1662531</v>
      </c>
      <c r="CL17" s="930">
        <f t="shared" ca="1" si="492"/>
        <v>1660239.75</v>
      </c>
      <c r="CM17" s="930">
        <f t="shared" ca="1" si="492"/>
        <v>1657948.5</v>
      </c>
      <c r="CN17" s="930">
        <f t="shared" ca="1" si="492"/>
        <v>1655638.92</v>
      </c>
      <c r="CO17" s="930">
        <f t="shared" ca="1" si="492"/>
        <v>1653347.67</v>
      </c>
      <c r="CP17" s="930">
        <f t="shared" ca="1" si="492"/>
        <v>1651056.42</v>
      </c>
      <c r="CQ17" s="930">
        <f t="shared" ca="1" si="492"/>
        <v>1648765.17</v>
      </c>
      <c r="CR17" s="930">
        <f t="shared" ca="1" si="492"/>
        <v>1646455.59</v>
      </c>
      <c r="CS17" s="930">
        <f t="shared" ca="1" si="492"/>
        <v>1644164.34</v>
      </c>
      <c r="CT17" s="930">
        <f t="shared" ca="1" si="492"/>
        <v>1641873.09</v>
      </c>
      <c r="CU17" s="930">
        <f t="shared" ca="1" si="492"/>
        <v>1639563.51</v>
      </c>
      <c r="CV17" s="930">
        <f t="shared" ca="1" si="492"/>
        <v>1637272.26</v>
      </c>
      <c r="CW17" s="930">
        <f t="shared" ca="1" si="492"/>
        <v>1634981.01</v>
      </c>
      <c r="CX17" s="930">
        <f t="shared" ca="1" si="492"/>
        <v>1632689.76</v>
      </c>
      <c r="CY17" s="930">
        <f t="shared" ca="1" si="492"/>
        <v>1630380.1800000002</v>
      </c>
      <c r="CZ17" s="930">
        <f t="shared" ca="1" si="492"/>
        <v>1628088.9300000002</v>
      </c>
      <c r="DA17" s="930">
        <f t="shared" ca="1" si="492"/>
        <v>1625797.6800000002</v>
      </c>
      <c r="DB17" s="930">
        <f t="shared" ca="1" si="493"/>
        <v>1623506.4300000002</v>
      </c>
      <c r="DC17" s="930">
        <f t="shared" ca="1" si="493"/>
        <v>1621196.85</v>
      </c>
      <c r="DD17" s="930">
        <f t="shared" ca="1" si="493"/>
        <v>1618905.6</v>
      </c>
      <c r="DE17" s="930">
        <f t="shared" ca="1" si="493"/>
        <v>1616614.35</v>
      </c>
      <c r="DF17" s="930">
        <f t="shared" ca="1" si="493"/>
        <v>1614304.77</v>
      </c>
      <c r="DG17" s="930">
        <f t="shared" ca="1" si="493"/>
        <v>1612013.52</v>
      </c>
      <c r="DH17" s="930">
        <f t="shared" ca="1" si="493"/>
        <v>1609722.27</v>
      </c>
      <c r="DI17" s="930">
        <f t="shared" ca="1" si="493"/>
        <v>1607431.02</v>
      </c>
      <c r="DJ17" s="930">
        <f t="shared" ca="1" si="493"/>
        <v>1605121.44</v>
      </c>
      <c r="DK17" s="930">
        <f t="shared" ca="1" si="493"/>
        <v>1602830.19</v>
      </c>
      <c r="DL17" s="930">
        <f t="shared" ca="1" si="493"/>
        <v>1600538.94</v>
      </c>
      <c r="DM17" s="930">
        <f t="shared" ca="1" si="493"/>
        <v>1598229.3599999999</v>
      </c>
      <c r="DN17" s="930">
        <f t="shared" ca="1" si="493"/>
        <v>1595938.1099999999</v>
      </c>
      <c r="DO17" s="930">
        <f t="shared" ca="1" si="493"/>
        <v>1593646.8599999999</v>
      </c>
      <c r="DP17" s="930">
        <f t="shared" ca="1" si="493"/>
        <v>1591355.6099999999</v>
      </c>
      <c r="DQ17" s="930">
        <f t="shared" ca="1" si="493"/>
        <v>1589046.03</v>
      </c>
      <c r="DR17" s="930">
        <f t="shared" ca="1" si="493"/>
        <v>1586754.78</v>
      </c>
      <c r="DS17" s="930">
        <f t="shared" ca="1" si="493"/>
        <v>1584463.53</v>
      </c>
      <c r="DT17" s="930">
        <f t="shared" ca="1" si="493"/>
        <v>1582172.28</v>
      </c>
      <c r="DU17" s="930">
        <f t="shared" ca="1" si="493"/>
        <v>1579862.7</v>
      </c>
      <c r="DV17" s="930">
        <f t="shared" ca="1" si="493"/>
        <v>1577571.45</v>
      </c>
      <c r="DW17" s="930">
        <f t="shared" ca="1" si="493"/>
        <v>1575280.2</v>
      </c>
      <c r="DX17" s="930">
        <f t="shared" ca="1" si="493"/>
        <v>1572970.6199999999</v>
      </c>
      <c r="DY17" s="930">
        <f t="shared" ca="1" si="493"/>
        <v>1570679.3699999999</v>
      </c>
      <c r="DZ17" s="930">
        <f t="shared" ca="1" si="493"/>
        <v>1568388.1199999999</v>
      </c>
      <c r="EA17" s="930">
        <f t="shared" ca="1" si="493"/>
        <v>1566096.8699999999</v>
      </c>
      <c r="EB17" s="930">
        <f t="shared" ca="1" si="493"/>
        <v>1563787.29</v>
      </c>
      <c r="EC17" s="930">
        <f t="shared" ca="1" si="493"/>
        <v>1561496.04</v>
      </c>
      <c r="ED17" s="930">
        <f t="shared" ca="1" si="493"/>
        <v>1559204.79</v>
      </c>
      <c r="EE17" s="930">
        <f t="shared" ca="1" si="493"/>
        <v>1556913.54</v>
      </c>
      <c r="EF17" s="930">
        <f t="shared" ca="1" si="493"/>
        <v>1554603.96</v>
      </c>
      <c r="EG17" s="930">
        <f t="shared" ca="1" si="493"/>
        <v>1552312.71</v>
      </c>
      <c r="EH17" s="930">
        <f t="shared" ca="1" si="493"/>
        <v>1550021.46</v>
      </c>
      <c r="EI17" s="930">
        <f t="shared" ca="1" si="493"/>
        <v>1547711.8800000001</v>
      </c>
      <c r="EJ17" s="930">
        <f t="shared" ca="1" si="493"/>
        <v>1545420.6300000001</v>
      </c>
      <c r="EK17" s="930">
        <f t="shared" ca="1" si="493"/>
        <v>1543129.3800000001</v>
      </c>
      <c r="EL17" s="930">
        <f t="shared" ca="1" si="493"/>
        <v>1540838.1300000001</v>
      </c>
      <c r="EM17" s="930">
        <f t="shared" ca="1" si="493"/>
        <v>1538528.55</v>
      </c>
      <c r="EN17" s="930">
        <f t="shared" ca="1" si="493"/>
        <v>1536237.3</v>
      </c>
      <c r="EO17" s="930">
        <f t="shared" ca="1" si="493"/>
        <v>1533946.05</v>
      </c>
      <c r="EP17" s="930">
        <f t="shared" ca="1" si="493"/>
        <v>1531636.47</v>
      </c>
      <c r="EQ17" s="930">
        <f t="shared" ca="1" si="493"/>
        <v>1529345.22</v>
      </c>
      <c r="ER17" s="930">
        <f t="shared" ca="1" si="493"/>
        <v>1527053.97</v>
      </c>
      <c r="ES17" s="930">
        <f t="shared" ca="1" si="493"/>
        <v>1524762.72</v>
      </c>
      <c r="ET17" s="930">
        <f t="shared" ca="1" si="493"/>
        <v>1522453.1400000001</v>
      </c>
      <c r="EU17" s="930">
        <f t="shared" ca="1" si="493"/>
        <v>1520161.8900000001</v>
      </c>
      <c r="EV17" s="930">
        <f t="shared" ca="1" si="493"/>
        <v>1517870.6400000001</v>
      </c>
      <c r="EW17" s="930">
        <f t="shared" ca="1" si="493"/>
        <v>1515579.3900000001</v>
      </c>
      <c r="EX17" s="930">
        <f t="shared" ca="1" si="493"/>
        <v>1513269.81</v>
      </c>
      <c r="EY17" s="930">
        <f t="shared" ca="1" si="493"/>
        <v>1510978.5600000001</v>
      </c>
      <c r="EZ17" s="930">
        <f t="shared" ca="1" si="493"/>
        <v>1508687.31</v>
      </c>
      <c r="FA17" s="930">
        <f t="shared" ca="1" si="493"/>
        <v>1506377.73</v>
      </c>
      <c r="FB17" s="930">
        <f t="shared" ca="1" si="493"/>
        <v>1504086.48</v>
      </c>
      <c r="FC17" s="930">
        <f t="shared" ca="1" si="493"/>
        <v>1501795.23</v>
      </c>
      <c r="FD17" s="930">
        <f t="shared" ca="1" si="493"/>
        <v>1499503.98</v>
      </c>
      <c r="FE17" s="930">
        <f t="shared" ca="1" si="493"/>
        <v>1497194.4</v>
      </c>
      <c r="FF17" s="930">
        <f t="shared" ca="1" si="493"/>
        <v>1494903.15</v>
      </c>
      <c r="FG17" s="930">
        <f t="shared" ca="1" si="493"/>
        <v>1492611.9</v>
      </c>
      <c r="FH17" s="930">
        <f t="shared" ca="1" si="493"/>
        <v>1490320.65</v>
      </c>
      <c r="FI17" s="930">
        <f t="shared" ca="1" si="493"/>
        <v>1488011.0699999998</v>
      </c>
      <c r="FJ17" s="930">
        <f t="shared" ca="1" si="493"/>
        <v>1485719.8199999998</v>
      </c>
      <c r="FK17" s="930">
        <f t="shared" ca="1" si="493"/>
        <v>1483428.5699999998</v>
      </c>
      <c r="FL17" s="930">
        <f t="shared" ca="1" si="493"/>
        <v>1481118.99</v>
      </c>
      <c r="FM17" s="930">
        <f t="shared" ca="1" si="493"/>
        <v>1478827.74</v>
      </c>
      <c r="FN17" s="930">
        <f t="shared" ca="1" si="494"/>
        <v>1476536.49</v>
      </c>
      <c r="FO17" s="930">
        <f t="shared" ca="1" si="494"/>
        <v>1474245.24</v>
      </c>
      <c r="FP17" s="930">
        <f t="shared" ca="1" si="494"/>
        <v>1471935.66</v>
      </c>
      <c r="FQ17" s="930">
        <f t="shared" ca="1" si="494"/>
        <v>1469644.41</v>
      </c>
      <c r="FR17" s="930">
        <f t="shared" ca="1" si="494"/>
        <v>1467353.16</v>
      </c>
      <c r="FS17" s="930">
        <f t="shared" ca="1" si="494"/>
        <v>1465043.58</v>
      </c>
      <c r="FT17" s="930">
        <f t="shared" ca="1" si="494"/>
        <v>1462752.33</v>
      </c>
      <c r="FU17" s="930">
        <f t="shared" ca="1" si="494"/>
        <v>1460461.08</v>
      </c>
      <c r="FV17" s="930">
        <f t="shared" ca="1" si="494"/>
        <v>1458169.83</v>
      </c>
      <c r="FW17" s="930">
        <f t="shared" ca="1" si="494"/>
        <v>1455860.25</v>
      </c>
      <c r="FX17" s="930">
        <f t="shared" ca="1" si="494"/>
        <v>1453569</v>
      </c>
      <c r="FY17" s="930">
        <f t="shared" ca="1" si="494"/>
        <v>1451277.75</v>
      </c>
      <c r="FZ17" s="930">
        <f t="shared" ca="1" si="494"/>
        <v>1448986.5</v>
      </c>
      <c r="GA17" s="930">
        <f t="shared" ca="1" si="494"/>
        <v>1446676.92</v>
      </c>
      <c r="GB17" s="930">
        <f t="shared" ca="1" si="494"/>
        <v>1444385.67</v>
      </c>
      <c r="GC17" s="930">
        <f t="shared" ca="1" si="494"/>
        <v>1442094.42</v>
      </c>
      <c r="GD17" s="930">
        <f t="shared" ca="1" si="494"/>
        <v>1439784.84</v>
      </c>
      <c r="GE17" s="930">
        <f t="shared" ca="1" si="494"/>
        <v>1437493.59</v>
      </c>
      <c r="GF17" s="930">
        <f t="shared" ca="1" si="494"/>
        <v>1435202.34</v>
      </c>
      <c r="GG17" s="930">
        <f t="shared" ca="1" si="494"/>
        <v>1432911.09</v>
      </c>
      <c r="GH17" s="930">
        <f t="shared" ca="1" si="494"/>
        <v>1430601.51</v>
      </c>
      <c r="GI17" s="930">
        <f t="shared" ca="1" si="494"/>
        <v>1428310.26</v>
      </c>
      <c r="GJ17" s="930">
        <f t="shared" ca="1" si="494"/>
        <v>1426019.01</v>
      </c>
      <c r="GK17" s="930">
        <f t="shared" ca="1" si="494"/>
        <v>1423727.76</v>
      </c>
      <c r="GL17" s="930">
        <f t="shared" ca="1" si="494"/>
        <v>1421418.1800000002</v>
      </c>
      <c r="GM17" s="930">
        <f t="shared" ca="1" si="494"/>
        <v>1419126.9300000002</v>
      </c>
      <c r="GN17" s="930">
        <f t="shared" ca="1" si="494"/>
        <v>1416835.6800000002</v>
      </c>
      <c r="GO17" s="930">
        <f t="shared" ca="1" si="494"/>
        <v>1414526.1</v>
      </c>
      <c r="GP17" s="930">
        <f t="shared" ca="1" si="494"/>
        <v>1412234.85</v>
      </c>
      <c r="GQ17" s="930">
        <f t="shared" ca="1" si="494"/>
        <v>1409943.6</v>
      </c>
      <c r="GR17" s="930">
        <f t="shared" ca="1" si="494"/>
        <v>1407652.35</v>
      </c>
      <c r="GS17" s="930">
        <f t="shared" ca="1" si="494"/>
        <v>1405342.77</v>
      </c>
      <c r="GT17" s="930">
        <f t="shared" ca="1" si="494"/>
        <v>1403051.52</v>
      </c>
      <c r="GU17" s="930">
        <f t="shared" ca="1" si="494"/>
        <v>1400760.27</v>
      </c>
      <c r="GV17" s="930">
        <f t="shared" ca="1" si="494"/>
        <v>1398450.69</v>
      </c>
      <c r="GW17" s="930">
        <f t="shared" ca="1" si="494"/>
        <v>1396159.44</v>
      </c>
      <c r="GX17" s="930">
        <f t="shared" ca="1" si="494"/>
        <v>1393868.19</v>
      </c>
      <c r="GY17" s="930">
        <f t="shared" ca="1" si="494"/>
        <v>1391576.94</v>
      </c>
      <c r="GZ17" s="930">
        <f t="shared" ca="1" si="494"/>
        <v>1389267.3599999999</v>
      </c>
      <c r="HA17" s="930">
        <f t="shared" ca="1" si="494"/>
        <v>1386976.1099999999</v>
      </c>
      <c r="HB17" s="930">
        <f t="shared" ca="1" si="494"/>
        <v>1384684.8599999999</v>
      </c>
      <c r="HC17" s="930">
        <f t="shared" ca="1" si="494"/>
        <v>1382393.6099999999</v>
      </c>
      <c r="HD17" s="930">
        <f t="shared" ca="1" si="494"/>
        <v>1380084.03</v>
      </c>
      <c r="HE17" s="930">
        <f t="shared" ca="1" si="494"/>
        <v>1377792.78</v>
      </c>
      <c r="HF17" s="930">
        <f t="shared" ca="1" si="494"/>
        <v>1375501.53</v>
      </c>
      <c r="HG17" s="930">
        <f t="shared" ca="1" si="494"/>
        <v>1373191.95</v>
      </c>
      <c r="HH17" s="930">
        <f t="shared" ca="1" si="494"/>
        <v>1370900.7</v>
      </c>
      <c r="HI17" s="930">
        <f t="shared" ca="1" si="494"/>
        <v>1368609.45</v>
      </c>
      <c r="HJ17" s="930">
        <f t="shared" ca="1" si="494"/>
        <v>1366318.2</v>
      </c>
      <c r="HK17" s="930">
        <f t="shared" ca="1" si="494"/>
        <v>1364008.6199999999</v>
      </c>
      <c r="HL17" s="930">
        <f t="shared" ca="1" si="494"/>
        <v>1361717.3699999999</v>
      </c>
      <c r="HM17" s="930">
        <f t="shared" ca="1" si="494"/>
        <v>1359426.1199999999</v>
      </c>
      <c r="HN17" s="930">
        <f t="shared" ca="1" si="494"/>
        <v>1357134.8699999999</v>
      </c>
      <c r="HO17" s="930">
        <f t="shared" ca="1" si="494"/>
        <v>1354825.29</v>
      </c>
      <c r="HP17" s="930">
        <f t="shared" ca="1" si="494"/>
        <v>1352534.04</v>
      </c>
      <c r="HQ17" s="930">
        <f t="shared" ca="1" si="494"/>
        <v>1350242.79</v>
      </c>
      <c r="HR17" s="930">
        <f t="shared" ca="1" si="494"/>
        <v>1347933.21</v>
      </c>
      <c r="HS17" s="930">
        <f t="shared" ca="1" si="494"/>
        <v>1345641.96</v>
      </c>
      <c r="HT17" s="930">
        <f t="shared" ca="1" si="494"/>
        <v>1343350.71</v>
      </c>
      <c r="HU17" s="930">
        <f t="shared" ca="1" si="494"/>
        <v>1341059.46</v>
      </c>
      <c r="HV17" s="930">
        <f t="shared" ca="1" si="494"/>
        <v>1338749.8800000001</v>
      </c>
      <c r="HW17" s="930">
        <f t="shared" ca="1" si="494"/>
        <v>1336458.6300000001</v>
      </c>
      <c r="HX17" s="930">
        <f t="shared" ca="1" si="494"/>
        <v>1334167.3800000001</v>
      </c>
      <c r="HY17" s="930">
        <f t="shared" ca="1" si="494"/>
        <v>1331857.8</v>
      </c>
      <c r="HZ17" s="930">
        <f t="shared" ca="1" si="495"/>
        <v>1329566.55</v>
      </c>
      <c r="IA17" s="930">
        <f t="shared" ca="1" si="495"/>
        <v>1327275.3</v>
      </c>
      <c r="IB17" s="930">
        <f t="shared" ca="1" si="507"/>
        <v>1324984.05</v>
      </c>
      <c r="IC17" s="930">
        <f t="shared" ca="1" si="507"/>
        <v>1322674.47</v>
      </c>
      <c r="ID17" s="930">
        <f t="shared" ca="1" si="507"/>
        <v>1320383.22</v>
      </c>
      <c r="IE17" s="930">
        <f t="shared" ca="1" si="507"/>
        <v>1318091.97</v>
      </c>
      <c r="IF17" s="930">
        <f t="shared" ca="1" si="507"/>
        <v>1315800.72</v>
      </c>
      <c r="IG17" s="930">
        <f t="shared" ca="1" si="507"/>
        <v>1313491.1400000001</v>
      </c>
      <c r="IH17" s="930">
        <f t="shared" ca="1" si="507"/>
        <v>1311199.8900000001</v>
      </c>
      <c r="II17" s="930">
        <f t="shared" ca="1" si="507"/>
        <v>1308908.6400000001</v>
      </c>
      <c r="IJ17" s="930">
        <f t="shared" ca="1" si="507"/>
        <v>1306599.06</v>
      </c>
      <c r="IK17" s="930">
        <f t="shared" ca="1" si="507"/>
        <v>1304307.81</v>
      </c>
      <c r="IL17" s="930">
        <f t="shared" ca="1" si="507"/>
        <v>1302016.56</v>
      </c>
      <c r="IM17" s="930">
        <f t="shared" ca="1" si="507"/>
        <v>1299725.31</v>
      </c>
      <c r="IN17" s="930">
        <f t="shared" ca="1" si="507"/>
        <v>1297415.73</v>
      </c>
      <c r="IO17" s="930">
        <f t="shared" ca="1" si="507"/>
        <v>1295124.48</v>
      </c>
      <c r="IP17" s="930">
        <f t="shared" ca="1" si="507"/>
        <v>1292833.23</v>
      </c>
      <c r="IQ17" s="930">
        <f t="shared" ca="1" si="507"/>
        <v>1290541.98</v>
      </c>
      <c r="IR17" s="930">
        <f t="shared" ca="1" si="507"/>
        <v>1288232.3999999999</v>
      </c>
      <c r="IS17" s="930">
        <f t="shared" ca="1" si="507"/>
        <v>1285941.1499999999</v>
      </c>
      <c r="IT17" s="930">
        <f t="shared" ca="1" si="507"/>
        <v>1283649.8999999999</v>
      </c>
      <c r="IU17" s="930">
        <f t="shared" ca="1" si="507"/>
        <v>1281340.3199999998</v>
      </c>
      <c r="IV17" s="930">
        <f t="shared" ca="1" si="507"/>
        <v>1279049.0699999998</v>
      </c>
      <c r="IW17" s="930">
        <f t="shared" ca="1" si="507"/>
        <v>1276757.8199999998</v>
      </c>
      <c r="IX17" s="930">
        <f t="shared" ca="1" si="507"/>
        <v>1274466.5699999998</v>
      </c>
      <c r="IY17" s="930">
        <f t="shared" ca="1" si="507"/>
        <v>1272156.99</v>
      </c>
      <c r="IZ17" s="930">
        <f t="shared" ca="1" si="507"/>
        <v>1269865.74</v>
      </c>
      <c r="JA17" s="930">
        <f t="shared" ca="1" si="507"/>
        <v>1267574.49</v>
      </c>
      <c r="JB17" s="930">
        <f t="shared" ca="1" si="507"/>
        <v>1265264.9099999999</v>
      </c>
      <c r="JC17" s="930">
        <f t="shared" ca="1" si="507"/>
        <v>1262973.6599999999</v>
      </c>
      <c r="JD17" s="930">
        <f t="shared" ca="1" si="507"/>
        <v>1260682.4099999999</v>
      </c>
      <c r="JE17" s="930">
        <f t="shared" ca="1" si="507"/>
        <v>1258391.1599999999</v>
      </c>
      <c r="JF17" s="930">
        <f t="shared" ca="1" si="507"/>
        <v>1256081.58</v>
      </c>
      <c r="JG17" s="930">
        <f t="shared" ca="1" si="507"/>
        <v>1253790.33</v>
      </c>
      <c r="JH17" s="930">
        <f t="shared" ca="1" si="507"/>
        <v>1251499.08</v>
      </c>
      <c r="JI17" s="930">
        <f t="shared" ca="1" si="507"/>
        <v>1249207.83</v>
      </c>
      <c r="JJ17" s="930">
        <f t="shared" ca="1" si="507"/>
        <v>1246898.25</v>
      </c>
      <c r="JK17" s="930">
        <f t="shared" ca="1" si="507"/>
        <v>1244607</v>
      </c>
      <c r="JL17" s="930">
        <f t="shared" ca="1" si="507"/>
        <v>1242315.75</v>
      </c>
      <c r="JM17" s="930">
        <f t="shared" ca="1" si="507"/>
        <v>1240006.17</v>
      </c>
      <c r="JN17" s="930">
        <f t="shared" ca="1" si="507"/>
        <v>1237714.92</v>
      </c>
      <c r="JO17" s="930">
        <f t="shared" ca="1" si="507"/>
        <v>1235423.67</v>
      </c>
      <c r="JP17" s="930">
        <f t="shared" ca="1" si="507"/>
        <v>1233132.42</v>
      </c>
      <c r="JQ17" s="930">
        <f t="shared" ca="1" si="507"/>
        <v>1230822.8400000001</v>
      </c>
      <c r="JR17" s="930">
        <f t="shared" ca="1" si="507"/>
        <v>1228531.5900000001</v>
      </c>
      <c r="JS17" s="930">
        <f t="shared" ca="1" si="507"/>
        <v>1226240.3400000001</v>
      </c>
      <c r="JT17" s="930">
        <f t="shared" ca="1" si="507"/>
        <v>1223949.0900000001</v>
      </c>
      <c r="JU17" s="930">
        <f t="shared" ca="1" si="507"/>
        <v>1221639.51</v>
      </c>
      <c r="JV17" s="930">
        <f t="shared" ca="1" si="507"/>
        <v>1219348.26</v>
      </c>
      <c r="JW17" s="930">
        <f t="shared" ca="1" si="507"/>
        <v>1217057.01</v>
      </c>
      <c r="JX17" s="930">
        <f t="shared" ca="1" si="507"/>
        <v>1214747.4300000002</v>
      </c>
      <c r="JY17" s="930">
        <f t="shared" ca="1" si="507"/>
        <v>1212456.1800000002</v>
      </c>
      <c r="JZ17" s="930">
        <f t="shared" ca="1" si="507"/>
        <v>1210164.9300000002</v>
      </c>
      <c r="KA17" s="930">
        <f t="shared" ca="1" si="507"/>
        <v>1207873.6800000002</v>
      </c>
      <c r="KB17" s="930">
        <f t="shared" ca="1" si="507"/>
        <v>1205564.1000000001</v>
      </c>
      <c r="KC17" s="930">
        <f t="shared" ca="1" si="507"/>
        <v>1203272.8500000001</v>
      </c>
      <c r="KD17" s="930">
        <f t="shared" ca="1" si="507"/>
        <v>1200981.6000000001</v>
      </c>
      <c r="KE17" s="930">
        <f t="shared" ca="1" si="507"/>
        <v>1198690.3500000001</v>
      </c>
      <c r="KF17" s="930">
        <f t="shared" ca="1" si="507"/>
        <v>1196380.77</v>
      </c>
      <c r="KG17" s="930">
        <f t="shared" ca="1" si="507"/>
        <v>1194089.52</v>
      </c>
      <c r="KH17" s="930">
        <f t="shared" ca="1" si="507"/>
        <v>1191798.27</v>
      </c>
      <c r="KI17" s="930">
        <f t="shared" ca="1" si="507"/>
        <v>1189488.69</v>
      </c>
      <c r="KJ17" s="930">
        <f t="shared" ca="1" si="507"/>
        <v>1187197.4399999999</v>
      </c>
      <c r="KK17" s="930">
        <f t="shared" ca="1" si="507"/>
        <v>1184906.19</v>
      </c>
      <c r="KL17" s="930">
        <f t="shared" ca="1" si="507"/>
        <v>1182614.94</v>
      </c>
      <c r="KM17" s="930">
        <f t="shared" ca="1" si="507"/>
        <v>1180305.3599999999</v>
      </c>
      <c r="KN17" s="930">
        <f t="shared" ca="1" si="496"/>
        <v>1178014.1099999999</v>
      </c>
      <c r="KO17" s="930">
        <f t="shared" ca="1" si="496"/>
        <v>1175722.8599999999</v>
      </c>
      <c r="KP17" s="930">
        <f t="shared" ca="1" si="496"/>
        <v>1173413.28</v>
      </c>
      <c r="KQ17" s="930">
        <f t="shared" ca="1" si="496"/>
        <v>1171122.03</v>
      </c>
      <c r="KR17" s="930">
        <f t="shared" ca="1" si="496"/>
        <v>1168830.78</v>
      </c>
      <c r="KS17" s="930">
        <f t="shared" ca="1" si="496"/>
        <v>1166539.53</v>
      </c>
      <c r="KT17" s="930">
        <f t="shared" ca="1" si="496"/>
        <v>1164229.95</v>
      </c>
      <c r="KU17" s="930">
        <f t="shared" ca="1" si="496"/>
        <v>1161938.7</v>
      </c>
      <c r="KV17" s="930">
        <f t="shared" ca="1" si="496"/>
        <v>1159647.45</v>
      </c>
      <c r="KW17" s="930">
        <f t="shared" ca="1" si="496"/>
        <v>1157356.2</v>
      </c>
      <c r="KX17" s="930">
        <f t="shared" ca="1" si="496"/>
        <v>1155046.6199999999</v>
      </c>
      <c r="KY17" s="930">
        <f t="shared" ca="1" si="496"/>
        <v>1152755.3699999999</v>
      </c>
      <c r="KZ17" s="930">
        <f t="shared" ca="1" si="496"/>
        <v>1150464.1199999999</v>
      </c>
      <c r="LA17" s="930">
        <f t="shared" ca="1" si="496"/>
        <v>1148154.54</v>
      </c>
      <c r="LB17" s="930">
        <f t="shared" ca="1" si="497"/>
        <v>1145863.29</v>
      </c>
      <c r="LC17" s="930">
        <f t="shared" ca="1" si="497"/>
        <v>1143572.04</v>
      </c>
      <c r="LD17" s="930">
        <f t="shared" ca="1" si="497"/>
        <v>1141280.79</v>
      </c>
      <c r="LE17" s="930">
        <f t="shared" ca="1" si="497"/>
        <v>1138971.21</v>
      </c>
      <c r="LF17" s="930">
        <f t="shared" ca="1" si="497"/>
        <v>1136679.96</v>
      </c>
      <c r="LG17" s="930">
        <f t="shared" ca="1" si="497"/>
        <v>1134388.71</v>
      </c>
      <c r="LH17" s="930">
        <f t="shared" ca="1" si="497"/>
        <v>1132097.46</v>
      </c>
      <c r="LI17" s="930">
        <f t="shared" ca="1" si="497"/>
        <v>1129787.8800000001</v>
      </c>
      <c r="LJ17" s="930">
        <f t="shared" ca="1" si="497"/>
        <v>1127496.6300000001</v>
      </c>
      <c r="LK17" s="930">
        <f t="shared" ca="1" si="497"/>
        <v>1125205.3800000001</v>
      </c>
      <c r="LL17" s="930">
        <f t="shared" ca="1" si="497"/>
        <v>1122895.8</v>
      </c>
      <c r="LM17" s="930">
        <f t="shared" ca="1" si="497"/>
        <v>1120604.55</v>
      </c>
      <c r="LN17" s="930">
        <f t="shared" ca="1" si="497"/>
        <v>1118313.3</v>
      </c>
      <c r="LO17" s="930">
        <f t="shared" ca="1" si="497"/>
        <v>1116022.05</v>
      </c>
      <c r="LP17" s="930">
        <f t="shared" ca="1" si="497"/>
        <v>1113712.47</v>
      </c>
      <c r="LQ17" s="930">
        <f t="shared" ca="1" si="497"/>
        <v>1111421.22</v>
      </c>
      <c r="LR17" s="930">
        <f t="shared" ca="1" si="497"/>
        <v>1109129.97</v>
      </c>
      <c r="LS17" s="930">
        <f t="shared" ca="1" si="497"/>
        <v>1106820.3900000001</v>
      </c>
      <c r="LT17" s="930">
        <f t="shared" ca="1" si="497"/>
        <v>1104529.1400000001</v>
      </c>
      <c r="LU17" s="930">
        <f t="shared" ca="1" si="497"/>
        <v>1102237.8900000001</v>
      </c>
      <c r="LV17" s="930">
        <f t="shared" ca="1" si="497"/>
        <v>1099946.6400000001</v>
      </c>
      <c r="LW17" s="930">
        <f t="shared" ca="1" si="497"/>
        <v>1097637.06</v>
      </c>
      <c r="LX17" s="930">
        <f t="shared" ca="1" si="497"/>
        <v>1095345.81</v>
      </c>
      <c r="LY17" s="930">
        <f t="shared" ca="1" si="497"/>
        <v>1093054.56</v>
      </c>
      <c r="LZ17" s="930">
        <f t="shared" ca="1" si="497"/>
        <v>1090763.31</v>
      </c>
      <c r="MA17" s="930">
        <f t="shared" ca="1" si="497"/>
        <v>1088453.73</v>
      </c>
      <c r="MB17" s="930">
        <f t="shared" ca="1" si="497"/>
        <v>1086162.48</v>
      </c>
      <c r="MC17" s="930">
        <f t="shared" ca="1" si="497"/>
        <v>1083871.23</v>
      </c>
      <c r="MD17" s="930">
        <f t="shared" ca="1" si="497"/>
        <v>1081561.6499999999</v>
      </c>
      <c r="ME17" s="930">
        <f t="shared" ca="1" si="497"/>
        <v>1079270.3999999999</v>
      </c>
      <c r="MF17" s="930">
        <f t="shared" ca="1" si="497"/>
        <v>1076979.1499999999</v>
      </c>
      <c r="MG17" s="930">
        <f t="shared" ca="1" si="497"/>
        <v>1074687.8999999999</v>
      </c>
      <c r="MH17" s="930">
        <f t="shared" ca="1" si="497"/>
        <v>1072378.3199999998</v>
      </c>
      <c r="MI17" s="930">
        <f t="shared" ca="1" si="497"/>
        <v>1070087.0699999998</v>
      </c>
      <c r="MJ17" s="930">
        <f t="shared" ca="1" si="497"/>
        <v>1067795.8199999998</v>
      </c>
      <c r="MK17" s="930">
        <f t="shared" ca="1" si="497"/>
        <v>1065504.5699999998</v>
      </c>
      <c r="ML17" s="930">
        <f t="shared" ca="1" si="497"/>
        <v>1063194.99</v>
      </c>
      <c r="MM17" s="930">
        <f t="shared" ca="1" si="497"/>
        <v>1060903.74</v>
      </c>
      <c r="MN17" s="930">
        <f t="shared" ca="1" si="497"/>
        <v>1058612.49</v>
      </c>
      <c r="MO17" s="930">
        <f t="shared" ca="1" si="497"/>
        <v>1056302.9099999999</v>
      </c>
      <c r="MP17" s="930">
        <f t="shared" ca="1" si="497"/>
        <v>1054011.6599999999</v>
      </c>
      <c r="MQ17" s="930">
        <f t="shared" ca="1" si="497"/>
        <v>1051720.4099999999</v>
      </c>
      <c r="MR17" s="930">
        <f t="shared" ca="1" si="497"/>
        <v>1049429.1599999999</v>
      </c>
      <c r="MS17" s="930">
        <f t="shared" ca="1" si="497"/>
        <v>1047119.58</v>
      </c>
      <c r="MT17" s="930">
        <f t="shared" ca="1" si="497"/>
        <v>1044828.33</v>
      </c>
      <c r="MU17" s="930">
        <f t="shared" ca="1" si="497"/>
        <v>1042537.08</v>
      </c>
      <c r="MV17" s="930">
        <f t="shared" ca="1" si="497"/>
        <v>1040227.5</v>
      </c>
      <c r="MW17" s="930">
        <f t="shared" ca="1" si="497"/>
        <v>1037936.25</v>
      </c>
      <c r="MX17" s="930">
        <f t="shared" ca="1" si="497"/>
        <v>1035645</v>
      </c>
      <c r="MY17" s="930">
        <f t="shared" ca="1" si="497"/>
        <v>1033353.75</v>
      </c>
      <c r="MZ17" s="930">
        <f t="shared" ca="1" si="497"/>
        <v>1031044.17</v>
      </c>
      <c r="NA17" s="930">
        <f t="shared" ca="1" si="497"/>
        <v>1028752.92</v>
      </c>
      <c r="NB17" s="930">
        <f t="shared" ca="1" si="497"/>
        <v>1026461.67</v>
      </c>
      <c r="NC17" s="930">
        <f t="shared" ca="1" si="497"/>
        <v>1024170.42</v>
      </c>
      <c r="ND17" s="930">
        <f t="shared" ca="1" si="497"/>
        <v>1021860.8400000001</v>
      </c>
      <c r="NE17" s="930">
        <f t="shared" ca="1" si="497"/>
        <v>1019569.5900000001</v>
      </c>
      <c r="NF17" s="930">
        <f t="shared" ca="1" si="497"/>
        <v>1017278.3400000001</v>
      </c>
      <c r="NG17" s="930">
        <f t="shared" ca="1" si="497"/>
        <v>1014968.76</v>
      </c>
      <c r="NH17" s="930">
        <f t="shared" ca="1" si="497"/>
        <v>1012677.51</v>
      </c>
      <c r="NI17" s="930">
        <f t="shared" ca="1" si="497"/>
        <v>1010386.26</v>
      </c>
      <c r="NJ17" s="930">
        <f t="shared" ca="1" si="497"/>
        <v>1008095.01</v>
      </c>
      <c r="NK17" s="930">
        <f t="shared" ca="1" si="497"/>
        <v>1005785.43</v>
      </c>
      <c r="NL17" s="930">
        <f t="shared" ca="1" si="497"/>
        <v>1003494.18</v>
      </c>
      <c r="NM17" s="930">
        <f t="shared" ca="1" si="497"/>
        <v>1001202.93</v>
      </c>
      <c r="NN17" s="930">
        <f t="shared" ca="1" si="498"/>
        <v>998911.68</v>
      </c>
      <c r="NO17" s="930">
        <f t="shared" ca="1" si="498"/>
        <v>996602.10000000009</v>
      </c>
      <c r="NP17" s="930">
        <f t="shared" ca="1" si="498"/>
        <v>994310.85000000009</v>
      </c>
      <c r="NQ17" s="930">
        <f t="shared" ca="1" si="498"/>
        <v>992019.60000000009</v>
      </c>
      <c r="NR17" s="930">
        <f t="shared" ca="1" si="498"/>
        <v>989710.02000000014</v>
      </c>
      <c r="NS17" s="930">
        <f t="shared" ca="1" si="498"/>
        <v>987418.77000000014</v>
      </c>
      <c r="NT17" s="930">
        <f t="shared" ca="1" si="498"/>
        <v>985127.52000000014</v>
      </c>
      <c r="NU17" s="930">
        <f t="shared" ca="1" si="498"/>
        <v>982836.27000000014</v>
      </c>
      <c r="NV17" s="930">
        <f t="shared" ca="1" si="498"/>
        <v>980526.69</v>
      </c>
      <c r="NW17" s="930">
        <f t="shared" ca="1" si="498"/>
        <v>978235.44</v>
      </c>
      <c r="NX17" s="930">
        <f t="shared" ca="1" si="498"/>
        <v>975944.19</v>
      </c>
      <c r="NY17" s="930">
        <f t="shared" ca="1" si="498"/>
        <v>973634.60999999987</v>
      </c>
      <c r="NZ17" s="930">
        <f t="shared" ca="1" si="498"/>
        <v>971343.35999999987</v>
      </c>
      <c r="OA17" s="930">
        <f t="shared" ca="1" si="498"/>
        <v>969052.10999999987</v>
      </c>
      <c r="OB17" s="930">
        <f t="shared" ca="1" si="498"/>
        <v>966760.85999999987</v>
      </c>
      <c r="OC17" s="930">
        <f t="shared" ca="1" si="498"/>
        <v>964451.27999999991</v>
      </c>
      <c r="OD17" s="930">
        <f t="shared" ca="1" si="498"/>
        <v>962160.02999999991</v>
      </c>
      <c r="OE17" s="930">
        <f t="shared" ca="1" si="498"/>
        <v>959868.77999999991</v>
      </c>
      <c r="OF17" s="930">
        <f t="shared" ca="1" si="498"/>
        <v>957577.52999999991</v>
      </c>
      <c r="OG17" s="930">
        <f t="shared" ca="1" si="498"/>
        <v>955267.95</v>
      </c>
      <c r="OH17" s="930">
        <f t="shared" ca="1" si="498"/>
        <v>952976.7</v>
      </c>
      <c r="OI17" s="930">
        <f t="shared" ca="1" si="498"/>
        <v>950685.45</v>
      </c>
      <c r="OJ17" s="930">
        <f t="shared" ca="1" si="498"/>
        <v>948375.87</v>
      </c>
      <c r="OK17" s="930">
        <f t="shared" ca="1" si="498"/>
        <v>946084.62</v>
      </c>
      <c r="OL17" s="930">
        <f t="shared" ca="1" si="498"/>
        <v>943793.37</v>
      </c>
      <c r="OM17" s="930">
        <f t="shared" ca="1" si="498"/>
        <v>941502.12</v>
      </c>
      <c r="ON17" s="930">
        <f t="shared" ca="1" si="498"/>
        <v>939192.54</v>
      </c>
      <c r="OO17" s="930">
        <f t="shared" ca="1" si="498"/>
        <v>936901.29</v>
      </c>
      <c r="OP17" s="930">
        <f t="shared" ca="1" si="498"/>
        <v>934610.04</v>
      </c>
      <c r="OQ17" s="930">
        <f t="shared" ca="1" si="498"/>
        <v>932318.79</v>
      </c>
      <c r="OR17" s="930">
        <f t="shared" ca="1" si="498"/>
        <v>930009.21</v>
      </c>
      <c r="OS17" s="930">
        <f t="shared" ca="1" si="498"/>
        <v>927717.96</v>
      </c>
      <c r="OT17" s="930">
        <f t="shared" ca="1" si="498"/>
        <v>925426.71</v>
      </c>
      <c r="OU17" s="930">
        <f t="shared" ca="1" si="498"/>
        <v>923117.13</v>
      </c>
      <c r="OV17" s="930">
        <f t="shared" ca="1" si="498"/>
        <v>920825.88</v>
      </c>
      <c r="OW17" s="930">
        <f t="shared" ca="1" si="498"/>
        <v>918534.63</v>
      </c>
      <c r="OX17" s="930">
        <f t="shared" ca="1" si="498"/>
        <v>916243.38</v>
      </c>
      <c r="OY17" s="930">
        <f t="shared" ca="1" si="498"/>
        <v>913933.8</v>
      </c>
      <c r="OZ17" s="930">
        <f t="shared" ca="1" si="498"/>
        <v>911642.55</v>
      </c>
      <c r="PA17" s="930">
        <f t="shared" ca="1" si="498"/>
        <v>909351.3</v>
      </c>
      <c r="PB17" s="930">
        <f t="shared" ca="1" si="498"/>
        <v>907041.72</v>
      </c>
      <c r="PC17" s="930">
        <f t="shared" ca="1" si="498"/>
        <v>904750.47</v>
      </c>
      <c r="PD17" s="930">
        <f t="shared" ca="1" si="498"/>
        <v>902459.22</v>
      </c>
      <c r="PE17" s="930">
        <f t="shared" ca="1" si="498"/>
        <v>900167.97</v>
      </c>
      <c r="PF17" s="930">
        <f t="shared" ca="1" si="498"/>
        <v>897858.39</v>
      </c>
      <c r="PG17" s="930">
        <f t="shared" ca="1" si="498"/>
        <v>895567.14</v>
      </c>
      <c r="PH17" s="930">
        <f t="shared" ca="1" si="498"/>
        <v>893275.89</v>
      </c>
      <c r="PI17" s="930">
        <f t="shared" ca="1" si="498"/>
        <v>890984.64</v>
      </c>
      <c r="PJ17" s="930">
        <f t="shared" ca="1" si="498"/>
        <v>888675.05999999994</v>
      </c>
      <c r="PK17" s="930">
        <f t="shared" ca="1" si="498"/>
        <v>886383.80999999994</v>
      </c>
      <c r="PL17" s="930">
        <f t="shared" ca="1" si="498"/>
        <v>884092.55999999994</v>
      </c>
      <c r="PM17" s="930">
        <f t="shared" ca="1" si="498"/>
        <v>881782.98</v>
      </c>
      <c r="PN17" s="930">
        <f t="shared" ca="1" si="498"/>
        <v>879491.73</v>
      </c>
      <c r="PO17" s="930">
        <f t="shared" ca="1" si="498"/>
        <v>877200.48</v>
      </c>
      <c r="PP17" s="930">
        <f t="shared" ca="1" si="498"/>
        <v>874909.23</v>
      </c>
      <c r="PQ17" s="930">
        <f t="shared" ca="1" si="498"/>
        <v>872599.65</v>
      </c>
      <c r="PR17" s="930">
        <f t="shared" ca="1" si="498"/>
        <v>870308.4</v>
      </c>
      <c r="PS17" s="930">
        <f t="shared" ca="1" si="498"/>
        <v>868017.15</v>
      </c>
      <c r="PT17" s="930">
        <f t="shared" ca="1" si="498"/>
        <v>865725.9</v>
      </c>
      <c r="PU17" s="930">
        <f t="shared" ca="1" si="498"/>
        <v>863416.32000000007</v>
      </c>
      <c r="PV17" s="930">
        <f t="shared" ca="1" si="498"/>
        <v>861125.07000000007</v>
      </c>
      <c r="PW17" s="930">
        <f t="shared" ca="1" si="498"/>
        <v>858833.82000000007</v>
      </c>
      <c r="PX17" s="930">
        <f t="shared" ca="1" si="498"/>
        <v>856524.24</v>
      </c>
      <c r="PY17" s="930">
        <f t="shared" ca="1" si="498"/>
        <v>854232.99</v>
      </c>
      <c r="PZ17" s="930">
        <f t="shared" ca="1" si="499"/>
        <v>851941.74</v>
      </c>
      <c r="QA17" s="930">
        <f t="shared" ca="1" si="499"/>
        <v>849650.49</v>
      </c>
      <c r="QB17" s="930">
        <f t="shared" ca="1" si="499"/>
        <v>847340.90999999992</v>
      </c>
      <c r="QC17" s="930">
        <f t="shared" ca="1" si="499"/>
        <v>845049.65999999992</v>
      </c>
      <c r="QD17" s="930">
        <f t="shared" ca="1" si="499"/>
        <v>842758.40999999992</v>
      </c>
      <c r="QE17" s="930">
        <f t="shared" ca="1" si="499"/>
        <v>840448.83</v>
      </c>
      <c r="QF17" s="930">
        <f t="shared" ca="1" si="499"/>
        <v>838157.58</v>
      </c>
      <c r="QG17" s="930">
        <f t="shared" ca="1" si="499"/>
        <v>835866.33</v>
      </c>
      <c r="QH17" s="930">
        <f t="shared" ca="1" si="499"/>
        <v>833575.08</v>
      </c>
      <c r="QI17" s="930">
        <f t="shared" ca="1" si="499"/>
        <v>831265.5</v>
      </c>
      <c r="QJ17" s="930">
        <f t="shared" ca="1" si="499"/>
        <v>828974.25</v>
      </c>
      <c r="QK17" s="930">
        <f t="shared" ca="1" si="499"/>
        <v>826683</v>
      </c>
      <c r="QL17" s="930">
        <f t="shared" ca="1" si="499"/>
        <v>824391.75</v>
      </c>
      <c r="QM17" s="930">
        <f t="shared" ca="1" si="499"/>
        <v>822082.17</v>
      </c>
      <c r="QN17" s="930">
        <f t="shared" ca="1" si="499"/>
        <v>819790.92</v>
      </c>
      <c r="QO17" s="930">
        <f t="shared" ca="1" si="499"/>
        <v>817499.67</v>
      </c>
      <c r="QP17" s="930">
        <f t="shared" ca="1" si="499"/>
        <v>815190.09000000008</v>
      </c>
      <c r="QQ17" s="930">
        <f t="shared" ca="1" si="499"/>
        <v>812898.84000000008</v>
      </c>
      <c r="QR17" s="930">
        <f t="shared" ca="1" si="499"/>
        <v>810607.59000000008</v>
      </c>
      <c r="QS17" s="930">
        <f t="shared" ca="1" si="499"/>
        <v>808316.34000000008</v>
      </c>
      <c r="QT17" s="930">
        <f t="shared" ca="1" si="499"/>
        <v>806006.76</v>
      </c>
      <c r="QU17" s="930">
        <f t="shared" ca="1" si="499"/>
        <v>803715.51</v>
      </c>
      <c r="QV17" s="930">
        <f t="shared" ca="1" si="499"/>
        <v>801424.26</v>
      </c>
      <c r="QW17" s="930">
        <f t="shared" ca="1" si="499"/>
        <v>799133.01</v>
      </c>
      <c r="QX17" s="930">
        <f t="shared" ca="1" si="499"/>
        <v>796823.42999999993</v>
      </c>
      <c r="QY17" s="930">
        <f t="shared" ca="1" si="499"/>
        <v>794532.17999999993</v>
      </c>
      <c r="QZ17" s="930">
        <f t="shared" ca="1" si="499"/>
        <v>792240.92999999993</v>
      </c>
      <c r="RA17" s="930">
        <f t="shared" ca="1" si="499"/>
        <v>789931.35</v>
      </c>
      <c r="RB17" s="930">
        <f t="shared" ca="1" si="499"/>
        <v>787640.1</v>
      </c>
      <c r="RC17" s="930">
        <f t="shared" ca="1" si="499"/>
        <v>785348.85</v>
      </c>
      <c r="RD17" s="930">
        <f t="shared" ca="1" si="499"/>
        <v>783057.6</v>
      </c>
      <c r="RE17" s="930">
        <f t="shared" ca="1" si="499"/>
        <v>780748.02</v>
      </c>
      <c r="RF17" s="930">
        <f t="shared" ca="1" si="499"/>
        <v>778456.77</v>
      </c>
      <c r="RG17" s="930">
        <f t="shared" ca="1" si="499"/>
        <v>776165.52</v>
      </c>
      <c r="RH17" s="930">
        <f t="shared" ca="1" si="499"/>
        <v>773855.94000000006</v>
      </c>
      <c r="RI17" s="930">
        <f t="shared" ca="1" si="499"/>
        <v>771564.69000000006</v>
      </c>
      <c r="RJ17" s="930">
        <f t="shared" ca="1" si="499"/>
        <v>769273.44000000006</v>
      </c>
      <c r="RK17" s="930">
        <f t="shared" ca="1" si="499"/>
        <v>766982.19000000006</v>
      </c>
      <c r="RL17" s="930">
        <f t="shared" ca="1" si="499"/>
        <v>764672.61</v>
      </c>
      <c r="RM17" s="930">
        <f t="shared" ca="1" si="499"/>
        <v>762381.36</v>
      </c>
      <c r="RN17" s="930">
        <f t="shared" ca="1" si="499"/>
        <v>760090.11</v>
      </c>
      <c r="RO17" s="930">
        <f t="shared" ca="1" si="499"/>
        <v>757798.86</v>
      </c>
      <c r="RP17" s="930">
        <f t="shared" ca="1" si="499"/>
        <v>755489.28000000003</v>
      </c>
      <c r="RQ17" s="930">
        <f t="shared" ca="1" si="499"/>
        <v>753198.03</v>
      </c>
      <c r="RR17" s="930">
        <f t="shared" ca="1" si="499"/>
        <v>750906.78</v>
      </c>
      <c r="RS17" s="930">
        <f t="shared" ca="1" si="499"/>
        <v>748597.2</v>
      </c>
      <c r="RT17" s="930">
        <f t="shared" ca="1" si="499"/>
        <v>746305.95</v>
      </c>
      <c r="RU17" s="930">
        <f t="shared" ca="1" si="499"/>
        <v>744014.7</v>
      </c>
      <c r="RV17" s="930">
        <f t="shared" ca="1" si="499"/>
        <v>741723.45</v>
      </c>
      <c r="RW17" s="930">
        <f t="shared" ca="1" si="499"/>
        <v>739413.87</v>
      </c>
      <c r="RX17" s="930">
        <f t="shared" ca="1" si="499"/>
        <v>737122.62</v>
      </c>
      <c r="RY17" s="930">
        <f t="shared" ca="1" si="499"/>
        <v>734831.37</v>
      </c>
      <c r="RZ17" s="930">
        <f t="shared" ca="1" si="499"/>
        <v>732540.12</v>
      </c>
      <c r="SA17" s="930">
        <f t="shared" ca="1" si="499"/>
        <v>730230.54</v>
      </c>
      <c r="SB17" s="930">
        <f t="shared" ca="1" si="499"/>
        <v>727939.29</v>
      </c>
      <c r="SC17" s="930">
        <f t="shared" ca="1" si="499"/>
        <v>725648.04</v>
      </c>
      <c r="SD17" s="930">
        <f t="shared" ca="1" si="499"/>
        <v>723338.46</v>
      </c>
      <c r="SE17" s="930">
        <f t="shared" ca="1" si="499"/>
        <v>721047.21</v>
      </c>
      <c r="SF17" s="930">
        <f t="shared" ca="1" si="499"/>
        <v>718755.96</v>
      </c>
      <c r="SG17" s="930">
        <f t="shared" ca="1" si="499"/>
        <v>716464.71</v>
      </c>
      <c r="SH17" s="930">
        <f t="shared" ca="1" si="499"/>
        <v>714155.13</v>
      </c>
      <c r="SI17" s="930">
        <f t="shared" ca="1" si="499"/>
        <v>711863.88</v>
      </c>
      <c r="SJ17" s="930">
        <f t="shared" ca="1" si="499"/>
        <v>709572.63</v>
      </c>
      <c r="SK17" s="930">
        <f t="shared" ca="1" si="499"/>
        <v>707263.05</v>
      </c>
      <c r="SL17" s="930">
        <f t="shared" ca="1" si="500"/>
        <v>704971.8</v>
      </c>
      <c r="SM17" s="930">
        <f t="shared" ca="1" si="500"/>
        <v>702680.55</v>
      </c>
      <c r="SN17" s="930">
        <f t="shared" ca="1" si="500"/>
        <v>700389.3</v>
      </c>
      <c r="SO17" s="930">
        <f t="shared" ca="1" si="500"/>
        <v>698079.72</v>
      </c>
      <c r="SP17" s="930">
        <f t="shared" ca="1" si="500"/>
        <v>695788.47</v>
      </c>
      <c r="SQ17" s="930">
        <f t="shared" ca="1" si="500"/>
        <v>693497.22</v>
      </c>
      <c r="SR17" s="930">
        <f t="shared" ca="1" si="500"/>
        <v>691205.97</v>
      </c>
      <c r="SS17" s="930">
        <f t="shared" ca="1" si="500"/>
        <v>688896.39</v>
      </c>
      <c r="ST17" s="930">
        <f t="shared" ca="1" si="500"/>
        <v>686605.14</v>
      </c>
      <c r="SU17" s="930">
        <f t="shared" ca="1" si="500"/>
        <v>684313.89</v>
      </c>
      <c r="SV17" s="930">
        <f t="shared" ca="1" si="500"/>
        <v>682004.30999999994</v>
      </c>
      <c r="SW17" s="930">
        <f t="shared" ca="1" si="500"/>
        <v>679713.05999999994</v>
      </c>
      <c r="SX17" s="930">
        <f t="shared" ca="1" si="500"/>
        <v>677421.80999999994</v>
      </c>
      <c r="SY17" s="930">
        <f t="shared" ca="1" si="500"/>
        <v>675130.55999999994</v>
      </c>
      <c r="SZ17" s="930">
        <f t="shared" ca="1" si="500"/>
        <v>672820.98</v>
      </c>
      <c r="TA17" s="930">
        <f t="shared" ca="1" si="500"/>
        <v>670529.73</v>
      </c>
      <c r="TB17" s="930">
        <f t="shared" ca="1" si="500"/>
        <v>668238.48</v>
      </c>
      <c r="TC17" s="930">
        <f t="shared" ca="1" si="500"/>
        <v>665947.23</v>
      </c>
      <c r="TD17" s="930">
        <f t="shared" ca="1" si="500"/>
        <v>663637.65</v>
      </c>
      <c r="TE17" s="930">
        <f t="shared" ca="1" si="500"/>
        <v>661346.4</v>
      </c>
      <c r="TF17" s="930">
        <f t="shared" ca="1" si="500"/>
        <v>659055.15</v>
      </c>
      <c r="TG17" s="930">
        <f t="shared" ca="1" si="500"/>
        <v>656745.57000000007</v>
      </c>
      <c r="TH17" s="930">
        <f t="shared" ca="1" si="500"/>
        <v>654454.32000000007</v>
      </c>
      <c r="TI17" s="930">
        <f t="shared" ca="1" si="500"/>
        <v>652163.07000000007</v>
      </c>
      <c r="TJ17" s="930">
        <f t="shared" ca="1" si="500"/>
        <v>649871.82000000007</v>
      </c>
      <c r="TK17" s="930">
        <f t="shared" ca="1" si="500"/>
        <v>647562.23999999999</v>
      </c>
      <c r="TL17" s="930">
        <f t="shared" ca="1" si="500"/>
        <v>645270.99</v>
      </c>
      <c r="TM17" s="930">
        <f t="shared" ca="1" si="500"/>
        <v>642979.74</v>
      </c>
      <c r="TN17" s="930">
        <f t="shared" ca="1" si="500"/>
        <v>640688.49</v>
      </c>
      <c r="TO17" s="930">
        <f t="shared" ca="1" si="500"/>
        <v>638378.90999999992</v>
      </c>
      <c r="TP17" s="930">
        <f t="shared" ca="1" si="500"/>
        <v>636087.65999999992</v>
      </c>
      <c r="TQ17" s="930">
        <f t="shared" ca="1" si="500"/>
        <v>633796.40999999992</v>
      </c>
      <c r="TR17" s="930">
        <f t="shared" ca="1" si="500"/>
        <v>631486.82999999996</v>
      </c>
      <c r="TS17" s="930">
        <f t="shared" ca="1" si="500"/>
        <v>629195.57999999996</v>
      </c>
      <c r="TT17" s="930">
        <f t="shared" ca="1" si="500"/>
        <v>626904.32999999996</v>
      </c>
      <c r="TU17" s="930">
        <f t="shared" ca="1" si="500"/>
        <v>624613.07999999996</v>
      </c>
      <c r="TV17" s="930">
        <f t="shared" ca="1" si="500"/>
        <v>622303.5</v>
      </c>
      <c r="TW17" s="930">
        <f t="shared" ca="1" si="500"/>
        <v>620012.25</v>
      </c>
      <c r="TX17" s="930">
        <f t="shared" ca="1" si="500"/>
        <v>617721</v>
      </c>
      <c r="TY17" s="930">
        <f t="shared" ca="1" si="500"/>
        <v>615411.42000000004</v>
      </c>
      <c r="TZ17" s="930">
        <f t="shared" ca="1" si="500"/>
        <v>613120.17000000004</v>
      </c>
      <c r="UA17" s="930">
        <f t="shared" ca="1" si="500"/>
        <v>610828.92000000004</v>
      </c>
      <c r="UB17" s="930">
        <f t="shared" ca="1" si="500"/>
        <v>608537.67000000004</v>
      </c>
      <c r="UC17" s="930">
        <f t="shared" ca="1" si="500"/>
        <v>606228.09000000008</v>
      </c>
      <c r="UD17" s="930">
        <f t="shared" ca="1" si="500"/>
        <v>603936.84000000008</v>
      </c>
      <c r="UE17" s="930">
        <f t="shared" ca="1" si="500"/>
        <v>601645.59000000008</v>
      </c>
      <c r="UF17" s="930">
        <f t="shared" ca="1" si="500"/>
        <v>599354.34000000008</v>
      </c>
      <c r="UG17" s="930">
        <f t="shared" ca="1" si="500"/>
        <v>597044.76</v>
      </c>
      <c r="UH17" s="930">
        <f t="shared" ca="1" si="500"/>
        <v>594753.51</v>
      </c>
      <c r="UI17" s="930">
        <f t="shared" ca="1" si="500"/>
        <v>592462.26</v>
      </c>
      <c r="UJ17" s="930">
        <f t="shared" ca="1" si="500"/>
        <v>590152.67999999993</v>
      </c>
      <c r="UK17" s="930">
        <f t="shared" ca="1" si="500"/>
        <v>587861.42999999993</v>
      </c>
      <c r="UL17" s="930">
        <f t="shared" ca="1" si="500"/>
        <v>585570.17999999993</v>
      </c>
      <c r="UM17" s="930">
        <f t="shared" ca="1" si="500"/>
        <v>583278.92999999993</v>
      </c>
      <c r="UN17" s="930">
        <f t="shared" ca="1" si="500"/>
        <v>580969.35</v>
      </c>
      <c r="UO17" s="930">
        <f t="shared" ca="1" si="500"/>
        <v>578678.1</v>
      </c>
      <c r="UP17" s="930">
        <f t="shared" ca="1" si="500"/>
        <v>576386.85</v>
      </c>
      <c r="UQ17" s="930">
        <f t="shared" ca="1" si="500"/>
        <v>574095.6</v>
      </c>
      <c r="UR17" s="930">
        <f t="shared" ca="1" si="500"/>
        <v>571786.02</v>
      </c>
      <c r="US17" s="930">
        <f t="shared" ca="1" si="500"/>
        <v>569494.77</v>
      </c>
      <c r="UT17" s="930">
        <f t="shared" ca="1" si="500"/>
        <v>567203.52</v>
      </c>
      <c r="UU17" s="930">
        <f t="shared" ca="1" si="500"/>
        <v>564893.94000000006</v>
      </c>
      <c r="UV17" s="930">
        <f t="shared" ca="1" si="500"/>
        <v>562602.69000000006</v>
      </c>
      <c r="UW17" s="930">
        <f t="shared" ca="1" si="500"/>
        <v>560311.44000000006</v>
      </c>
      <c r="UX17" s="930">
        <f t="shared" ca="1" si="501"/>
        <v>558020.19000000006</v>
      </c>
      <c r="UY17" s="930">
        <f t="shared" ca="1" si="501"/>
        <v>555710.61</v>
      </c>
      <c r="UZ17" s="930">
        <f t="shared" ca="1" si="501"/>
        <v>553419.36</v>
      </c>
      <c r="VA17" s="930">
        <f t="shared" ca="1" si="501"/>
        <v>551128.11</v>
      </c>
      <c r="VB17" s="930">
        <f t="shared" ca="1" si="501"/>
        <v>548818.53</v>
      </c>
      <c r="VC17" s="930">
        <f t="shared" ca="1" si="501"/>
        <v>546527.28</v>
      </c>
      <c r="VD17" s="930">
        <f t="shared" ca="1" si="501"/>
        <v>544236.03</v>
      </c>
      <c r="VE17" s="930">
        <f t="shared" ca="1" si="501"/>
        <v>541944.78</v>
      </c>
      <c r="VF17" s="930">
        <f t="shared" ca="1" si="501"/>
        <v>539635.19999999995</v>
      </c>
      <c r="VG17" s="930">
        <f t="shared" ca="1" si="501"/>
        <v>537343.94999999995</v>
      </c>
      <c r="VH17" s="930">
        <f t="shared" ca="1" si="501"/>
        <v>535052.69999999995</v>
      </c>
      <c r="VI17" s="930">
        <f t="shared" ca="1" si="501"/>
        <v>532761.44999999995</v>
      </c>
      <c r="VJ17" s="930">
        <f t="shared" ca="1" si="501"/>
        <v>530451.87</v>
      </c>
      <c r="VK17" s="930">
        <f t="shared" ca="1" si="501"/>
        <v>528160.62</v>
      </c>
      <c r="VL17" s="930">
        <f t="shared" ca="1" si="501"/>
        <v>525869.37</v>
      </c>
      <c r="VM17" s="930">
        <f t="shared" ca="1" si="501"/>
        <v>523559.79</v>
      </c>
      <c r="VN17" s="930">
        <f t="shared" ca="1" si="501"/>
        <v>521268.54</v>
      </c>
      <c r="VO17" s="930">
        <f t="shared" ca="1" si="501"/>
        <v>518977.29</v>
      </c>
      <c r="VP17" s="930">
        <f t="shared" ca="1" si="501"/>
        <v>516686.04</v>
      </c>
      <c r="VQ17" s="930">
        <f t="shared" ca="1" si="501"/>
        <v>514376.46</v>
      </c>
      <c r="VR17" s="930">
        <f t="shared" ca="1" si="501"/>
        <v>512085.21</v>
      </c>
      <c r="VS17" s="930">
        <f t="shared" ca="1" si="501"/>
        <v>509793.96</v>
      </c>
      <c r="VT17" s="930">
        <f t="shared" ca="1" si="501"/>
        <v>507502.71</v>
      </c>
      <c r="VU17" s="930">
        <f t="shared" ca="1" si="501"/>
        <v>505193.13</v>
      </c>
      <c r="VV17" s="930">
        <f t="shared" ca="1" si="501"/>
        <v>502901.88</v>
      </c>
      <c r="VW17" s="930">
        <f t="shared" ca="1" si="501"/>
        <v>500610.63</v>
      </c>
      <c r="VX17" s="930">
        <f t="shared" ca="1" si="501"/>
        <v>498301.05000000005</v>
      </c>
      <c r="VY17" s="930">
        <f t="shared" ca="1" si="501"/>
        <v>496009.80000000005</v>
      </c>
      <c r="VZ17" s="930">
        <f t="shared" ca="1" si="501"/>
        <v>493718.55000000005</v>
      </c>
      <c r="WA17" s="930">
        <f t="shared" ca="1" si="501"/>
        <v>491427.30000000005</v>
      </c>
      <c r="WB17" s="930">
        <f t="shared" ca="1" si="501"/>
        <v>489117.72</v>
      </c>
      <c r="WC17" s="930">
        <f t="shared" ca="1" si="501"/>
        <v>486826.47</v>
      </c>
      <c r="WD17" s="930">
        <f t="shared" ca="1" si="501"/>
        <v>484535.22</v>
      </c>
      <c r="WE17" s="930">
        <f t="shared" ca="1" si="501"/>
        <v>482225.63999999996</v>
      </c>
      <c r="WF17" s="930">
        <f t="shared" ca="1" si="501"/>
        <v>479934.38999999996</v>
      </c>
      <c r="WG17" s="930">
        <f t="shared" ca="1" si="501"/>
        <v>477643.13999999996</v>
      </c>
      <c r="WH17" s="930">
        <f t="shared" ca="1" si="501"/>
        <v>475351.88999999996</v>
      </c>
      <c r="WI17" s="930">
        <f t="shared" ca="1" si="501"/>
        <v>473042.31</v>
      </c>
      <c r="WJ17" s="930">
        <f t="shared" ca="1" si="501"/>
        <v>470751.06</v>
      </c>
      <c r="WK17" s="930">
        <f t="shared" ca="1" si="501"/>
        <v>468459.81</v>
      </c>
      <c r="WL17" s="930">
        <f t="shared" ca="1" si="501"/>
        <v>466168.56</v>
      </c>
      <c r="WM17" s="930">
        <f t="shared" ca="1" si="501"/>
        <v>463858.98</v>
      </c>
      <c r="WN17" s="930">
        <f t="shared" ca="1" si="501"/>
        <v>461567.73</v>
      </c>
      <c r="WO17" s="930">
        <f t="shared" ca="1" si="501"/>
        <v>459276.48</v>
      </c>
      <c r="WP17" s="930">
        <f t="shared" ca="1" si="501"/>
        <v>456966.9</v>
      </c>
      <c r="WQ17" s="930">
        <f t="shared" ca="1" si="501"/>
        <v>454675.65</v>
      </c>
      <c r="WR17" s="930">
        <f t="shared" ca="1" si="501"/>
        <v>452384.4</v>
      </c>
      <c r="WS17" s="930">
        <f t="shared" ca="1" si="501"/>
        <v>450093.15</v>
      </c>
      <c r="WT17" s="930">
        <f t="shared" ca="1" si="501"/>
        <v>447783.57</v>
      </c>
      <c r="WU17" s="930">
        <f t="shared" ca="1" si="501"/>
        <v>445492.32</v>
      </c>
      <c r="WV17" s="930">
        <f t="shared" ca="1" si="501"/>
        <v>443201.07</v>
      </c>
      <c r="WW17" s="930">
        <f t="shared" ca="1" si="501"/>
        <v>440909.82</v>
      </c>
      <c r="WX17" s="930">
        <f t="shared" ca="1" si="501"/>
        <v>438600.24</v>
      </c>
      <c r="WY17" s="930">
        <f t="shared" ca="1" si="501"/>
        <v>436308.99</v>
      </c>
      <c r="WZ17" s="930">
        <f t="shared" ca="1" si="501"/>
        <v>434017.74</v>
      </c>
      <c r="XA17" s="930">
        <f t="shared" ca="1" si="501"/>
        <v>431708.16000000003</v>
      </c>
      <c r="XB17" s="930">
        <f t="shared" ca="1" si="501"/>
        <v>429416.91000000003</v>
      </c>
      <c r="XC17" s="930">
        <f t="shared" ca="1" si="501"/>
        <v>427125.66000000003</v>
      </c>
      <c r="XD17" s="930">
        <f t="shared" ca="1" si="501"/>
        <v>424834.41000000003</v>
      </c>
      <c r="XE17" s="930">
        <f t="shared" ca="1" si="501"/>
        <v>422524.82999999996</v>
      </c>
      <c r="XF17" s="930">
        <f t="shared" ca="1" si="501"/>
        <v>420233.57999999996</v>
      </c>
      <c r="XG17" s="930">
        <f t="shared" ca="1" si="501"/>
        <v>417942.32999999996</v>
      </c>
      <c r="XH17" s="930">
        <f t="shared" ca="1" si="501"/>
        <v>415632.75</v>
      </c>
      <c r="XI17" s="930">
        <f t="shared" ca="1" si="501"/>
        <v>413341.5</v>
      </c>
      <c r="XJ17" s="930">
        <f t="shared" ca="1" si="502"/>
        <v>411050.25</v>
      </c>
      <c r="XK17" s="930">
        <f t="shared" ca="1" si="502"/>
        <v>408759</v>
      </c>
      <c r="XL17" s="930">
        <f t="shared" ca="1" si="502"/>
        <v>406449.42000000004</v>
      </c>
      <c r="XM17" s="930">
        <f t="shared" ca="1" si="502"/>
        <v>404158.17000000004</v>
      </c>
      <c r="XN17" s="930">
        <f t="shared" ca="1" si="502"/>
        <v>401866.92000000004</v>
      </c>
      <c r="XO17" s="930">
        <f t="shared" ca="1" si="502"/>
        <v>399575.67000000004</v>
      </c>
      <c r="XP17" s="930">
        <f t="shared" ca="1" si="502"/>
        <v>397266.08999999997</v>
      </c>
      <c r="XQ17" s="930">
        <f t="shared" ca="1" si="502"/>
        <v>394974.83999999997</v>
      </c>
      <c r="XR17" s="930">
        <f t="shared" ca="1" si="502"/>
        <v>392683.58999999997</v>
      </c>
      <c r="XS17" s="930">
        <f t="shared" ca="1" si="502"/>
        <v>390374.01</v>
      </c>
      <c r="XT17" s="930">
        <f t="shared" ca="1" si="502"/>
        <v>388082.76</v>
      </c>
      <c r="XU17" s="930">
        <f t="shared" ca="1" si="502"/>
        <v>385791.51</v>
      </c>
      <c r="XV17" s="930">
        <f t="shared" ca="1" si="502"/>
        <v>383500.26</v>
      </c>
      <c r="XW17" s="930">
        <f t="shared" ca="1" si="502"/>
        <v>381190.68</v>
      </c>
      <c r="XX17" s="930">
        <f t="shared" ca="1" si="502"/>
        <v>378899.43</v>
      </c>
      <c r="XY17" s="930">
        <f t="shared" ca="1" si="502"/>
        <v>376608.18</v>
      </c>
      <c r="XZ17" s="930">
        <f t="shared" ca="1" si="502"/>
        <v>374316.93</v>
      </c>
      <c r="YA17" s="930">
        <f t="shared" ca="1" si="502"/>
        <v>372007.35</v>
      </c>
      <c r="YB17" s="930">
        <f t="shared" ca="1" si="502"/>
        <v>369716.1</v>
      </c>
      <c r="YC17" s="930">
        <f t="shared" ca="1" si="502"/>
        <v>367424.85</v>
      </c>
      <c r="YD17" s="930">
        <f t="shared" ca="1" si="502"/>
        <v>365115.27</v>
      </c>
      <c r="YE17" s="930">
        <f t="shared" ca="1" si="502"/>
        <v>362824.02</v>
      </c>
      <c r="YF17" s="930">
        <f t="shared" ca="1" si="502"/>
        <v>360532.77</v>
      </c>
      <c r="YG17" s="930">
        <f t="shared" ca="1" si="502"/>
        <v>358241.52</v>
      </c>
      <c r="YH17" s="930">
        <f t="shared" ca="1" si="502"/>
        <v>355931.94</v>
      </c>
      <c r="YI17" s="930">
        <f t="shared" ca="1" si="502"/>
        <v>353640.69</v>
      </c>
      <c r="YJ17" s="930">
        <f t="shared" ca="1" si="502"/>
        <v>351349.44</v>
      </c>
      <c r="YK17" s="930">
        <f t="shared" ca="1" si="502"/>
        <v>349039.86</v>
      </c>
      <c r="YL17" s="930">
        <f t="shared" ca="1" si="502"/>
        <v>346748.61</v>
      </c>
      <c r="YM17" s="930">
        <f t="shared" ca="1" si="502"/>
        <v>344457.36</v>
      </c>
      <c r="YN17" s="930">
        <f t="shared" ca="1" si="502"/>
        <v>342166.11</v>
      </c>
      <c r="YO17" s="930">
        <f t="shared" ca="1" si="502"/>
        <v>339856.52999999997</v>
      </c>
      <c r="YP17" s="930">
        <f t="shared" ca="1" si="502"/>
        <v>337565.27999999997</v>
      </c>
      <c r="YQ17" s="930">
        <f t="shared" ca="1" si="502"/>
        <v>335274.02999999997</v>
      </c>
      <c r="YR17" s="930">
        <f t="shared" ca="1" si="502"/>
        <v>332982.77999999997</v>
      </c>
      <c r="YS17" s="930">
        <f t="shared" ca="1" si="502"/>
        <v>330673.2</v>
      </c>
      <c r="YT17" s="930">
        <f t="shared" ca="1" si="502"/>
        <v>328381.95</v>
      </c>
      <c r="YU17" s="930">
        <f t="shared" ca="1" si="502"/>
        <v>326090.7</v>
      </c>
      <c r="YV17" s="930">
        <f t="shared" ca="1" si="502"/>
        <v>323781.12</v>
      </c>
      <c r="YW17" s="930">
        <f t="shared" ca="1" si="502"/>
        <v>321489.87</v>
      </c>
      <c r="YX17" s="930">
        <f t="shared" ca="1" si="502"/>
        <v>319198.62</v>
      </c>
      <c r="YY17" s="930">
        <f t="shared" ca="1" si="502"/>
        <v>316907.37</v>
      </c>
      <c r="YZ17" s="930">
        <f t="shared" ca="1" si="502"/>
        <v>314597.78999999998</v>
      </c>
      <c r="ZA17" s="930">
        <f t="shared" ca="1" si="502"/>
        <v>312306.53999999998</v>
      </c>
      <c r="ZB17" s="930">
        <f t="shared" ca="1" si="502"/>
        <v>310015.28999999998</v>
      </c>
      <c r="ZC17" s="930">
        <f t="shared" ca="1" si="502"/>
        <v>307724.03999999998</v>
      </c>
      <c r="ZD17" s="930">
        <f t="shared" ca="1" si="502"/>
        <v>305414.46000000002</v>
      </c>
      <c r="ZE17" s="930">
        <f t="shared" ca="1" si="502"/>
        <v>303123.21000000002</v>
      </c>
      <c r="ZF17" s="930">
        <f t="shared" ca="1" si="502"/>
        <v>300831.96000000002</v>
      </c>
      <c r="ZG17" s="930">
        <f t="shared" ca="1" si="502"/>
        <v>298522.38</v>
      </c>
      <c r="ZH17" s="930">
        <f t="shared" ca="1" si="502"/>
        <v>296231.13</v>
      </c>
      <c r="ZI17" s="930">
        <f t="shared" ca="1" si="502"/>
        <v>293939.88</v>
      </c>
      <c r="ZJ17" s="930">
        <f t="shared" ca="1" si="502"/>
        <v>291648.63</v>
      </c>
      <c r="ZK17" s="930">
        <f t="shared" ca="1" si="502"/>
        <v>289339.05</v>
      </c>
      <c r="ZL17" s="930">
        <f t="shared" ca="1" si="502"/>
        <v>287047.8</v>
      </c>
      <c r="ZM17" s="930">
        <f t="shared" ca="1" si="502"/>
        <v>284756.55</v>
      </c>
      <c r="ZN17" s="930">
        <f t="shared" ca="1" si="502"/>
        <v>282446.97000000003</v>
      </c>
      <c r="ZO17" s="930">
        <f t="shared" ca="1" si="502"/>
        <v>280155.72000000003</v>
      </c>
      <c r="ZP17" s="930">
        <f t="shared" ca="1" si="502"/>
        <v>277864.47000000003</v>
      </c>
      <c r="ZQ17" s="930">
        <f t="shared" ca="1" si="502"/>
        <v>275573.22000000003</v>
      </c>
      <c r="ZR17" s="930">
        <f t="shared" ca="1" si="502"/>
        <v>273263.64</v>
      </c>
      <c r="ZS17" s="930">
        <f t="shared" ca="1" si="502"/>
        <v>270972.39</v>
      </c>
      <c r="ZT17" s="930">
        <f t="shared" ca="1" si="502"/>
        <v>268681.14</v>
      </c>
      <c r="ZU17" s="930">
        <f t="shared" ca="1" si="502"/>
        <v>266389.89</v>
      </c>
      <c r="ZV17" s="930">
        <f t="shared" ca="1" si="503"/>
        <v>264080.31</v>
      </c>
      <c r="ZW17" s="930">
        <f t="shared" ca="1" si="503"/>
        <v>261789.06</v>
      </c>
      <c r="ZX17" s="930">
        <f t="shared" ca="1" si="503"/>
        <v>259497.81</v>
      </c>
      <c r="ZY17" s="930">
        <f t="shared" ca="1" si="503"/>
        <v>257188.23</v>
      </c>
      <c r="ZZ17" s="930">
        <f t="shared" ca="1" si="503"/>
        <v>254896.98</v>
      </c>
      <c r="AAA17" s="930">
        <f t="shared" ca="1" si="503"/>
        <v>252605.73</v>
      </c>
      <c r="AAB17" s="930">
        <f t="shared" ca="1" si="503"/>
        <v>250314.48</v>
      </c>
    </row>
    <row r="18" spans="1:704" s="150" customFormat="1" ht="15" customHeight="1" x14ac:dyDescent="0.2">
      <c r="A18" s="155" t="s">
        <v>8</v>
      </c>
      <c r="B18" s="318">
        <f ca="1">II!B20</f>
        <v>2.2199999999999998</v>
      </c>
      <c r="C18" s="283">
        <f ca="1">II!I20</f>
        <v>1391</v>
      </c>
      <c r="D18" s="148">
        <f ca="1">II!J20</f>
        <v>1008.66</v>
      </c>
      <c r="E18" s="283">
        <f ca="1">IF(C18&lt;E$10,E$10-C18,"")</f>
        <v>289</v>
      </c>
      <c r="F18" s="166">
        <f ca="1">IF(E18="","",ROUND(II!$H$34*F$10*100,0)/100)</f>
        <v>2054.5100000000002</v>
      </c>
      <c r="G18" s="166">
        <f t="shared" ref="G18:G25" ca="1" si="508">IF(E18="",0,ROUND(E18*F18,0))</f>
        <v>593753</v>
      </c>
      <c r="H18" s="147">
        <f ca="1">IF(II!P20="",0,ROUND((II!$H$34-D18)*$H$11*100,0)/100)</f>
        <v>122.44</v>
      </c>
      <c r="I18" s="147">
        <f ca="1">IF(Para!L$42="nein",(H18*C18),IF(H18="",0,ROUND(IF(C18&gt;II!$I$36,(H18*II!$I$36),(H18*C18)),0)))</f>
        <v>170314</v>
      </c>
      <c r="J18" s="189">
        <f t="shared" ca="1" si="504"/>
        <v>764067</v>
      </c>
      <c r="K18" s="953">
        <f t="shared" ca="1" si="488"/>
        <v>764067</v>
      </c>
      <c r="L18" s="940">
        <f t="shared" ca="1" si="505"/>
        <v>1356980.04</v>
      </c>
      <c r="M18" s="940">
        <v>0</v>
      </c>
      <c r="N18" s="940">
        <f t="shared" ca="1" si="489"/>
        <v>0</v>
      </c>
      <c r="P18" s="930">
        <f t="shared" ca="1" si="506"/>
        <v>447401.24</v>
      </c>
      <c r="Q18" s="930">
        <f t="shared" ca="1" si="490"/>
        <v>445648.58</v>
      </c>
      <c r="R18" s="930">
        <f t="shared" ca="1" si="490"/>
        <v>443909.83</v>
      </c>
      <c r="S18" s="930">
        <f t="shared" ca="1" si="490"/>
        <v>442171.08</v>
      </c>
      <c r="T18" s="930">
        <f t="shared" ca="1" si="490"/>
        <v>440418.42</v>
      </c>
      <c r="U18" s="930">
        <f t="shared" ca="1" si="490"/>
        <v>438679.67</v>
      </c>
      <c r="V18" s="930">
        <f t="shared" ca="1" si="490"/>
        <v>436940.92</v>
      </c>
      <c r="W18" s="930">
        <f t="shared" ca="1" si="490"/>
        <v>435202.17</v>
      </c>
      <c r="X18" s="930">
        <f t="shared" ca="1" si="490"/>
        <v>433449.51</v>
      </c>
      <c r="Y18" s="930">
        <f t="shared" ca="1" si="490"/>
        <v>431710.76</v>
      </c>
      <c r="Z18" s="930">
        <f t="shared" ca="1" si="490"/>
        <v>429972.01</v>
      </c>
      <c r="AA18" s="930">
        <f t="shared" ca="1" si="490"/>
        <v>428219.35000000003</v>
      </c>
      <c r="AB18" s="930">
        <f t="shared" ca="1" si="490"/>
        <v>426480.60000000003</v>
      </c>
      <c r="AC18" s="930">
        <f t="shared" ca="1" si="490"/>
        <v>424741.85000000003</v>
      </c>
      <c r="AD18" s="930">
        <f t="shared" ca="1" si="490"/>
        <v>423003.10000000003</v>
      </c>
      <c r="AE18" s="930">
        <f t="shared" ca="1" si="490"/>
        <v>421250.43999999994</v>
      </c>
      <c r="AF18" s="930">
        <f t="shared" ca="1" si="490"/>
        <v>419511.68999999994</v>
      </c>
      <c r="AG18" s="930">
        <f t="shared" ca="1" si="490"/>
        <v>417772.93999999994</v>
      </c>
      <c r="AH18" s="930">
        <f t="shared" ca="1" si="490"/>
        <v>416034.18999999994</v>
      </c>
      <c r="AI18" s="930">
        <f t="shared" ca="1" si="490"/>
        <v>414281.52999999997</v>
      </c>
      <c r="AJ18" s="930">
        <f t="shared" ca="1" si="490"/>
        <v>412542.77999999997</v>
      </c>
      <c r="AK18" s="930">
        <f t="shared" ca="1" si="490"/>
        <v>410804.02999999997</v>
      </c>
      <c r="AL18" s="930">
        <f t="shared" ca="1" si="490"/>
        <v>409051.37</v>
      </c>
      <c r="AM18" s="930">
        <f t="shared" ca="1" si="490"/>
        <v>407312.62</v>
      </c>
      <c r="AN18" s="930">
        <f t="shared" ca="1" si="490"/>
        <v>405573.87</v>
      </c>
      <c r="AO18" s="930">
        <f t="shared" ca="1" si="490"/>
        <v>403835.12</v>
      </c>
      <c r="AP18" s="930">
        <f t="shared" ca="1" si="491"/>
        <v>402082.46</v>
      </c>
      <c r="AQ18" s="930">
        <f t="shared" ca="1" si="491"/>
        <v>400343.71</v>
      </c>
      <c r="AR18" s="930">
        <f t="shared" ca="1" si="491"/>
        <v>398604.96</v>
      </c>
      <c r="AS18" s="930">
        <f t="shared" ca="1" si="491"/>
        <v>396866.21</v>
      </c>
      <c r="AT18" s="930">
        <f t="shared" ca="1" si="491"/>
        <v>395113.55</v>
      </c>
      <c r="AU18" s="930">
        <f t="shared" ca="1" si="491"/>
        <v>393374.8</v>
      </c>
      <c r="AV18" s="930">
        <f t="shared" ca="1" si="491"/>
        <v>391636.05</v>
      </c>
      <c r="AW18" s="930">
        <f t="shared" ca="1" si="491"/>
        <v>389883.39</v>
      </c>
      <c r="AX18" s="930">
        <f t="shared" ca="1" si="491"/>
        <v>388144.64000000001</v>
      </c>
      <c r="AY18" s="930">
        <f t="shared" ca="1" si="491"/>
        <v>386405.89</v>
      </c>
      <c r="AZ18" s="930">
        <f t="shared" ca="1" si="491"/>
        <v>384667.14</v>
      </c>
      <c r="BA18" s="930">
        <f t="shared" ca="1" si="491"/>
        <v>382914.48</v>
      </c>
      <c r="BB18" s="930">
        <f t="shared" ca="1" si="491"/>
        <v>381175.73</v>
      </c>
      <c r="BC18" s="930">
        <f t="shared" ca="1" si="491"/>
        <v>379436.98</v>
      </c>
      <c r="BD18" s="930">
        <f t="shared" ca="1" si="491"/>
        <v>377684.31999999995</v>
      </c>
      <c r="BE18" s="930">
        <f t="shared" ca="1" si="491"/>
        <v>375945.56999999995</v>
      </c>
      <c r="BF18" s="930">
        <f t="shared" ca="1" si="491"/>
        <v>374206.81999999995</v>
      </c>
      <c r="BG18" s="930">
        <f t="shared" ca="1" si="491"/>
        <v>372468.06999999995</v>
      </c>
      <c r="BH18" s="930">
        <f t="shared" ca="1" si="491"/>
        <v>370715.41</v>
      </c>
      <c r="BI18" s="930">
        <f t="shared" ca="1" si="491"/>
        <v>368976.66</v>
      </c>
      <c r="BJ18" s="930">
        <f t="shared" ca="1" si="491"/>
        <v>367237.91</v>
      </c>
      <c r="BK18" s="930">
        <f t="shared" ca="1" si="491"/>
        <v>365499.16</v>
      </c>
      <c r="BL18" s="930">
        <f t="shared" ca="1" si="491"/>
        <v>363746.5</v>
      </c>
      <c r="BM18" s="930">
        <f t="shared" ca="1" si="491"/>
        <v>362007.75</v>
      </c>
      <c r="BN18" s="930">
        <f t="shared" ca="1" si="491"/>
        <v>360269</v>
      </c>
      <c r="BO18" s="930">
        <f t="shared" ca="1" si="491"/>
        <v>358516.34</v>
      </c>
      <c r="BP18" s="930">
        <f t="shared" ca="1" si="491"/>
        <v>356777.59</v>
      </c>
      <c r="BQ18" s="930">
        <f t="shared" ca="1" si="491"/>
        <v>355038.84</v>
      </c>
      <c r="BR18" s="930">
        <f t="shared" ca="1" si="491"/>
        <v>353300.09</v>
      </c>
      <c r="BS18" s="930">
        <f t="shared" ca="1" si="491"/>
        <v>351547.43</v>
      </c>
      <c r="BT18" s="930">
        <f t="shared" ca="1" si="491"/>
        <v>349808.68</v>
      </c>
      <c r="BU18" s="930">
        <f t="shared" ca="1" si="491"/>
        <v>348069.93</v>
      </c>
      <c r="BV18" s="930">
        <f t="shared" ca="1" si="491"/>
        <v>346331.18</v>
      </c>
      <c r="BW18" s="930">
        <f t="shared" ca="1" si="491"/>
        <v>344578.52</v>
      </c>
      <c r="BX18" s="930">
        <f t="shared" ca="1" si="491"/>
        <v>342839.77</v>
      </c>
      <c r="BY18" s="930">
        <f t="shared" ca="1" si="491"/>
        <v>341101.02</v>
      </c>
      <c r="BZ18" s="930">
        <f t="shared" ca="1" si="491"/>
        <v>339348.36</v>
      </c>
      <c r="CA18" s="930">
        <f t="shared" ca="1" si="491"/>
        <v>337609.61</v>
      </c>
      <c r="CB18" s="930">
        <f t="shared" ca="1" si="491"/>
        <v>335870.86</v>
      </c>
      <c r="CC18" s="930">
        <f t="shared" ca="1" si="491"/>
        <v>334132.11</v>
      </c>
      <c r="CD18" s="930">
        <f t="shared" ca="1" si="491"/>
        <v>332379.45</v>
      </c>
      <c r="CE18" s="930">
        <f t="shared" ca="1" si="491"/>
        <v>330640.7</v>
      </c>
      <c r="CF18" s="930">
        <f t="shared" ca="1" si="491"/>
        <v>328901.95</v>
      </c>
      <c r="CG18" s="930">
        <f ca="1">(ROUND(IF(((CG$8-$D18)*$H$11)&lt;0,0,(CG$8-$D18)*$H$11),2))*$C18</f>
        <v>327149.28999999998</v>
      </c>
      <c r="CH18" s="930">
        <f t="shared" ca="1" si="491"/>
        <v>325410.53999999998</v>
      </c>
      <c r="CI18" s="930">
        <f t="shared" ca="1" si="492"/>
        <v>323671.78999999998</v>
      </c>
      <c r="CJ18" s="930">
        <f t="shared" ca="1" si="492"/>
        <v>321933.03999999998</v>
      </c>
      <c r="CK18" s="930">
        <f t="shared" ca="1" si="492"/>
        <v>320180.38</v>
      </c>
      <c r="CL18" s="930">
        <f t="shared" ca="1" si="492"/>
        <v>318441.63</v>
      </c>
      <c r="CM18" s="930">
        <f t="shared" ca="1" si="492"/>
        <v>316702.88</v>
      </c>
      <c r="CN18" s="930">
        <f t="shared" ca="1" si="492"/>
        <v>314964.13</v>
      </c>
      <c r="CO18" s="930">
        <f t="shared" ca="1" si="492"/>
        <v>313211.46999999997</v>
      </c>
      <c r="CP18" s="930">
        <f t="shared" ca="1" si="492"/>
        <v>311472.71999999997</v>
      </c>
      <c r="CQ18" s="930">
        <f t="shared" ca="1" si="492"/>
        <v>309733.96999999997</v>
      </c>
      <c r="CR18" s="930">
        <f t="shared" ca="1" si="492"/>
        <v>307981.31</v>
      </c>
      <c r="CS18" s="930">
        <f t="shared" ca="1" si="492"/>
        <v>306242.56</v>
      </c>
      <c r="CT18" s="930">
        <f t="shared" ca="1" si="492"/>
        <v>304503.81</v>
      </c>
      <c r="CU18" s="930">
        <f t="shared" ca="1" si="492"/>
        <v>302765.06</v>
      </c>
      <c r="CV18" s="930">
        <f t="shared" ca="1" si="492"/>
        <v>301012.40000000002</v>
      </c>
      <c r="CW18" s="930">
        <f t="shared" ca="1" si="492"/>
        <v>299273.65000000002</v>
      </c>
      <c r="CX18" s="930">
        <f t="shared" ca="1" si="492"/>
        <v>297534.90000000002</v>
      </c>
      <c r="CY18" s="930">
        <f t="shared" ca="1" si="492"/>
        <v>295796.15000000002</v>
      </c>
      <c r="CZ18" s="930">
        <f t="shared" ca="1" si="492"/>
        <v>294043.49</v>
      </c>
      <c r="DA18" s="930">
        <f t="shared" ca="1" si="492"/>
        <v>292304.74</v>
      </c>
      <c r="DB18" s="930">
        <f t="shared" ca="1" si="493"/>
        <v>290565.99</v>
      </c>
      <c r="DC18" s="930">
        <f t="shared" ca="1" si="493"/>
        <v>288813.33</v>
      </c>
      <c r="DD18" s="930">
        <f t="shared" ca="1" si="493"/>
        <v>287074.58</v>
      </c>
      <c r="DE18" s="930">
        <f t="shared" ca="1" si="493"/>
        <v>285335.83</v>
      </c>
      <c r="DF18" s="930">
        <f t="shared" ca="1" si="493"/>
        <v>283597.08</v>
      </c>
      <c r="DG18" s="930">
        <f t="shared" ca="1" si="493"/>
        <v>281844.42</v>
      </c>
      <c r="DH18" s="930">
        <f t="shared" ca="1" si="493"/>
        <v>280105.67</v>
      </c>
      <c r="DI18" s="930">
        <f t="shared" ca="1" si="493"/>
        <v>278366.92</v>
      </c>
      <c r="DJ18" s="930">
        <f t="shared" ca="1" si="493"/>
        <v>276614.26</v>
      </c>
      <c r="DK18" s="930">
        <f t="shared" ca="1" si="493"/>
        <v>274875.51</v>
      </c>
      <c r="DL18" s="930">
        <f t="shared" ca="1" si="493"/>
        <v>273136.76</v>
      </c>
      <c r="DM18" s="930">
        <f t="shared" ca="1" si="493"/>
        <v>271398.01</v>
      </c>
      <c r="DN18" s="930">
        <f t="shared" ca="1" si="493"/>
        <v>269645.34999999998</v>
      </c>
      <c r="DO18" s="930">
        <f t="shared" ca="1" si="493"/>
        <v>267906.59999999998</v>
      </c>
      <c r="DP18" s="930">
        <f t="shared" ca="1" si="493"/>
        <v>266167.84999999998</v>
      </c>
      <c r="DQ18" s="930">
        <f t="shared" ca="1" si="493"/>
        <v>264429.09999999998</v>
      </c>
      <c r="DR18" s="930">
        <f t="shared" ca="1" si="493"/>
        <v>262676.44</v>
      </c>
      <c r="DS18" s="930">
        <f t="shared" ca="1" si="493"/>
        <v>260937.69</v>
      </c>
      <c r="DT18" s="930">
        <f t="shared" ca="1" si="493"/>
        <v>259198.94</v>
      </c>
      <c r="DU18" s="930">
        <f t="shared" ca="1" si="493"/>
        <v>257446.28000000003</v>
      </c>
      <c r="DV18" s="930">
        <f t="shared" ca="1" si="493"/>
        <v>255707.53000000003</v>
      </c>
      <c r="DW18" s="930">
        <f t="shared" ca="1" si="493"/>
        <v>253968.78000000003</v>
      </c>
      <c r="DX18" s="930">
        <f t="shared" ca="1" si="493"/>
        <v>252230.03000000003</v>
      </c>
      <c r="DY18" s="930">
        <f t="shared" ca="1" si="493"/>
        <v>250477.37</v>
      </c>
      <c r="DZ18" s="930">
        <f t="shared" ca="1" si="493"/>
        <v>248738.62</v>
      </c>
      <c r="EA18" s="930">
        <f t="shared" ca="1" si="493"/>
        <v>246999.87</v>
      </c>
      <c r="EB18" s="930">
        <f t="shared" ca="1" si="493"/>
        <v>245261.12</v>
      </c>
      <c r="EC18" s="930">
        <f t="shared" ca="1" si="493"/>
        <v>243508.46</v>
      </c>
      <c r="ED18" s="930">
        <f t="shared" ca="1" si="493"/>
        <v>241769.71</v>
      </c>
      <c r="EE18" s="930">
        <f t="shared" ca="1" si="493"/>
        <v>240030.96</v>
      </c>
      <c r="EF18" s="930">
        <f t="shared" ca="1" si="493"/>
        <v>238278.30000000002</v>
      </c>
      <c r="EG18" s="930">
        <f t="shared" ca="1" si="493"/>
        <v>236539.55000000002</v>
      </c>
      <c r="EH18" s="930">
        <f t="shared" ca="1" si="493"/>
        <v>234800.80000000002</v>
      </c>
      <c r="EI18" s="930">
        <f t="shared" ca="1" si="493"/>
        <v>233062.05000000002</v>
      </c>
      <c r="EJ18" s="930">
        <f t="shared" ca="1" si="493"/>
        <v>231309.38999999998</v>
      </c>
      <c r="EK18" s="930">
        <f t="shared" ca="1" si="493"/>
        <v>229570.63999999998</v>
      </c>
      <c r="EL18" s="930">
        <f t="shared" ca="1" si="493"/>
        <v>227831.88999999998</v>
      </c>
      <c r="EM18" s="930">
        <f t="shared" ca="1" si="493"/>
        <v>226079.23</v>
      </c>
      <c r="EN18" s="930">
        <f t="shared" ca="1" si="493"/>
        <v>224340.48000000001</v>
      </c>
      <c r="EO18" s="930">
        <f t="shared" ca="1" si="493"/>
        <v>222601.73</v>
      </c>
      <c r="EP18" s="930">
        <f t="shared" ca="1" si="493"/>
        <v>220862.98</v>
      </c>
      <c r="EQ18" s="930">
        <f t="shared" ca="1" si="493"/>
        <v>219110.32</v>
      </c>
      <c r="ER18" s="930">
        <f t="shared" ca="1" si="493"/>
        <v>217371.57</v>
      </c>
      <c r="ES18" s="930">
        <f t="shared" ca="1" si="493"/>
        <v>215632.82</v>
      </c>
      <c r="ET18" s="930">
        <f t="shared" ca="1" si="493"/>
        <v>213894.07</v>
      </c>
      <c r="EU18" s="930">
        <f t="shared" ca="1" si="493"/>
        <v>212141.40999999997</v>
      </c>
      <c r="EV18" s="930">
        <f t="shared" ca="1" si="493"/>
        <v>210402.65999999997</v>
      </c>
      <c r="EW18" s="930">
        <f t="shared" ca="1" si="493"/>
        <v>208663.90999999997</v>
      </c>
      <c r="EX18" s="930">
        <f t="shared" ca="1" si="493"/>
        <v>206911.25</v>
      </c>
      <c r="EY18" s="930">
        <f t="shared" ca="1" si="493"/>
        <v>205172.5</v>
      </c>
      <c r="EZ18" s="930">
        <f t="shared" ca="1" si="493"/>
        <v>203433.75</v>
      </c>
      <c r="FA18" s="930">
        <f t="shared" ca="1" si="493"/>
        <v>201695</v>
      </c>
      <c r="FB18" s="930">
        <f t="shared" ca="1" si="493"/>
        <v>199942.34000000003</v>
      </c>
      <c r="FC18" s="930">
        <f t="shared" ca="1" si="493"/>
        <v>198203.59000000003</v>
      </c>
      <c r="FD18" s="930">
        <f t="shared" ca="1" si="493"/>
        <v>196464.84000000003</v>
      </c>
      <c r="FE18" s="930">
        <f t="shared" ca="1" si="493"/>
        <v>194726.09000000003</v>
      </c>
      <c r="FF18" s="930">
        <f t="shared" ca="1" si="493"/>
        <v>192973.43</v>
      </c>
      <c r="FG18" s="930">
        <f t="shared" ca="1" si="493"/>
        <v>191234.68</v>
      </c>
      <c r="FH18" s="930">
        <f t="shared" ca="1" si="493"/>
        <v>189495.93</v>
      </c>
      <c r="FI18" s="930">
        <f t="shared" ca="1" si="493"/>
        <v>187743.27</v>
      </c>
      <c r="FJ18" s="930">
        <f t="shared" ca="1" si="493"/>
        <v>186004.52</v>
      </c>
      <c r="FK18" s="930">
        <f t="shared" ca="1" si="493"/>
        <v>184265.77</v>
      </c>
      <c r="FL18" s="930">
        <f t="shared" ca="1" si="493"/>
        <v>182527.02</v>
      </c>
      <c r="FM18" s="930">
        <f t="shared" ref="FM18:HX21" ca="1" si="509">(ROUND(IF(((FM$8-$D18)*$H$11)&lt;0,0,(FM$8-$D18)*$H$11),2))*$C18</f>
        <v>180774.36000000002</v>
      </c>
      <c r="FN18" s="930">
        <f t="shared" ca="1" si="509"/>
        <v>179035.61000000002</v>
      </c>
      <c r="FO18" s="930">
        <f t="shared" ca="1" si="509"/>
        <v>177296.86</v>
      </c>
      <c r="FP18" s="930">
        <f t="shared" ca="1" si="509"/>
        <v>175544.2</v>
      </c>
      <c r="FQ18" s="930">
        <f t="shared" ca="1" si="509"/>
        <v>173805.45</v>
      </c>
      <c r="FR18" s="930">
        <f t="shared" ca="1" si="509"/>
        <v>172066.7</v>
      </c>
      <c r="FS18" s="930">
        <f t="shared" ca="1" si="509"/>
        <v>170327.95</v>
      </c>
      <c r="FT18" s="930">
        <f t="shared" ca="1" si="509"/>
        <v>168575.29</v>
      </c>
      <c r="FU18" s="930">
        <f t="shared" ca="1" si="509"/>
        <v>166836.54</v>
      </c>
      <c r="FV18" s="930">
        <f t="shared" ca="1" si="509"/>
        <v>165097.79</v>
      </c>
      <c r="FW18" s="930">
        <f t="shared" ca="1" si="509"/>
        <v>163359.04000000001</v>
      </c>
      <c r="FX18" s="930">
        <f t="shared" ca="1" si="509"/>
        <v>161606.38</v>
      </c>
      <c r="FY18" s="930">
        <f t="shared" ca="1" si="509"/>
        <v>159867.63</v>
      </c>
      <c r="FZ18" s="930">
        <f t="shared" ca="1" si="509"/>
        <v>158128.88</v>
      </c>
      <c r="GA18" s="930">
        <f t="shared" ca="1" si="509"/>
        <v>156376.22</v>
      </c>
      <c r="GB18" s="930">
        <f t="shared" ca="1" si="509"/>
        <v>154637.47</v>
      </c>
      <c r="GC18" s="930">
        <f t="shared" ca="1" si="509"/>
        <v>152898.72</v>
      </c>
      <c r="GD18" s="930">
        <f t="shared" ca="1" si="509"/>
        <v>151159.97</v>
      </c>
      <c r="GE18" s="930">
        <f t="shared" ca="1" si="509"/>
        <v>149407.31</v>
      </c>
      <c r="GF18" s="930">
        <f t="shared" ca="1" si="509"/>
        <v>147668.56</v>
      </c>
      <c r="GG18" s="930">
        <f t="shared" ca="1" si="509"/>
        <v>145929.81</v>
      </c>
      <c r="GH18" s="930">
        <f t="shared" ca="1" si="509"/>
        <v>144191.06</v>
      </c>
      <c r="GI18" s="930">
        <f t="shared" ca="1" si="509"/>
        <v>142438.39999999999</v>
      </c>
      <c r="GJ18" s="930">
        <f t="shared" ca="1" si="509"/>
        <v>140699.65</v>
      </c>
      <c r="GK18" s="930">
        <f t="shared" ca="1" si="509"/>
        <v>138960.9</v>
      </c>
      <c r="GL18" s="930">
        <f t="shared" ca="1" si="509"/>
        <v>137208.24</v>
      </c>
      <c r="GM18" s="930">
        <f t="shared" ca="1" si="509"/>
        <v>135469.49</v>
      </c>
      <c r="GN18" s="930">
        <f t="shared" ca="1" si="509"/>
        <v>133730.74</v>
      </c>
      <c r="GO18" s="930">
        <f t="shared" ca="1" si="509"/>
        <v>131991.99</v>
      </c>
      <c r="GP18" s="930">
        <f t="shared" ca="1" si="509"/>
        <v>130239.32999999999</v>
      </c>
      <c r="GQ18" s="930">
        <f t="shared" ca="1" si="509"/>
        <v>128500.57999999999</v>
      </c>
      <c r="GR18" s="930">
        <f t="shared" ca="1" si="509"/>
        <v>126761.82999999999</v>
      </c>
      <c r="GS18" s="930">
        <f t="shared" ca="1" si="509"/>
        <v>125023.07999999999</v>
      </c>
      <c r="GT18" s="930">
        <f t="shared" ca="1" si="509"/>
        <v>123270.42000000001</v>
      </c>
      <c r="GU18" s="930">
        <f t="shared" ca="1" si="509"/>
        <v>121531.67000000001</v>
      </c>
      <c r="GV18" s="930">
        <f t="shared" ca="1" si="509"/>
        <v>119792.92000000001</v>
      </c>
      <c r="GW18" s="930">
        <f t="shared" ca="1" si="509"/>
        <v>118040.26</v>
      </c>
      <c r="GX18" s="930">
        <f t="shared" ca="1" si="509"/>
        <v>116301.51</v>
      </c>
      <c r="GY18" s="930">
        <f t="shared" ca="1" si="509"/>
        <v>114562.76</v>
      </c>
      <c r="GZ18" s="930">
        <f t="shared" ca="1" si="509"/>
        <v>112824.01</v>
      </c>
      <c r="HA18" s="930">
        <f t="shared" ca="1" si="509"/>
        <v>111071.34999999999</v>
      </c>
      <c r="HB18" s="930">
        <f t="shared" ca="1" si="509"/>
        <v>109332.59999999999</v>
      </c>
      <c r="HC18" s="930">
        <f t="shared" ca="1" si="509"/>
        <v>107593.84999999999</v>
      </c>
      <c r="HD18" s="930">
        <f t="shared" ca="1" si="509"/>
        <v>105841.19</v>
      </c>
      <c r="HE18" s="930">
        <f t="shared" ca="1" si="509"/>
        <v>104102.44</v>
      </c>
      <c r="HF18" s="930">
        <f t="shared" ca="1" si="509"/>
        <v>102363.69</v>
      </c>
      <c r="HG18" s="930">
        <f t="shared" ca="1" si="509"/>
        <v>100624.94</v>
      </c>
      <c r="HH18" s="930">
        <f t="shared" ca="1" si="509"/>
        <v>98872.28</v>
      </c>
      <c r="HI18" s="930">
        <f t="shared" ca="1" si="509"/>
        <v>97133.53</v>
      </c>
      <c r="HJ18" s="930">
        <f t="shared" ca="1" si="509"/>
        <v>95394.78</v>
      </c>
      <c r="HK18" s="930">
        <f t="shared" ca="1" si="509"/>
        <v>93656.03</v>
      </c>
      <c r="HL18" s="930">
        <f t="shared" ca="1" si="509"/>
        <v>91903.37</v>
      </c>
      <c r="HM18" s="930">
        <f t="shared" ca="1" si="509"/>
        <v>90164.62</v>
      </c>
      <c r="HN18" s="930">
        <f t="shared" ca="1" si="509"/>
        <v>88425.87</v>
      </c>
      <c r="HO18" s="930">
        <f t="shared" ca="1" si="509"/>
        <v>86673.21</v>
      </c>
      <c r="HP18" s="930">
        <f t="shared" ca="1" si="509"/>
        <v>84934.46</v>
      </c>
      <c r="HQ18" s="930">
        <f t="shared" ca="1" si="509"/>
        <v>83195.710000000006</v>
      </c>
      <c r="HR18" s="930">
        <f t="shared" ca="1" si="509"/>
        <v>81456.960000000006</v>
      </c>
      <c r="HS18" s="930">
        <f t="shared" ca="1" si="509"/>
        <v>79704.3</v>
      </c>
      <c r="HT18" s="930">
        <f t="shared" ca="1" si="509"/>
        <v>77965.55</v>
      </c>
      <c r="HU18" s="930">
        <f t="shared" ca="1" si="509"/>
        <v>76226.8</v>
      </c>
      <c r="HV18" s="930">
        <f t="shared" ca="1" si="509"/>
        <v>74488.05</v>
      </c>
      <c r="HW18" s="930">
        <f t="shared" ca="1" si="509"/>
        <v>72735.39</v>
      </c>
      <c r="HX18" s="930">
        <f t="shared" ca="1" si="509"/>
        <v>70996.639999999999</v>
      </c>
      <c r="HY18" s="930">
        <f t="shared" ca="1" si="494"/>
        <v>69257.89</v>
      </c>
      <c r="HZ18" s="930">
        <f t="shared" ca="1" si="495"/>
        <v>67505.23</v>
      </c>
      <c r="IA18" s="930">
        <f t="shared" ca="1" si="495"/>
        <v>65766.48</v>
      </c>
      <c r="IB18" s="930">
        <f t="shared" ca="1" si="507"/>
        <v>64027.73</v>
      </c>
      <c r="IC18" s="930">
        <f t="shared" ca="1" si="507"/>
        <v>62288.98</v>
      </c>
      <c r="ID18" s="930">
        <f t="shared" ca="1" si="507"/>
        <v>60536.320000000007</v>
      </c>
      <c r="IE18" s="930">
        <f t="shared" ca="1" si="507"/>
        <v>58797.570000000007</v>
      </c>
      <c r="IF18" s="930">
        <f t="shared" ca="1" si="507"/>
        <v>57058.820000000007</v>
      </c>
      <c r="IG18" s="930">
        <f t="shared" ca="1" si="507"/>
        <v>55306.159999999996</v>
      </c>
      <c r="IH18" s="930">
        <f t="shared" ca="1" si="507"/>
        <v>53567.409999999996</v>
      </c>
      <c r="II18" s="930">
        <f t="shared" ca="1" si="507"/>
        <v>51828.659999999996</v>
      </c>
      <c r="IJ18" s="930">
        <f t="shared" ca="1" si="507"/>
        <v>50089.909999999996</v>
      </c>
      <c r="IK18" s="930">
        <f t="shared" ca="1" si="507"/>
        <v>48337.25</v>
      </c>
      <c r="IL18" s="930">
        <f t="shared" ca="1" si="507"/>
        <v>46598.5</v>
      </c>
      <c r="IM18" s="930">
        <f t="shared" ca="1" si="507"/>
        <v>44859.75</v>
      </c>
      <c r="IN18" s="930">
        <f t="shared" ca="1" si="507"/>
        <v>43121</v>
      </c>
      <c r="IO18" s="930">
        <f t="shared" ca="1" si="507"/>
        <v>41368.339999999997</v>
      </c>
      <c r="IP18" s="930">
        <f t="shared" ca="1" si="507"/>
        <v>39629.589999999997</v>
      </c>
      <c r="IQ18" s="930">
        <f t="shared" ca="1" si="507"/>
        <v>37890.839999999997</v>
      </c>
      <c r="IR18" s="930">
        <f t="shared" ca="1" si="507"/>
        <v>36138.18</v>
      </c>
      <c r="IS18" s="930">
        <f t="shared" ca="1" si="507"/>
        <v>34399.43</v>
      </c>
      <c r="IT18" s="930">
        <f t="shared" ca="1" si="507"/>
        <v>32660.68</v>
      </c>
      <c r="IU18" s="930">
        <f t="shared" ca="1" si="507"/>
        <v>30921.93</v>
      </c>
      <c r="IV18" s="930">
        <f t="shared" ca="1" si="507"/>
        <v>29169.269999999997</v>
      </c>
      <c r="IW18" s="930">
        <f t="shared" ca="1" si="507"/>
        <v>27430.519999999997</v>
      </c>
      <c r="IX18" s="930">
        <f t="shared" ca="1" si="507"/>
        <v>25691.769999999997</v>
      </c>
      <c r="IY18" s="930">
        <f t="shared" ca="1" si="507"/>
        <v>23953.019999999997</v>
      </c>
      <c r="IZ18" s="930">
        <f t="shared" ca="1" si="507"/>
        <v>22200.36</v>
      </c>
      <c r="JA18" s="930">
        <f t="shared" ca="1" si="507"/>
        <v>20461.61</v>
      </c>
      <c r="JB18" s="930">
        <f t="shared" ca="1" si="507"/>
        <v>18722.86</v>
      </c>
      <c r="JC18" s="930">
        <f t="shared" ca="1" si="507"/>
        <v>16970.2</v>
      </c>
      <c r="JD18" s="930">
        <f t="shared" ca="1" si="507"/>
        <v>15231.449999999999</v>
      </c>
      <c r="JE18" s="930">
        <f t="shared" ca="1" si="507"/>
        <v>13492.699999999999</v>
      </c>
      <c r="JF18" s="930">
        <f t="shared" ca="1" si="507"/>
        <v>11753.949999999999</v>
      </c>
      <c r="JG18" s="930">
        <f t="shared" ca="1" si="507"/>
        <v>10001.290000000001</v>
      </c>
      <c r="JH18" s="930">
        <f t="shared" ca="1" si="507"/>
        <v>8262.5400000000009</v>
      </c>
      <c r="JI18" s="930">
        <f t="shared" ca="1" si="507"/>
        <v>6523.7900000000009</v>
      </c>
      <c r="JJ18" s="930">
        <f t="shared" ca="1" si="507"/>
        <v>4771.13</v>
      </c>
      <c r="JK18" s="930">
        <f t="shared" ca="1" si="507"/>
        <v>3032.38</v>
      </c>
      <c r="JL18" s="930">
        <f t="shared" ca="1" si="507"/>
        <v>1293.6300000000001</v>
      </c>
      <c r="JM18" s="930">
        <f t="shared" ca="1" si="507"/>
        <v>0</v>
      </c>
      <c r="JN18" s="930">
        <f t="shared" ca="1" si="507"/>
        <v>0</v>
      </c>
      <c r="JO18" s="930">
        <f t="shared" ca="1" si="507"/>
        <v>0</v>
      </c>
      <c r="JP18" s="930">
        <f t="shared" ca="1" si="507"/>
        <v>0</v>
      </c>
      <c r="JQ18" s="930">
        <f t="shared" ca="1" si="507"/>
        <v>0</v>
      </c>
      <c r="JR18" s="930">
        <f t="shared" ca="1" si="507"/>
        <v>0</v>
      </c>
      <c r="JS18" s="930">
        <f t="shared" ca="1" si="507"/>
        <v>0</v>
      </c>
      <c r="JT18" s="930">
        <f t="shared" ca="1" si="507"/>
        <v>0</v>
      </c>
      <c r="JU18" s="930">
        <f t="shared" ca="1" si="507"/>
        <v>0</v>
      </c>
      <c r="JV18" s="930">
        <f t="shared" ca="1" si="507"/>
        <v>0</v>
      </c>
      <c r="JW18" s="930">
        <f t="shared" ca="1" si="507"/>
        <v>0</v>
      </c>
      <c r="JX18" s="930">
        <f t="shared" ca="1" si="507"/>
        <v>0</v>
      </c>
      <c r="JY18" s="930">
        <f t="shared" ca="1" si="507"/>
        <v>0</v>
      </c>
      <c r="JZ18" s="930">
        <f t="shared" ca="1" si="507"/>
        <v>0</v>
      </c>
      <c r="KA18" s="930">
        <f t="shared" ca="1" si="507"/>
        <v>0</v>
      </c>
      <c r="KB18" s="930">
        <f t="shared" ca="1" si="507"/>
        <v>0</v>
      </c>
      <c r="KC18" s="930">
        <f t="shared" ca="1" si="507"/>
        <v>0</v>
      </c>
      <c r="KD18" s="930">
        <f t="shared" ca="1" si="507"/>
        <v>0</v>
      </c>
      <c r="KE18" s="930">
        <f t="shared" ca="1" si="507"/>
        <v>0</v>
      </c>
      <c r="KF18" s="930">
        <f t="shared" ca="1" si="507"/>
        <v>0</v>
      </c>
      <c r="KG18" s="930">
        <f t="shared" ca="1" si="507"/>
        <v>0</v>
      </c>
      <c r="KH18" s="930">
        <f t="shared" ca="1" si="507"/>
        <v>0</v>
      </c>
      <c r="KI18" s="930">
        <f t="shared" ca="1" si="507"/>
        <v>0</v>
      </c>
      <c r="KJ18" s="930">
        <f t="shared" ca="1" si="507"/>
        <v>0</v>
      </c>
      <c r="KK18" s="930">
        <f t="shared" ca="1" si="507"/>
        <v>0</v>
      </c>
      <c r="KL18" s="930">
        <f t="shared" ca="1" si="507"/>
        <v>0</v>
      </c>
      <c r="KM18" s="930">
        <f t="shared" ca="1" si="507"/>
        <v>0</v>
      </c>
      <c r="KN18" s="930">
        <f t="shared" ca="1" si="496"/>
        <v>0</v>
      </c>
      <c r="KO18" s="930">
        <f t="shared" ca="1" si="496"/>
        <v>0</v>
      </c>
      <c r="KP18" s="930">
        <f t="shared" ca="1" si="496"/>
        <v>0</v>
      </c>
      <c r="KQ18" s="930">
        <f t="shared" ca="1" si="496"/>
        <v>0</v>
      </c>
      <c r="KR18" s="930">
        <f t="shared" ca="1" si="496"/>
        <v>0</v>
      </c>
      <c r="KS18" s="930">
        <f t="shared" ca="1" si="496"/>
        <v>0</v>
      </c>
      <c r="KT18" s="930">
        <f t="shared" ca="1" si="496"/>
        <v>0</v>
      </c>
      <c r="KU18" s="930">
        <f t="shared" ca="1" si="496"/>
        <v>0</v>
      </c>
      <c r="KV18" s="930">
        <f t="shared" ca="1" si="496"/>
        <v>0</v>
      </c>
      <c r="KW18" s="930">
        <f t="shared" ca="1" si="496"/>
        <v>0</v>
      </c>
      <c r="KX18" s="930">
        <f t="shared" ca="1" si="496"/>
        <v>0</v>
      </c>
      <c r="KY18" s="930">
        <f t="shared" ca="1" si="496"/>
        <v>0</v>
      </c>
      <c r="KZ18" s="930">
        <f t="shared" ca="1" si="496"/>
        <v>0</v>
      </c>
      <c r="LA18" s="930">
        <f t="shared" ca="1" si="496"/>
        <v>0</v>
      </c>
      <c r="LB18" s="930">
        <f t="shared" ca="1" si="497"/>
        <v>0</v>
      </c>
      <c r="LC18" s="930">
        <f t="shared" ca="1" si="497"/>
        <v>0</v>
      </c>
      <c r="LD18" s="930">
        <f t="shared" ca="1" si="497"/>
        <v>0</v>
      </c>
      <c r="LE18" s="930">
        <f t="shared" ca="1" si="497"/>
        <v>0</v>
      </c>
      <c r="LF18" s="930">
        <f t="shared" ca="1" si="497"/>
        <v>0</v>
      </c>
      <c r="LG18" s="930">
        <f t="shared" ca="1" si="497"/>
        <v>0</v>
      </c>
      <c r="LH18" s="930">
        <f t="shared" ca="1" si="497"/>
        <v>0</v>
      </c>
      <c r="LI18" s="930">
        <f t="shared" ca="1" si="497"/>
        <v>0</v>
      </c>
      <c r="LJ18" s="930">
        <f t="shared" ca="1" si="497"/>
        <v>0</v>
      </c>
      <c r="LK18" s="930">
        <f t="shared" ca="1" si="497"/>
        <v>0</v>
      </c>
      <c r="LL18" s="930">
        <f t="shared" ca="1" si="497"/>
        <v>0</v>
      </c>
      <c r="LM18" s="930">
        <f t="shared" ca="1" si="497"/>
        <v>0</v>
      </c>
      <c r="LN18" s="930">
        <f t="shared" ca="1" si="497"/>
        <v>0</v>
      </c>
      <c r="LO18" s="930">
        <f t="shared" ca="1" si="497"/>
        <v>0</v>
      </c>
      <c r="LP18" s="930">
        <f t="shared" ca="1" si="497"/>
        <v>0</v>
      </c>
      <c r="LQ18" s="930">
        <f t="shared" ca="1" si="497"/>
        <v>0</v>
      </c>
      <c r="LR18" s="930">
        <f t="shared" ca="1" si="497"/>
        <v>0</v>
      </c>
      <c r="LS18" s="930">
        <f t="shared" ca="1" si="497"/>
        <v>0</v>
      </c>
      <c r="LT18" s="930">
        <f t="shared" ca="1" si="497"/>
        <v>0</v>
      </c>
      <c r="LU18" s="930">
        <f t="shared" ca="1" si="497"/>
        <v>0</v>
      </c>
      <c r="LV18" s="930">
        <f t="shared" ca="1" si="497"/>
        <v>0</v>
      </c>
      <c r="LW18" s="930">
        <f t="shared" ca="1" si="497"/>
        <v>0</v>
      </c>
      <c r="LX18" s="930">
        <f t="shared" ca="1" si="497"/>
        <v>0</v>
      </c>
      <c r="LY18" s="930">
        <f t="shared" ca="1" si="497"/>
        <v>0</v>
      </c>
      <c r="LZ18" s="930">
        <f t="shared" ca="1" si="497"/>
        <v>0</v>
      </c>
      <c r="MA18" s="930">
        <f t="shared" ca="1" si="497"/>
        <v>0</v>
      </c>
      <c r="MB18" s="930">
        <f t="shared" ca="1" si="497"/>
        <v>0</v>
      </c>
      <c r="MC18" s="930">
        <f t="shared" ca="1" si="497"/>
        <v>0</v>
      </c>
      <c r="MD18" s="930">
        <f t="shared" ca="1" si="497"/>
        <v>0</v>
      </c>
      <c r="ME18" s="930">
        <f t="shared" ca="1" si="497"/>
        <v>0</v>
      </c>
      <c r="MF18" s="930">
        <f t="shared" ca="1" si="497"/>
        <v>0</v>
      </c>
      <c r="MG18" s="930">
        <f t="shared" ca="1" si="497"/>
        <v>0</v>
      </c>
      <c r="MH18" s="930">
        <f t="shared" ca="1" si="497"/>
        <v>0</v>
      </c>
      <c r="MI18" s="930">
        <f t="shared" ca="1" si="497"/>
        <v>0</v>
      </c>
      <c r="MJ18" s="930">
        <f t="shared" ca="1" si="497"/>
        <v>0</v>
      </c>
      <c r="MK18" s="930">
        <f t="shared" ca="1" si="497"/>
        <v>0</v>
      </c>
      <c r="ML18" s="930">
        <f t="shared" ca="1" si="497"/>
        <v>0</v>
      </c>
      <c r="MM18" s="930">
        <f t="shared" ca="1" si="497"/>
        <v>0</v>
      </c>
      <c r="MN18" s="930">
        <f t="shared" ca="1" si="497"/>
        <v>0</v>
      </c>
      <c r="MO18" s="930">
        <f t="shared" ca="1" si="497"/>
        <v>0</v>
      </c>
      <c r="MP18" s="930">
        <f t="shared" ca="1" si="497"/>
        <v>0</v>
      </c>
      <c r="MQ18" s="930">
        <f t="shared" ca="1" si="497"/>
        <v>0</v>
      </c>
      <c r="MR18" s="930">
        <f t="shared" ca="1" si="497"/>
        <v>0</v>
      </c>
      <c r="MS18" s="930">
        <f t="shared" ca="1" si="497"/>
        <v>0</v>
      </c>
      <c r="MT18" s="930">
        <f t="shared" ca="1" si="497"/>
        <v>0</v>
      </c>
      <c r="MU18" s="930">
        <f t="shared" ca="1" si="497"/>
        <v>0</v>
      </c>
      <c r="MV18" s="930">
        <f t="shared" ca="1" si="497"/>
        <v>0</v>
      </c>
      <c r="MW18" s="930">
        <f t="shared" ca="1" si="497"/>
        <v>0</v>
      </c>
      <c r="MX18" s="930">
        <f t="shared" ca="1" si="497"/>
        <v>0</v>
      </c>
      <c r="MY18" s="930">
        <f t="shared" ca="1" si="497"/>
        <v>0</v>
      </c>
      <c r="MZ18" s="930">
        <f t="shared" ca="1" si="497"/>
        <v>0</v>
      </c>
      <c r="NA18" s="930">
        <f t="shared" ca="1" si="497"/>
        <v>0</v>
      </c>
      <c r="NB18" s="930">
        <f t="shared" ca="1" si="497"/>
        <v>0</v>
      </c>
      <c r="NC18" s="930">
        <f t="shared" ca="1" si="497"/>
        <v>0</v>
      </c>
      <c r="ND18" s="930">
        <f t="shared" ca="1" si="497"/>
        <v>0</v>
      </c>
      <c r="NE18" s="930">
        <f t="shared" ca="1" si="497"/>
        <v>0</v>
      </c>
      <c r="NF18" s="930">
        <f t="shared" ca="1" si="497"/>
        <v>0</v>
      </c>
      <c r="NG18" s="930">
        <f t="shared" ca="1" si="497"/>
        <v>0</v>
      </c>
      <c r="NH18" s="930">
        <f t="shared" ca="1" si="497"/>
        <v>0</v>
      </c>
      <c r="NI18" s="930">
        <f t="shared" ca="1" si="497"/>
        <v>0</v>
      </c>
      <c r="NJ18" s="930">
        <f t="shared" ca="1" si="497"/>
        <v>0</v>
      </c>
      <c r="NK18" s="930">
        <f t="shared" ca="1" si="497"/>
        <v>0</v>
      </c>
      <c r="NL18" s="930">
        <f t="shared" ca="1" si="497"/>
        <v>0</v>
      </c>
      <c r="NM18" s="930">
        <f t="shared" ref="NM18:PX21" ca="1" si="510">(ROUND(IF(((NM$8-$D18)*$H$11)&lt;0,0,(NM$8-$D18)*$H$11),2))*$C18</f>
        <v>0</v>
      </c>
      <c r="NN18" s="930">
        <f t="shared" ca="1" si="510"/>
        <v>0</v>
      </c>
      <c r="NO18" s="930">
        <f t="shared" ca="1" si="510"/>
        <v>0</v>
      </c>
      <c r="NP18" s="930">
        <f t="shared" ca="1" si="510"/>
        <v>0</v>
      </c>
      <c r="NQ18" s="930">
        <f t="shared" ca="1" si="510"/>
        <v>0</v>
      </c>
      <c r="NR18" s="930">
        <f t="shared" ca="1" si="510"/>
        <v>0</v>
      </c>
      <c r="NS18" s="930">
        <f t="shared" ca="1" si="510"/>
        <v>0</v>
      </c>
      <c r="NT18" s="930">
        <f t="shared" ca="1" si="510"/>
        <v>0</v>
      </c>
      <c r="NU18" s="930">
        <f t="shared" ca="1" si="510"/>
        <v>0</v>
      </c>
      <c r="NV18" s="930">
        <f t="shared" ca="1" si="510"/>
        <v>0</v>
      </c>
      <c r="NW18" s="930">
        <f t="shared" ca="1" si="510"/>
        <v>0</v>
      </c>
      <c r="NX18" s="930">
        <f t="shared" ca="1" si="510"/>
        <v>0</v>
      </c>
      <c r="NY18" s="930">
        <f t="shared" ca="1" si="510"/>
        <v>0</v>
      </c>
      <c r="NZ18" s="930">
        <f t="shared" ca="1" si="510"/>
        <v>0</v>
      </c>
      <c r="OA18" s="930">
        <f t="shared" ca="1" si="510"/>
        <v>0</v>
      </c>
      <c r="OB18" s="930">
        <f t="shared" ca="1" si="510"/>
        <v>0</v>
      </c>
      <c r="OC18" s="930">
        <f t="shared" ca="1" si="510"/>
        <v>0</v>
      </c>
      <c r="OD18" s="930">
        <f t="shared" ca="1" si="510"/>
        <v>0</v>
      </c>
      <c r="OE18" s="930">
        <f t="shared" ca="1" si="510"/>
        <v>0</v>
      </c>
      <c r="OF18" s="930">
        <f t="shared" ca="1" si="510"/>
        <v>0</v>
      </c>
      <c r="OG18" s="930">
        <f t="shared" ca="1" si="510"/>
        <v>0</v>
      </c>
      <c r="OH18" s="930">
        <f t="shared" ca="1" si="510"/>
        <v>0</v>
      </c>
      <c r="OI18" s="930">
        <f t="shared" ca="1" si="510"/>
        <v>0</v>
      </c>
      <c r="OJ18" s="930">
        <f t="shared" ca="1" si="510"/>
        <v>0</v>
      </c>
      <c r="OK18" s="930">
        <f t="shared" ca="1" si="510"/>
        <v>0</v>
      </c>
      <c r="OL18" s="930">
        <f t="shared" ca="1" si="510"/>
        <v>0</v>
      </c>
      <c r="OM18" s="930">
        <f t="shared" ca="1" si="510"/>
        <v>0</v>
      </c>
      <c r="ON18" s="930">
        <f t="shared" ca="1" si="510"/>
        <v>0</v>
      </c>
      <c r="OO18" s="930">
        <f t="shared" ca="1" si="510"/>
        <v>0</v>
      </c>
      <c r="OP18" s="930">
        <f t="shared" ca="1" si="510"/>
        <v>0</v>
      </c>
      <c r="OQ18" s="930">
        <f t="shared" ca="1" si="510"/>
        <v>0</v>
      </c>
      <c r="OR18" s="930">
        <f t="shared" ca="1" si="510"/>
        <v>0</v>
      </c>
      <c r="OS18" s="930">
        <f t="shared" ca="1" si="510"/>
        <v>0</v>
      </c>
      <c r="OT18" s="930">
        <f t="shared" ca="1" si="510"/>
        <v>0</v>
      </c>
      <c r="OU18" s="930">
        <f t="shared" ca="1" si="510"/>
        <v>0</v>
      </c>
      <c r="OV18" s="930">
        <f t="shared" ca="1" si="510"/>
        <v>0</v>
      </c>
      <c r="OW18" s="930">
        <f t="shared" ca="1" si="510"/>
        <v>0</v>
      </c>
      <c r="OX18" s="930">
        <f t="shared" ca="1" si="510"/>
        <v>0</v>
      </c>
      <c r="OY18" s="930">
        <f t="shared" ca="1" si="510"/>
        <v>0</v>
      </c>
      <c r="OZ18" s="930">
        <f t="shared" ca="1" si="510"/>
        <v>0</v>
      </c>
      <c r="PA18" s="930">
        <f t="shared" ca="1" si="510"/>
        <v>0</v>
      </c>
      <c r="PB18" s="930">
        <f t="shared" ca="1" si="510"/>
        <v>0</v>
      </c>
      <c r="PC18" s="930">
        <f t="shared" ca="1" si="510"/>
        <v>0</v>
      </c>
      <c r="PD18" s="930">
        <f t="shared" ca="1" si="510"/>
        <v>0</v>
      </c>
      <c r="PE18" s="930">
        <f t="shared" ca="1" si="510"/>
        <v>0</v>
      </c>
      <c r="PF18" s="930">
        <f t="shared" ca="1" si="510"/>
        <v>0</v>
      </c>
      <c r="PG18" s="930">
        <f t="shared" ca="1" si="510"/>
        <v>0</v>
      </c>
      <c r="PH18" s="930">
        <f t="shared" ca="1" si="510"/>
        <v>0</v>
      </c>
      <c r="PI18" s="930">
        <f t="shared" ca="1" si="510"/>
        <v>0</v>
      </c>
      <c r="PJ18" s="930">
        <f t="shared" ca="1" si="510"/>
        <v>0</v>
      </c>
      <c r="PK18" s="930">
        <f t="shared" ca="1" si="510"/>
        <v>0</v>
      </c>
      <c r="PL18" s="930">
        <f t="shared" ca="1" si="510"/>
        <v>0</v>
      </c>
      <c r="PM18" s="930">
        <f t="shared" ca="1" si="510"/>
        <v>0</v>
      </c>
      <c r="PN18" s="930">
        <f t="shared" ca="1" si="510"/>
        <v>0</v>
      </c>
      <c r="PO18" s="930">
        <f t="shared" ca="1" si="510"/>
        <v>0</v>
      </c>
      <c r="PP18" s="930">
        <f t="shared" ca="1" si="510"/>
        <v>0</v>
      </c>
      <c r="PQ18" s="930">
        <f t="shared" ca="1" si="510"/>
        <v>0</v>
      </c>
      <c r="PR18" s="930">
        <f t="shared" ca="1" si="510"/>
        <v>0</v>
      </c>
      <c r="PS18" s="930">
        <f t="shared" ca="1" si="510"/>
        <v>0</v>
      </c>
      <c r="PT18" s="930">
        <f t="shared" ca="1" si="510"/>
        <v>0</v>
      </c>
      <c r="PU18" s="930">
        <f t="shared" ca="1" si="510"/>
        <v>0</v>
      </c>
      <c r="PV18" s="930">
        <f t="shared" ca="1" si="510"/>
        <v>0</v>
      </c>
      <c r="PW18" s="930">
        <f t="shared" ca="1" si="510"/>
        <v>0</v>
      </c>
      <c r="PX18" s="930">
        <f t="shared" ca="1" si="510"/>
        <v>0</v>
      </c>
      <c r="PY18" s="930">
        <f t="shared" ca="1" si="498"/>
        <v>0</v>
      </c>
      <c r="PZ18" s="930">
        <f t="shared" ca="1" si="499"/>
        <v>0</v>
      </c>
      <c r="QA18" s="930">
        <f t="shared" ca="1" si="499"/>
        <v>0</v>
      </c>
      <c r="QB18" s="930">
        <f t="shared" ca="1" si="499"/>
        <v>0</v>
      </c>
      <c r="QC18" s="930">
        <f t="shared" ca="1" si="499"/>
        <v>0</v>
      </c>
      <c r="QD18" s="930">
        <f t="shared" ca="1" si="499"/>
        <v>0</v>
      </c>
      <c r="QE18" s="930">
        <f t="shared" ca="1" si="499"/>
        <v>0</v>
      </c>
      <c r="QF18" s="930">
        <f t="shared" ca="1" si="499"/>
        <v>0</v>
      </c>
      <c r="QG18" s="930">
        <f t="shared" ca="1" si="499"/>
        <v>0</v>
      </c>
      <c r="QH18" s="930">
        <f t="shared" ca="1" si="499"/>
        <v>0</v>
      </c>
      <c r="QI18" s="930">
        <f t="shared" ca="1" si="499"/>
        <v>0</v>
      </c>
      <c r="QJ18" s="930">
        <f t="shared" ca="1" si="499"/>
        <v>0</v>
      </c>
      <c r="QK18" s="930">
        <f t="shared" ca="1" si="499"/>
        <v>0</v>
      </c>
      <c r="QL18" s="930">
        <f t="shared" ca="1" si="499"/>
        <v>0</v>
      </c>
      <c r="QM18" s="930">
        <f t="shared" ca="1" si="499"/>
        <v>0</v>
      </c>
      <c r="QN18" s="930">
        <f t="shared" ca="1" si="499"/>
        <v>0</v>
      </c>
      <c r="QO18" s="930">
        <f t="shared" ca="1" si="499"/>
        <v>0</v>
      </c>
      <c r="QP18" s="930">
        <f t="shared" ca="1" si="499"/>
        <v>0</v>
      </c>
      <c r="QQ18" s="930">
        <f t="shared" ca="1" si="499"/>
        <v>0</v>
      </c>
      <c r="QR18" s="930">
        <f t="shared" ca="1" si="499"/>
        <v>0</v>
      </c>
      <c r="QS18" s="930">
        <f t="shared" ca="1" si="499"/>
        <v>0</v>
      </c>
      <c r="QT18" s="930">
        <f t="shared" ca="1" si="499"/>
        <v>0</v>
      </c>
      <c r="QU18" s="930">
        <f t="shared" ca="1" si="499"/>
        <v>0</v>
      </c>
      <c r="QV18" s="930">
        <f t="shared" ca="1" si="499"/>
        <v>0</v>
      </c>
      <c r="QW18" s="930">
        <f t="shared" ca="1" si="499"/>
        <v>0</v>
      </c>
      <c r="QX18" s="930">
        <f t="shared" ca="1" si="499"/>
        <v>0</v>
      </c>
      <c r="QY18" s="930">
        <f t="shared" ca="1" si="499"/>
        <v>0</v>
      </c>
      <c r="QZ18" s="930">
        <f t="shared" ca="1" si="499"/>
        <v>0</v>
      </c>
      <c r="RA18" s="930">
        <f t="shared" ca="1" si="499"/>
        <v>0</v>
      </c>
      <c r="RB18" s="930">
        <f t="shared" ca="1" si="499"/>
        <v>0</v>
      </c>
      <c r="RC18" s="930">
        <f t="shared" ca="1" si="499"/>
        <v>0</v>
      </c>
      <c r="RD18" s="930">
        <f t="shared" ca="1" si="499"/>
        <v>0</v>
      </c>
      <c r="RE18" s="930">
        <f t="shared" ca="1" si="499"/>
        <v>0</v>
      </c>
      <c r="RF18" s="930">
        <f t="shared" ca="1" si="499"/>
        <v>0</v>
      </c>
      <c r="RG18" s="930">
        <f t="shared" ca="1" si="499"/>
        <v>0</v>
      </c>
      <c r="RH18" s="930">
        <f t="shared" ca="1" si="499"/>
        <v>0</v>
      </c>
      <c r="RI18" s="930">
        <f t="shared" ca="1" si="499"/>
        <v>0</v>
      </c>
      <c r="RJ18" s="930">
        <f t="shared" ca="1" si="499"/>
        <v>0</v>
      </c>
      <c r="RK18" s="930">
        <f t="shared" ca="1" si="499"/>
        <v>0</v>
      </c>
      <c r="RL18" s="930">
        <f t="shared" ca="1" si="499"/>
        <v>0</v>
      </c>
      <c r="RM18" s="930">
        <f t="shared" ca="1" si="499"/>
        <v>0</v>
      </c>
      <c r="RN18" s="930">
        <f t="shared" ca="1" si="499"/>
        <v>0</v>
      </c>
      <c r="RO18" s="930">
        <f t="shared" ca="1" si="499"/>
        <v>0</v>
      </c>
      <c r="RP18" s="930">
        <f t="shared" ca="1" si="499"/>
        <v>0</v>
      </c>
      <c r="RQ18" s="930">
        <f t="shared" ca="1" si="499"/>
        <v>0</v>
      </c>
      <c r="RR18" s="930">
        <f t="shared" ca="1" si="499"/>
        <v>0</v>
      </c>
      <c r="RS18" s="930">
        <f t="shared" ca="1" si="499"/>
        <v>0</v>
      </c>
      <c r="RT18" s="930">
        <f t="shared" ca="1" si="499"/>
        <v>0</v>
      </c>
      <c r="RU18" s="930">
        <f t="shared" ca="1" si="499"/>
        <v>0</v>
      </c>
      <c r="RV18" s="930">
        <f t="shared" ca="1" si="499"/>
        <v>0</v>
      </c>
      <c r="RW18" s="930">
        <f t="shared" ca="1" si="499"/>
        <v>0</v>
      </c>
      <c r="RX18" s="930">
        <f t="shared" ca="1" si="499"/>
        <v>0</v>
      </c>
      <c r="RY18" s="930">
        <f t="shared" ca="1" si="499"/>
        <v>0</v>
      </c>
      <c r="RZ18" s="930">
        <f t="shared" ca="1" si="499"/>
        <v>0</v>
      </c>
      <c r="SA18" s="930">
        <f t="shared" ca="1" si="499"/>
        <v>0</v>
      </c>
      <c r="SB18" s="930">
        <f t="shared" ca="1" si="499"/>
        <v>0</v>
      </c>
      <c r="SC18" s="930">
        <f t="shared" ca="1" si="499"/>
        <v>0</v>
      </c>
      <c r="SD18" s="930">
        <f t="shared" ca="1" si="499"/>
        <v>0</v>
      </c>
      <c r="SE18" s="930">
        <f t="shared" ca="1" si="499"/>
        <v>0</v>
      </c>
      <c r="SF18" s="930">
        <f t="shared" ca="1" si="499"/>
        <v>0</v>
      </c>
      <c r="SG18" s="930">
        <f t="shared" ca="1" si="499"/>
        <v>0</v>
      </c>
      <c r="SH18" s="930">
        <f t="shared" ca="1" si="499"/>
        <v>0</v>
      </c>
      <c r="SI18" s="930">
        <f t="shared" ca="1" si="499"/>
        <v>0</v>
      </c>
      <c r="SJ18" s="930">
        <f t="shared" ca="1" si="499"/>
        <v>0</v>
      </c>
      <c r="SK18" s="930">
        <f t="shared" ref="SK18:UV22" ca="1" si="511">(ROUND(IF(((SK$8-$D18)*$H$11)&lt;0,0,(SK$8-$D18)*$H$11),2))*$C18</f>
        <v>0</v>
      </c>
      <c r="SL18" s="930">
        <f t="shared" ca="1" si="511"/>
        <v>0</v>
      </c>
      <c r="SM18" s="930">
        <f t="shared" ca="1" si="511"/>
        <v>0</v>
      </c>
      <c r="SN18" s="930">
        <f t="shared" ca="1" si="511"/>
        <v>0</v>
      </c>
      <c r="SO18" s="930">
        <f t="shared" ca="1" si="511"/>
        <v>0</v>
      </c>
      <c r="SP18" s="930">
        <f t="shared" ca="1" si="511"/>
        <v>0</v>
      </c>
      <c r="SQ18" s="930">
        <f t="shared" ca="1" si="511"/>
        <v>0</v>
      </c>
      <c r="SR18" s="930">
        <f t="shared" ca="1" si="511"/>
        <v>0</v>
      </c>
      <c r="SS18" s="930">
        <f t="shared" ca="1" si="511"/>
        <v>0</v>
      </c>
      <c r="ST18" s="930">
        <f t="shared" ca="1" si="511"/>
        <v>0</v>
      </c>
      <c r="SU18" s="930">
        <f t="shared" ca="1" si="511"/>
        <v>0</v>
      </c>
      <c r="SV18" s="930">
        <f t="shared" ca="1" si="511"/>
        <v>0</v>
      </c>
      <c r="SW18" s="930">
        <f t="shared" ca="1" si="511"/>
        <v>0</v>
      </c>
      <c r="SX18" s="930">
        <f t="shared" ca="1" si="511"/>
        <v>0</v>
      </c>
      <c r="SY18" s="930">
        <f t="shared" ca="1" si="511"/>
        <v>0</v>
      </c>
      <c r="SZ18" s="930">
        <f t="shared" ca="1" si="511"/>
        <v>0</v>
      </c>
      <c r="TA18" s="930">
        <f t="shared" ca="1" si="511"/>
        <v>0</v>
      </c>
      <c r="TB18" s="930">
        <f t="shared" ca="1" si="511"/>
        <v>0</v>
      </c>
      <c r="TC18" s="930">
        <f t="shared" ca="1" si="511"/>
        <v>0</v>
      </c>
      <c r="TD18" s="930">
        <f t="shared" ca="1" si="511"/>
        <v>0</v>
      </c>
      <c r="TE18" s="930">
        <f t="shared" ca="1" si="511"/>
        <v>0</v>
      </c>
      <c r="TF18" s="930">
        <f t="shared" ca="1" si="511"/>
        <v>0</v>
      </c>
      <c r="TG18" s="930">
        <f t="shared" ca="1" si="511"/>
        <v>0</v>
      </c>
      <c r="TH18" s="930">
        <f t="shared" ca="1" si="511"/>
        <v>0</v>
      </c>
      <c r="TI18" s="930">
        <f t="shared" ca="1" si="511"/>
        <v>0</v>
      </c>
      <c r="TJ18" s="930">
        <f t="shared" ca="1" si="511"/>
        <v>0</v>
      </c>
      <c r="TK18" s="930">
        <f t="shared" ca="1" si="511"/>
        <v>0</v>
      </c>
      <c r="TL18" s="930">
        <f t="shared" ca="1" si="511"/>
        <v>0</v>
      </c>
      <c r="TM18" s="930">
        <f t="shared" ca="1" si="511"/>
        <v>0</v>
      </c>
      <c r="TN18" s="930">
        <f t="shared" ca="1" si="511"/>
        <v>0</v>
      </c>
      <c r="TO18" s="930">
        <f t="shared" ca="1" si="511"/>
        <v>0</v>
      </c>
      <c r="TP18" s="930">
        <f t="shared" ca="1" si="511"/>
        <v>0</v>
      </c>
      <c r="TQ18" s="930">
        <f t="shared" ca="1" si="511"/>
        <v>0</v>
      </c>
      <c r="TR18" s="930">
        <f t="shared" ca="1" si="511"/>
        <v>0</v>
      </c>
      <c r="TS18" s="930">
        <f t="shared" ca="1" si="511"/>
        <v>0</v>
      </c>
      <c r="TT18" s="930">
        <f t="shared" ca="1" si="511"/>
        <v>0</v>
      </c>
      <c r="TU18" s="930">
        <f t="shared" ca="1" si="511"/>
        <v>0</v>
      </c>
      <c r="TV18" s="930">
        <f t="shared" ca="1" si="511"/>
        <v>0</v>
      </c>
      <c r="TW18" s="930">
        <f t="shared" ca="1" si="511"/>
        <v>0</v>
      </c>
      <c r="TX18" s="930">
        <f t="shared" ca="1" si="511"/>
        <v>0</v>
      </c>
      <c r="TY18" s="930">
        <f t="shared" ca="1" si="511"/>
        <v>0</v>
      </c>
      <c r="TZ18" s="930">
        <f t="shared" ca="1" si="511"/>
        <v>0</v>
      </c>
      <c r="UA18" s="930">
        <f t="shared" ca="1" si="511"/>
        <v>0</v>
      </c>
      <c r="UB18" s="930">
        <f t="shared" ca="1" si="511"/>
        <v>0</v>
      </c>
      <c r="UC18" s="930">
        <f t="shared" ca="1" si="511"/>
        <v>0</v>
      </c>
      <c r="UD18" s="930">
        <f t="shared" ca="1" si="511"/>
        <v>0</v>
      </c>
      <c r="UE18" s="930">
        <f t="shared" ca="1" si="511"/>
        <v>0</v>
      </c>
      <c r="UF18" s="930">
        <f t="shared" ca="1" si="511"/>
        <v>0</v>
      </c>
      <c r="UG18" s="930">
        <f t="shared" ca="1" si="511"/>
        <v>0</v>
      </c>
      <c r="UH18" s="930">
        <f t="shared" ca="1" si="511"/>
        <v>0</v>
      </c>
      <c r="UI18" s="930">
        <f t="shared" ca="1" si="511"/>
        <v>0</v>
      </c>
      <c r="UJ18" s="930">
        <f t="shared" ca="1" si="511"/>
        <v>0</v>
      </c>
      <c r="UK18" s="930">
        <f t="shared" ca="1" si="511"/>
        <v>0</v>
      </c>
      <c r="UL18" s="930">
        <f t="shared" ca="1" si="511"/>
        <v>0</v>
      </c>
      <c r="UM18" s="930">
        <f t="shared" ca="1" si="511"/>
        <v>0</v>
      </c>
      <c r="UN18" s="930">
        <f t="shared" ca="1" si="511"/>
        <v>0</v>
      </c>
      <c r="UO18" s="930">
        <f t="shared" ca="1" si="511"/>
        <v>0</v>
      </c>
      <c r="UP18" s="930">
        <f t="shared" ca="1" si="511"/>
        <v>0</v>
      </c>
      <c r="UQ18" s="930">
        <f t="shared" ca="1" si="511"/>
        <v>0</v>
      </c>
      <c r="UR18" s="930">
        <f t="shared" ca="1" si="511"/>
        <v>0</v>
      </c>
      <c r="US18" s="930">
        <f t="shared" ca="1" si="511"/>
        <v>0</v>
      </c>
      <c r="UT18" s="930">
        <f t="shared" ca="1" si="511"/>
        <v>0</v>
      </c>
      <c r="UU18" s="930">
        <f t="shared" ca="1" si="511"/>
        <v>0</v>
      </c>
      <c r="UV18" s="930">
        <f t="shared" ca="1" si="511"/>
        <v>0</v>
      </c>
      <c r="UW18" s="930">
        <f t="shared" ca="1" si="500"/>
        <v>0</v>
      </c>
      <c r="UX18" s="930">
        <f t="shared" ca="1" si="501"/>
        <v>0</v>
      </c>
      <c r="UY18" s="930">
        <f t="shared" ca="1" si="501"/>
        <v>0</v>
      </c>
      <c r="UZ18" s="930">
        <f t="shared" ca="1" si="501"/>
        <v>0</v>
      </c>
      <c r="VA18" s="930">
        <f t="shared" ca="1" si="501"/>
        <v>0</v>
      </c>
      <c r="VB18" s="930">
        <f t="shared" ca="1" si="501"/>
        <v>0</v>
      </c>
      <c r="VC18" s="930">
        <f t="shared" ca="1" si="501"/>
        <v>0</v>
      </c>
      <c r="VD18" s="930">
        <f t="shared" ca="1" si="501"/>
        <v>0</v>
      </c>
      <c r="VE18" s="930">
        <f t="shared" ca="1" si="501"/>
        <v>0</v>
      </c>
      <c r="VF18" s="930">
        <f t="shared" ca="1" si="501"/>
        <v>0</v>
      </c>
      <c r="VG18" s="930">
        <f t="shared" ca="1" si="501"/>
        <v>0</v>
      </c>
      <c r="VH18" s="930">
        <f t="shared" ca="1" si="501"/>
        <v>0</v>
      </c>
      <c r="VI18" s="930">
        <f t="shared" ca="1" si="501"/>
        <v>0</v>
      </c>
      <c r="VJ18" s="930">
        <f t="shared" ca="1" si="501"/>
        <v>0</v>
      </c>
      <c r="VK18" s="930">
        <f t="shared" ca="1" si="501"/>
        <v>0</v>
      </c>
      <c r="VL18" s="930">
        <f t="shared" ca="1" si="501"/>
        <v>0</v>
      </c>
      <c r="VM18" s="930">
        <f t="shared" ca="1" si="501"/>
        <v>0</v>
      </c>
      <c r="VN18" s="930">
        <f t="shared" ca="1" si="501"/>
        <v>0</v>
      </c>
      <c r="VO18" s="930">
        <f t="shared" ca="1" si="501"/>
        <v>0</v>
      </c>
      <c r="VP18" s="930">
        <f t="shared" ca="1" si="501"/>
        <v>0</v>
      </c>
      <c r="VQ18" s="930">
        <f t="shared" ca="1" si="501"/>
        <v>0</v>
      </c>
      <c r="VR18" s="930">
        <f t="shared" ca="1" si="501"/>
        <v>0</v>
      </c>
      <c r="VS18" s="930">
        <f t="shared" ca="1" si="501"/>
        <v>0</v>
      </c>
      <c r="VT18" s="930">
        <f t="shared" ca="1" si="501"/>
        <v>0</v>
      </c>
      <c r="VU18" s="930">
        <f t="shared" ca="1" si="501"/>
        <v>0</v>
      </c>
      <c r="VV18" s="930">
        <f t="shared" ca="1" si="501"/>
        <v>0</v>
      </c>
      <c r="VW18" s="930">
        <f t="shared" ca="1" si="501"/>
        <v>0</v>
      </c>
      <c r="VX18" s="930">
        <f t="shared" ca="1" si="501"/>
        <v>0</v>
      </c>
      <c r="VY18" s="930">
        <f t="shared" ca="1" si="501"/>
        <v>0</v>
      </c>
      <c r="VZ18" s="930">
        <f t="shared" ca="1" si="501"/>
        <v>0</v>
      </c>
      <c r="WA18" s="930">
        <f t="shared" ca="1" si="501"/>
        <v>0</v>
      </c>
      <c r="WB18" s="930">
        <f t="shared" ca="1" si="501"/>
        <v>0</v>
      </c>
      <c r="WC18" s="930">
        <f t="shared" ca="1" si="501"/>
        <v>0</v>
      </c>
      <c r="WD18" s="930">
        <f t="shared" ca="1" si="501"/>
        <v>0</v>
      </c>
      <c r="WE18" s="930">
        <f t="shared" ca="1" si="501"/>
        <v>0</v>
      </c>
      <c r="WF18" s="930">
        <f t="shared" ca="1" si="501"/>
        <v>0</v>
      </c>
      <c r="WG18" s="930">
        <f t="shared" ca="1" si="501"/>
        <v>0</v>
      </c>
      <c r="WH18" s="930">
        <f t="shared" ca="1" si="501"/>
        <v>0</v>
      </c>
      <c r="WI18" s="930">
        <f t="shared" ca="1" si="501"/>
        <v>0</v>
      </c>
      <c r="WJ18" s="930">
        <f t="shared" ca="1" si="501"/>
        <v>0</v>
      </c>
      <c r="WK18" s="930">
        <f t="shared" ca="1" si="501"/>
        <v>0</v>
      </c>
      <c r="WL18" s="930">
        <f t="shared" ca="1" si="501"/>
        <v>0</v>
      </c>
      <c r="WM18" s="930">
        <f t="shared" ca="1" si="501"/>
        <v>0</v>
      </c>
      <c r="WN18" s="930">
        <f t="shared" ca="1" si="501"/>
        <v>0</v>
      </c>
      <c r="WO18" s="930">
        <f t="shared" ca="1" si="501"/>
        <v>0</v>
      </c>
      <c r="WP18" s="930">
        <f t="shared" ca="1" si="501"/>
        <v>0</v>
      </c>
      <c r="WQ18" s="930">
        <f t="shared" ca="1" si="501"/>
        <v>0</v>
      </c>
      <c r="WR18" s="930">
        <f t="shared" ca="1" si="501"/>
        <v>0</v>
      </c>
      <c r="WS18" s="930">
        <f t="shared" ca="1" si="501"/>
        <v>0</v>
      </c>
      <c r="WT18" s="930">
        <f t="shared" ca="1" si="501"/>
        <v>0</v>
      </c>
      <c r="WU18" s="930">
        <f t="shared" ca="1" si="501"/>
        <v>0</v>
      </c>
      <c r="WV18" s="930">
        <f t="shared" ca="1" si="501"/>
        <v>0</v>
      </c>
      <c r="WW18" s="930">
        <f t="shared" ca="1" si="501"/>
        <v>0</v>
      </c>
      <c r="WX18" s="930">
        <f t="shared" ca="1" si="501"/>
        <v>0</v>
      </c>
      <c r="WY18" s="930">
        <f t="shared" ca="1" si="501"/>
        <v>0</v>
      </c>
      <c r="WZ18" s="930">
        <f t="shared" ca="1" si="501"/>
        <v>0</v>
      </c>
      <c r="XA18" s="930">
        <f t="shared" ca="1" si="501"/>
        <v>0</v>
      </c>
      <c r="XB18" s="930">
        <f t="shared" ca="1" si="501"/>
        <v>0</v>
      </c>
      <c r="XC18" s="930">
        <f t="shared" ca="1" si="501"/>
        <v>0</v>
      </c>
      <c r="XD18" s="930">
        <f t="shared" ca="1" si="501"/>
        <v>0</v>
      </c>
      <c r="XE18" s="930">
        <f t="shared" ca="1" si="501"/>
        <v>0</v>
      </c>
      <c r="XF18" s="930">
        <f t="shared" ca="1" si="501"/>
        <v>0</v>
      </c>
      <c r="XG18" s="930">
        <f t="shared" ca="1" si="501"/>
        <v>0</v>
      </c>
      <c r="XH18" s="930">
        <f t="shared" ca="1" si="501"/>
        <v>0</v>
      </c>
      <c r="XI18" s="930">
        <f t="shared" ref="XI18:ZT22" ca="1" si="512">(ROUND(IF(((XI$8-$D18)*$H$11)&lt;0,0,(XI$8-$D18)*$H$11),2))*$C18</f>
        <v>0</v>
      </c>
      <c r="XJ18" s="930">
        <f t="shared" ca="1" si="512"/>
        <v>0</v>
      </c>
      <c r="XK18" s="930">
        <f t="shared" ca="1" si="512"/>
        <v>0</v>
      </c>
      <c r="XL18" s="930">
        <f t="shared" ca="1" si="512"/>
        <v>0</v>
      </c>
      <c r="XM18" s="930">
        <f t="shared" ca="1" si="512"/>
        <v>0</v>
      </c>
      <c r="XN18" s="930">
        <f t="shared" ca="1" si="512"/>
        <v>0</v>
      </c>
      <c r="XO18" s="930">
        <f t="shared" ca="1" si="512"/>
        <v>0</v>
      </c>
      <c r="XP18" s="930">
        <f t="shared" ca="1" si="512"/>
        <v>0</v>
      </c>
      <c r="XQ18" s="930">
        <f t="shared" ca="1" si="512"/>
        <v>0</v>
      </c>
      <c r="XR18" s="930">
        <f t="shared" ca="1" si="512"/>
        <v>0</v>
      </c>
      <c r="XS18" s="930">
        <f t="shared" ca="1" si="512"/>
        <v>0</v>
      </c>
      <c r="XT18" s="930">
        <f t="shared" ca="1" si="512"/>
        <v>0</v>
      </c>
      <c r="XU18" s="930">
        <f t="shared" ca="1" si="512"/>
        <v>0</v>
      </c>
      <c r="XV18" s="930">
        <f t="shared" ca="1" si="512"/>
        <v>0</v>
      </c>
      <c r="XW18" s="930">
        <f t="shared" ca="1" si="512"/>
        <v>0</v>
      </c>
      <c r="XX18" s="930">
        <f t="shared" ca="1" si="512"/>
        <v>0</v>
      </c>
      <c r="XY18" s="930">
        <f t="shared" ca="1" si="512"/>
        <v>0</v>
      </c>
      <c r="XZ18" s="930">
        <f t="shared" ca="1" si="512"/>
        <v>0</v>
      </c>
      <c r="YA18" s="930">
        <f t="shared" ca="1" si="512"/>
        <v>0</v>
      </c>
      <c r="YB18" s="930">
        <f t="shared" ca="1" si="512"/>
        <v>0</v>
      </c>
      <c r="YC18" s="930">
        <f t="shared" ca="1" si="512"/>
        <v>0</v>
      </c>
      <c r="YD18" s="930">
        <f t="shared" ca="1" si="512"/>
        <v>0</v>
      </c>
      <c r="YE18" s="930">
        <f t="shared" ca="1" si="512"/>
        <v>0</v>
      </c>
      <c r="YF18" s="930">
        <f t="shared" ca="1" si="512"/>
        <v>0</v>
      </c>
      <c r="YG18" s="930">
        <f t="shared" ca="1" si="512"/>
        <v>0</v>
      </c>
      <c r="YH18" s="930">
        <f t="shared" ca="1" si="512"/>
        <v>0</v>
      </c>
      <c r="YI18" s="930">
        <f t="shared" ca="1" si="512"/>
        <v>0</v>
      </c>
      <c r="YJ18" s="930">
        <f t="shared" ca="1" si="512"/>
        <v>0</v>
      </c>
      <c r="YK18" s="930">
        <f t="shared" ca="1" si="512"/>
        <v>0</v>
      </c>
      <c r="YL18" s="930">
        <f t="shared" ca="1" si="512"/>
        <v>0</v>
      </c>
      <c r="YM18" s="930">
        <f t="shared" ca="1" si="512"/>
        <v>0</v>
      </c>
      <c r="YN18" s="930">
        <f t="shared" ca="1" si="512"/>
        <v>0</v>
      </c>
      <c r="YO18" s="930">
        <f t="shared" ca="1" si="512"/>
        <v>0</v>
      </c>
      <c r="YP18" s="930">
        <f t="shared" ca="1" si="512"/>
        <v>0</v>
      </c>
      <c r="YQ18" s="930">
        <f t="shared" ca="1" si="512"/>
        <v>0</v>
      </c>
      <c r="YR18" s="930">
        <f t="shared" ca="1" si="512"/>
        <v>0</v>
      </c>
      <c r="YS18" s="930">
        <f t="shared" ca="1" si="512"/>
        <v>0</v>
      </c>
      <c r="YT18" s="930">
        <f t="shared" ca="1" si="512"/>
        <v>0</v>
      </c>
      <c r="YU18" s="930">
        <f t="shared" ca="1" si="512"/>
        <v>0</v>
      </c>
      <c r="YV18" s="930">
        <f t="shared" ca="1" si="512"/>
        <v>0</v>
      </c>
      <c r="YW18" s="930">
        <f t="shared" ca="1" si="512"/>
        <v>0</v>
      </c>
      <c r="YX18" s="930">
        <f t="shared" ca="1" si="512"/>
        <v>0</v>
      </c>
      <c r="YY18" s="930">
        <f t="shared" ca="1" si="512"/>
        <v>0</v>
      </c>
      <c r="YZ18" s="930">
        <f t="shared" ca="1" si="512"/>
        <v>0</v>
      </c>
      <c r="ZA18" s="930">
        <f t="shared" ca="1" si="512"/>
        <v>0</v>
      </c>
      <c r="ZB18" s="930">
        <f t="shared" ca="1" si="512"/>
        <v>0</v>
      </c>
      <c r="ZC18" s="930">
        <f t="shared" ca="1" si="512"/>
        <v>0</v>
      </c>
      <c r="ZD18" s="930">
        <f t="shared" ca="1" si="512"/>
        <v>0</v>
      </c>
      <c r="ZE18" s="930">
        <f t="shared" ca="1" si="512"/>
        <v>0</v>
      </c>
      <c r="ZF18" s="930">
        <f t="shared" ca="1" si="512"/>
        <v>0</v>
      </c>
      <c r="ZG18" s="930">
        <f t="shared" ca="1" si="512"/>
        <v>0</v>
      </c>
      <c r="ZH18" s="930">
        <f t="shared" ca="1" si="512"/>
        <v>0</v>
      </c>
      <c r="ZI18" s="930">
        <f t="shared" ca="1" si="512"/>
        <v>0</v>
      </c>
      <c r="ZJ18" s="930">
        <f t="shared" ca="1" si="512"/>
        <v>0</v>
      </c>
      <c r="ZK18" s="930">
        <f t="shared" ca="1" si="512"/>
        <v>0</v>
      </c>
      <c r="ZL18" s="930">
        <f t="shared" ca="1" si="512"/>
        <v>0</v>
      </c>
      <c r="ZM18" s="930">
        <f t="shared" ca="1" si="512"/>
        <v>0</v>
      </c>
      <c r="ZN18" s="930">
        <f t="shared" ca="1" si="512"/>
        <v>0</v>
      </c>
      <c r="ZO18" s="930">
        <f t="shared" ca="1" si="512"/>
        <v>0</v>
      </c>
      <c r="ZP18" s="930">
        <f t="shared" ca="1" si="512"/>
        <v>0</v>
      </c>
      <c r="ZQ18" s="930">
        <f t="shared" ca="1" si="512"/>
        <v>0</v>
      </c>
      <c r="ZR18" s="930">
        <f t="shared" ca="1" si="512"/>
        <v>0</v>
      </c>
      <c r="ZS18" s="930">
        <f t="shared" ca="1" si="512"/>
        <v>0</v>
      </c>
      <c r="ZT18" s="930">
        <f t="shared" ca="1" si="512"/>
        <v>0</v>
      </c>
      <c r="ZU18" s="930">
        <f t="shared" ca="1" si="502"/>
        <v>0</v>
      </c>
      <c r="ZV18" s="930">
        <f t="shared" ca="1" si="503"/>
        <v>0</v>
      </c>
      <c r="ZW18" s="930">
        <f t="shared" ca="1" si="503"/>
        <v>0</v>
      </c>
      <c r="ZX18" s="930">
        <f t="shared" ca="1" si="503"/>
        <v>0</v>
      </c>
      <c r="ZY18" s="930">
        <f t="shared" ca="1" si="503"/>
        <v>0</v>
      </c>
      <c r="ZZ18" s="930">
        <f t="shared" ca="1" si="503"/>
        <v>0</v>
      </c>
      <c r="AAA18" s="930">
        <f t="shared" ca="1" si="503"/>
        <v>0</v>
      </c>
      <c r="AAB18" s="930">
        <f t="shared" ca="1" si="503"/>
        <v>0</v>
      </c>
    </row>
    <row r="19" spans="1:704" s="150" customFormat="1" ht="15" customHeight="1" x14ac:dyDescent="0.2">
      <c r="A19" s="150" t="s">
        <v>9</v>
      </c>
      <c r="B19" s="318">
        <f ca="1">II!B21</f>
        <v>1.7000000000000002</v>
      </c>
      <c r="C19" s="283">
        <f ca="1">II!I21</f>
        <v>4515</v>
      </c>
      <c r="D19" s="147">
        <f ca="1">II!J21</f>
        <v>1164.1300000000001</v>
      </c>
      <c r="E19" s="283" t="str">
        <f t="shared" ref="E19:E25" ca="1" si="513">IF(C19&lt;E$10,E$10-C19,"")</f>
        <v/>
      </c>
      <c r="F19" s="166" t="str">
        <f ca="1">IF(E19="","",ROUND(II!$H$34*F$10*100,0)/100)</f>
        <v/>
      </c>
      <c r="G19" s="166">
        <f t="shared" ca="1" si="508"/>
        <v>0</v>
      </c>
      <c r="H19" s="147">
        <f ca="1">IF(II!P21="",0,ROUND((II!$H$34-D19)*$H$11*100,0)/100)</f>
        <v>0</v>
      </c>
      <c r="I19" s="147">
        <f ca="1">IF(Para!L$42="nein",(H19*C19),IF(H19="",0,ROUND(IF(C19&gt;II!$I$36,(H19*II!$I$36),(H19*C19)),0)))</f>
        <v>0</v>
      </c>
      <c r="J19" s="189">
        <f ca="1">IF(G19&lt;&gt;"",G19+I19,I19)</f>
        <v>0</v>
      </c>
      <c r="K19" s="953">
        <f t="shared" ca="1" si="488"/>
        <v>0</v>
      </c>
      <c r="L19" s="940">
        <f t="shared" ca="1" si="505"/>
        <v>0</v>
      </c>
      <c r="M19" s="940">
        <v>0</v>
      </c>
      <c r="N19" s="940">
        <f t="shared" ca="1" si="489"/>
        <v>0</v>
      </c>
      <c r="P19" s="930">
        <f t="shared" ca="1" si="506"/>
        <v>107592.45</v>
      </c>
      <c r="Q19" s="930">
        <f t="shared" ca="1" si="490"/>
        <v>101948.7</v>
      </c>
      <c r="R19" s="930">
        <f t="shared" ca="1" si="490"/>
        <v>96304.95</v>
      </c>
      <c r="S19" s="930">
        <f t="shared" ca="1" si="490"/>
        <v>90661.2</v>
      </c>
      <c r="T19" s="930">
        <f t="shared" ca="1" si="490"/>
        <v>84972.3</v>
      </c>
      <c r="U19" s="930">
        <f t="shared" ca="1" si="490"/>
        <v>79328.55</v>
      </c>
      <c r="V19" s="930">
        <f t="shared" ca="1" si="490"/>
        <v>73684.800000000003</v>
      </c>
      <c r="W19" s="930">
        <f t="shared" ca="1" si="490"/>
        <v>68041.05</v>
      </c>
      <c r="X19" s="930">
        <f t="shared" ca="1" si="490"/>
        <v>62352.15</v>
      </c>
      <c r="Y19" s="930">
        <f t="shared" ca="1" si="490"/>
        <v>56708.4</v>
      </c>
      <c r="Z19" s="930">
        <f t="shared" ca="1" si="490"/>
        <v>51064.65</v>
      </c>
      <c r="AA19" s="930">
        <f t="shared" ca="1" si="490"/>
        <v>45375.75</v>
      </c>
      <c r="AB19" s="930">
        <f t="shared" ca="1" si="490"/>
        <v>39732</v>
      </c>
      <c r="AC19" s="930">
        <f t="shared" ca="1" si="490"/>
        <v>34088.25</v>
      </c>
      <c r="AD19" s="930">
        <f t="shared" ca="1" si="490"/>
        <v>28444.5</v>
      </c>
      <c r="AE19" s="930">
        <f t="shared" ca="1" si="490"/>
        <v>22755.599999999999</v>
      </c>
      <c r="AF19" s="930">
        <f t="shared" ca="1" si="490"/>
        <v>17111.849999999999</v>
      </c>
      <c r="AG19" s="930">
        <f t="shared" ca="1" si="490"/>
        <v>11468.1</v>
      </c>
      <c r="AH19" s="930">
        <f t="shared" ca="1" si="490"/>
        <v>5779.2</v>
      </c>
      <c r="AI19" s="930">
        <f t="shared" ca="1" si="490"/>
        <v>135.44999999999999</v>
      </c>
      <c r="AJ19" s="930">
        <f t="shared" ca="1" si="490"/>
        <v>0</v>
      </c>
      <c r="AK19" s="930">
        <f t="shared" ca="1" si="490"/>
        <v>0</v>
      </c>
      <c r="AL19" s="930">
        <f t="shared" ca="1" si="490"/>
        <v>0</v>
      </c>
      <c r="AM19" s="930">
        <f t="shared" ca="1" si="490"/>
        <v>0</v>
      </c>
      <c r="AN19" s="930">
        <f t="shared" ca="1" si="490"/>
        <v>0</v>
      </c>
      <c r="AO19" s="930">
        <f t="shared" ca="1" si="490"/>
        <v>0</v>
      </c>
      <c r="AP19" s="930">
        <f t="shared" ca="1" si="491"/>
        <v>0</v>
      </c>
      <c r="AQ19" s="930">
        <f t="shared" ca="1" si="491"/>
        <v>0</v>
      </c>
      <c r="AR19" s="930">
        <f t="shared" ca="1" si="491"/>
        <v>0</v>
      </c>
      <c r="AS19" s="930">
        <f t="shared" ca="1" si="491"/>
        <v>0</v>
      </c>
      <c r="AT19" s="930">
        <f t="shared" ca="1" si="491"/>
        <v>0</v>
      </c>
      <c r="AU19" s="930">
        <f t="shared" ca="1" si="491"/>
        <v>0</v>
      </c>
      <c r="AV19" s="930">
        <f t="shared" ca="1" si="491"/>
        <v>0</v>
      </c>
      <c r="AW19" s="930">
        <f t="shared" ca="1" si="491"/>
        <v>0</v>
      </c>
      <c r="AX19" s="930">
        <f t="shared" ca="1" si="491"/>
        <v>0</v>
      </c>
      <c r="AY19" s="930">
        <f t="shared" ca="1" si="491"/>
        <v>0</v>
      </c>
      <c r="AZ19" s="930">
        <f t="shared" ca="1" si="491"/>
        <v>0</v>
      </c>
      <c r="BA19" s="930">
        <f t="shared" ca="1" si="491"/>
        <v>0</v>
      </c>
      <c r="BB19" s="930">
        <f t="shared" ca="1" si="491"/>
        <v>0</v>
      </c>
      <c r="BC19" s="930">
        <f t="shared" ca="1" si="491"/>
        <v>0</v>
      </c>
      <c r="BD19" s="930">
        <f t="shared" ca="1" si="491"/>
        <v>0</v>
      </c>
      <c r="BE19" s="930">
        <f t="shared" ca="1" si="491"/>
        <v>0</v>
      </c>
      <c r="BF19" s="930">
        <f t="shared" ca="1" si="491"/>
        <v>0</v>
      </c>
      <c r="BG19" s="930">
        <f t="shared" ca="1" si="491"/>
        <v>0</v>
      </c>
      <c r="BH19" s="930">
        <f t="shared" ca="1" si="491"/>
        <v>0</v>
      </c>
      <c r="BI19" s="930">
        <f t="shared" ca="1" si="491"/>
        <v>0</v>
      </c>
      <c r="BJ19" s="930">
        <f t="shared" ca="1" si="491"/>
        <v>0</v>
      </c>
      <c r="BK19" s="930">
        <f t="shared" ca="1" si="491"/>
        <v>0</v>
      </c>
      <c r="BL19" s="930">
        <f t="shared" ca="1" si="491"/>
        <v>0</v>
      </c>
      <c r="BM19" s="930">
        <f t="shared" ca="1" si="491"/>
        <v>0</v>
      </c>
      <c r="BN19" s="930">
        <f t="shared" ca="1" si="491"/>
        <v>0</v>
      </c>
      <c r="BO19" s="930">
        <f t="shared" ca="1" si="491"/>
        <v>0</v>
      </c>
      <c r="BP19" s="930">
        <f t="shared" ca="1" si="491"/>
        <v>0</v>
      </c>
      <c r="BQ19" s="930">
        <f t="shared" ca="1" si="491"/>
        <v>0</v>
      </c>
      <c r="BR19" s="930">
        <f t="shared" ca="1" si="491"/>
        <v>0</v>
      </c>
      <c r="BS19" s="930">
        <f t="shared" ca="1" si="491"/>
        <v>0</v>
      </c>
      <c r="BT19" s="930">
        <f t="shared" ca="1" si="491"/>
        <v>0</v>
      </c>
      <c r="BU19" s="930">
        <f t="shared" ca="1" si="491"/>
        <v>0</v>
      </c>
      <c r="BV19" s="930">
        <f t="shared" ca="1" si="491"/>
        <v>0</v>
      </c>
      <c r="BW19" s="930">
        <f t="shared" ca="1" si="491"/>
        <v>0</v>
      </c>
      <c r="BX19" s="930">
        <f t="shared" ca="1" si="491"/>
        <v>0</v>
      </c>
      <c r="BY19" s="930">
        <f t="shared" ca="1" si="491"/>
        <v>0</v>
      </c>
      <c r="BZ19" s="930">
        <f t="shared" ca="1" si="491"/>
        <v>0</v>
      </c>
      <c r="CA19" s="930">
        <f t="shared" ca="1" si="491"/>
        <v>0</v>
      </c>
      <c r="CB19" s="930">
        <f t="shared" ca="1" si="491"/>
        <v>0</v>
      </c>
      <c r="CC19" s="930">
        <f t="shared" ca="1" si="491"/>
        <v>0</v>
      </c>
      <c r="CD19" s="930">
        <f t="shared" ca="1" si="491"/>
        <v>0</v>
      </c>
      <c r="CE19" s="930">
        <f t="shared" ca="1" si="491"/>
        <v>0</v>
      </c>
      <c r="CF19" s="930">
        <f t="shared" ca="1" si="491"/>
        <v>0</v>
      </c>
      <c r="CG19" s="930">
        <f t="shared" ca="1" si="491"/>
        <v>0</v>
      </c>
      <c r="CH19" s="930">
        <f t="shared" ca="1" si="491"/>
        <v>0</v>
      </c>
      <c r="CI19" s="930">
        <f t="shared" ca="1" si="492"/>
        <v>0</v>
      </c>
      <c r="CJ19" s="930">
        <f t="shared" ca="1" si="492"/>
        <v>0</v>
      </c>
      <c r="CK19" s="930">
        <f t="shared" ca="1" si="492"/>
        <v>0</v>
      </c>
      <c r="CL19" s="930">
        <f t="shared" ca="1" si="492"/>
        <v>0</v>
      </c>
      <c r="CM19" s="930">
        <f t="shared" ca="1" si="492"/>
        <v>0</v>
      </c>
      <c r="CN19" s="930">
        <f t="shared" ca="1" si="492"/>
        <v>0</v>
      </c>
      <c r="CO19" s="930">
        <f t="shared" ca="1" si="492"/>
        <v>0</v>
      </c>
      <c r="CP19" s="930">
        <f t="shared" ca="1" si="492"/>
        <v>0</v>
      </c>
      <c r="CQ19" s="930">
        <f t="shared" ca="1" si="492"/>
        <v>0</v>
      </c>
      <c r="CR19" s="930">
        <f t="shared" ca="1" si="492"/>
        <v>0</v>
      </c>
      <c r="CS19" s="930">
        <f t="shared" ca="1" si="492"/>
        <v>0</v>
      </c>
      <c r="CT19" s="930">
        <f t="shared" ca="1" si="492"/>
        <v>0</v>
      </c>
      <c r="CU19" s="930">
        <f t="shared" ca="1" si="492"/>
        <v>0</v>
      </c>
      <c r="CV19" s="930">
        <f t="shared" ca="1" si="492"/>
        <v>0</v>
      </c>
      <c r="CW19" s="930">
        <f t="shared" ca="1" si="492"/>
        <v>0</v>
      </c>
      <c r="CX19" s="930">
        <f t="shared" ca="1" si="492"/>
        <v>0</v>
      </c>
      <c r="CY19" s="930">
        <f t="shared" ca="1" si="492"/>
        <v>0</v>
      </c>
      <c r="CZ19" s="930">
        <f t="shared" ca="1" si="492"/>
        <v>0</v>
      </c>
      <c r="DA19" s="930">
        <f t="shared" ca="1" si="492"/>
        <v>0</v>
      </c>
      <c r="DB19" s="930">
        <f t="shared" ref="DB19:FM22" ca="1" si="514">(ROUND(IF(((DB$8-$D19)*$H$11)&lt;0,0,(DB$8-$D19)*$H$11),2))*$C19</f>
        <v>0</v>
      </c>
      <c r="DC19" s="930">
        <f t="shared" ca="1" si="514"/>
        <v>0</v>
      </c>
      <c r="DD19" s="930">
        <f t="shared" ca="1" si="514"/>
        <v>0</v>
      </c>
      <c r="DE19" s="930">
        <f t="shared" ca="1" si="514"/>
        <v>0</v>
      </c>
      <c r="DF19" s="930">
        <f t="shared" ca="1" si="514"/>
        <v>0</v>
      </c>
      <c r="DG19" s="930">
        <f t="shared" ca="1" si="514"/>
        <v>0</v>
      </c>
      <c r="DH19" s="930">
        <f t="shared" ca="1" si="514"/>
        <v>0</v>
      </c>
      <c r="DI19" s="930">
        <f t="shared" ca="1" si="514"/>
        <v>0</v>
      </c>
      <c r="DJ19" s="930">
        <f t="shared" ca="1" si="514"/>
        <v>0</v>
      </c>
      <c r="DK19" s="930">
        <f t="shared" ca="1" si="514"/>
        <v>0</v>
      </c>
      <c r="DL19" s="930">
        <f t="shared" ca="1" si="514"/>
        <v>0</v>
      </c>
      <c r="DM19" s="930">
        <f t="shared" ca="1" si="514"/>
        <v>0</v>
      </c>
      <c r="DN19" s="930">
        <f t="shared" ca="1" si="514"/>
        <v>0</v>
      </c>
      <c r="DO19" s="930">
        <f t="shared" ca="1" si="514"/>
        <v>0</v>
      </c>
      <c r="DP19" s="930">
        <f t="shared" ca="1" si="514"/>
        <v>0</v>
      </c>
      <c r="DQ19" s="930">
        <f t="shared" ca="1" si="514"/>
        <v>0</v>
      </c>
      <c r="DR19" s="930">
        <f t="shared" ca="1" si="514"/>
        <v>0</v>
      </c>
      <c r="DS19" s="930">
        <f t="shared" ca="1" si="514"/>
        <v>0</v>
      </c>
      <c r="DT19" s="930">
        <f t="shared" ca="1" si="514"/>
        <v>0</v>
      </c>
      <c r="DU19" s="930">
        <f t="shared" ca="1" si="514"/>
        <v>0</v>
      </c>
      <c r="DV19" s="930">
        <f t="shared" ca="1" si="514"/>
        <v>0</v>
      </c>
      <c r="DW19" s="930">
        <f t="shared" ca="1" si="514"/>
        <v>0</v>
      </c>
      <c r="DX19" s="930">
        <f t="shared" ca="1" si="514"/>
        <v>0</v>
      </c>
      <c r="DY19" s="930">
        <f t="shared" ca="1" si="514"/>
        <v>0</v>
      </c>
      <c r="DZ19" s="930">
        <f t="shared" ca="1" si="514"/>
        <v>0</v>
      </c>
      <c r="EA19" s="930">
        <f t="shared" ca="1" si="514"/>
        <v>0</v>
      </c>
      <c r="EB19" s="930">
        <f t="shared" ca="1" si="514"/>
        <v>0</v>
      </c>
      <c r="EC19" s="930">
        <f t="shared" ca="1" si="514"/>
        <v>0</v>
      </c>
      <c r="ED19" s="930">
        <f t="shared" ca="1" si="514"/>
        <v>0</v>
      </c>
      <c r="EE19" s="930">
        <f t="shared" ca="1" si="514"/>
        <v>0</v>
      </c>
      <c r="EF19" s="930">
        <f t="shared" ca="1" si="514"/>
        <v>0</v>
      </c>
      <c r="EG19" s="930">
        <f t="shared" ca="1" si="514"/>
        <v>0</v>
      </c>
      <c r="EH19" s="930">
        <f t="shared" ca="1" si="514"/>
        <v>0</v>
      </c>
      <c r="EI19" s="930">
        <f t="shared" ca="1" si="514"/>
        <v>0</v>
      </c>
      <c r="EJ19" s="930">
        <f t="shared" ca="1" si="514"/>
        <v>0</v>
      </c>
      <c r="EK19" s="930">
        <f t="shared" ca="1" si="514"/>
        <v>0</v>
      </c>
      <c r="EL19" s="930">
        <f t="shared" ca="1" si="514"/>
        <v>0</v>
      </c>
      <c r="EM19" s="930">
        <f t="shared" ca="1" si="514"/>
        <v>0</v>
      </c>
      <c r="EN19" s="930">
        <f t="shared" ca="1" si="514"/>
        <v>0</v>
      </c>
      <c r="EO19" s="930">
        <f t="shared" ca="1" si="514"/>
        <v>0</v>
      </c>
      <c r="EP19" s="930">
        <f t="shared" ca="1" si="514"/>
        <v>0</v>
      </c>
      <c r="EQ19" s="930">
        <f t="shared" ca="1" si="514"/>
        <v>0</v>
      </c>
      <c r="ER19" s="930">
        <f t="shared" ca="1" si="514"/>
        <v>0</v>
      </c>
      <c r="ES19" s="930">
        <f t="shared" ca="1" si="514"/>
        <v>0</v>
      </c>
      <c r="ET19" s="930">
        <f t="shared" ca="1" si="514"/>
        <v>0</v>
      </c>
      <c r="EU19" s="930">
        <f t="shared" ca="1" si="514"/>
        <v>0</v>
      </c>
      <c r="EV19" s="930">
        <f t="shared" ca="1" si="514"/>
        <v>0</v>
      </c>
      <c r="EW19" s="930">
        <f t="shared" ca="1" si="514"/>
        <v>0</v>
      </c>
      <c r="EX19" s="930">
        <f t="shared" ca="1" si="514"/>
        <v>0</v>
      </c>
      <c r="EY19" s="930">
        <f t="shared" ca="1" si="514"/>
        <v>0</v>
      </c>
      <c r="EZ19" s="930">
        <f t="shared" ca="1" si="514"/>
        <v>0</v>
      </c>
      <c r="FA19" s="930">
        <f t="shared" ca="1" si="514"/>
        <v>0</v>
      </c>
      <c r="FB19" s="930">
        <f t="shared" ca="1" si="514"/>
        <v>0</v>
      </c>
      <c r="FC19" s="930">
        <f t="shared" ca="1" si="514"/>
        <v>0</v>
      </c>
      <c r="FD19" s="930">
        <f t="shared" ca="1" si="514"/>
        <v>0</v>
      </c>
      <c r="FE19" s="930">
        <f t="shared" ca="1" si="514"/>
        <v>0</v>
      </c>
      <c r="FF19" s="930">
        <f t="shared" ca="1" si="514"/>
        <v>0</v>
      </c>
      <c r="FG19" s="930">
        <f t="shared" ca="1" si="514"/>
        <v>0</v>
      </c>
      <c r="FH19" s="930">
        <f t="shared" ca="1" si="514"/>
        <v>0</v>
      </c>
      <c r="FI19" s="930">
        <f t="shared" ca="1" si="514"/>
        <v>0</v>
      </c>
      <c r="FJ19" s="930">
        <f t="shared" ca="1" si="514"/>
        <v>0</v>
      </c>
      <c r="FK19" s="930">
        <f t="shared" ca="1" si="514"/>
        <v>0</v>
      </c>
      <c r="FL19" s="930">
        <f t="shared" ca="1" si="514"/>
        <v>0</v>
      </c>
      <c r="FM19" s="930">
        <f t="shared" ca="1" si="514"/>
        <v>0</v>
      </c>
      <c r="FN19" s="930">
        <f t="shared" ca="1" si="509"/>
        <v>0</v>
      </c>
      <c r="FO19" s="930">
        <f t="shared" ca="1" si="509"/>
        <v>0</v>
      </c>
      <c r="FP19" s="930">
        <f t="shared" ca="1" si="509"/>
        <v>0</v>
      </c>
      <c r="FQ19" s="930">
        <f t="shared" ca="1" si="509"/>
        <v>0</v>
      </c>
      <c r="FR19" s="930">
        <f t="shared" ca="1" si="509"/>
        <v>0</v>
      </c>
      <c r="FS19" s="930">
        <f t="shared" ca="1" si="509"/>
        <v>0</v>
      </c>
      <c r="FT19" s="930">
        <f t="shared" ca="1" si="509"/>
        <v>0</v>
      </c>
      <c r="FU19" s="930">
        <f t="shared" ca="1" si="509"/>
        <v>0</v>
      </c>
      <c r="FV19" s="930">
        <f t="shared" ca="1" si="509"/>
        <v>0</v>
      </c>
      <c r="FW19" s="930">
        <f t="shared" ca="1" si="509"/>
        <v>0</v>
      </c>
      <c r="FX19" s="930">
        <f t="shared" ca="1" si="509"/>
        <v>0</v>
      </c>
      <c r="FY19" s="930">
        <f t="shared" ca="1" si="509"/>
        <v>0</v>
      </c>
      <c r="FZ19" s="930">
        <f t="shared" ca="1" si="509"/>
        <v>0</v>
      </c>
      <c r="GA19" s="930">
        <f t="shared" ca="1" si="509"/>
        <v>0</v>
      </c>
      <c r="GB19" s="930">
        <f t="shared" ca="1" si="509"/>
        <v>0</v>
      </c>
      <c r="GC19" s="930">
        <f t="shared" ca="1" si="509"/>
        <v>0</v>
      </c>
      <c r="GD19" s="930">
        <f t="shared" ca="1" si="509"/>
        <v>0</v>
      </c>
      <c r="GE19" s="930">
        <f t="shared" ca="1" si="509"/>
        <v>0</v>
      </c>
      <c r="GF19" s="930">
        <f t="shared" ca="1" si="509"/>
        <v>0</v>
      </c>
      <c r="GG19" s="930">
        <f t="shared" ca="1" si="509"/>
        <v>0</v>
      </c>
      <c r="GH19" s="930">
        <f t="shared" ca="1" si="509"/>
        <v>0</v>
      </c>
      <c r="GI19" s="930">
        <f t="shared" ca="1" si="509"/>
        <v>0</v>
      </c>
      <c r="GJ19" s="930">
        <f t="shared" ca="1" si="509"/>
        <v>0</v>
      </c>
      <c r="GK19" s="930">
        <f t="shared" ca="1" si="509"/>
        <v>0</v>
      </c>
      <c r="GL19" s="930">
        <f t="shared" ca="1" si="509"/>
        <v>0</v>
      </c>
      <c r="GM19" s="930">
        <f t="shared" ca="1" si="509"/>
        <v>0</v>
      </c>
      <c r="GN19" s="930">
        <f t="shared" ca="1" si="509"/>
        <v>0</v>
      </c>
      <c r="GO19" s="930">
        <f t="shared" ca="1" si="509"/>
        <v>0</v>
      </c>
      <c r="GP19" s="930">
        <f t="shared" ca="1" si="509"/>
        <v>0</v>
      </c>
      <c r="GQ19" s="930">
        <f t="shared" ca="1" si="509"/>
        <v>0</v>
      </c>
      <c r="GR19" s="930">
        <f t="shared" ca="1" si="509"/>
        <v>0</v>
      </c>
      <c r="GS19" s="930">
        <f t="shared" ca="1" si="509"/>
        <v>0</v>
      </c>
      <c r="GT19" s="930">
        <f t="shared" ca="1" si="509"/>
        <v>0</v>
      </c>
      <c r="GU19" s="930">
        <f t="shared" ca="1" si="509"/>
        <v>0</v>
      </c>
      <c r="GV19" s="930">
        <f t="shared" ca="1" si="509"/>
        <v>0</v>
      </c>
      <c r="GW19" s="930">
        <f t="shared" ca="1" si="509"/>
        <v>0</v>
      </c>
      <c r="GX19" s="930">
        <f t="shared" ca="1" si="509"/>
        <v>0</v>
      </c>
      <c r="GY19" s="930">
        <f t="shared" ca="1" si="509"/>
        <v>0</v>
      </c>
      <c r="GZ19" s="930">
        <f t="shared" ca="1" si="509"/>
        <v>0</v>
      </c>
      <c r="HA19" s="930">
        <f t="shared" ca="1" si="509"/>
        <v>0</v>
      </c>
      <c r="HB19" s="930">
        <f t="shared" ca="1" si="509"/>
        <v>0</v>
      </c>
      <c r="HC19" s="930">
        <f t="shared" ca="1" si="509"/>
        <v>0</v>
      </c>
      <c r="HD19" s="930">
        <f t="shared" ca="1" si="509"/>
        <v>0</v>
      </c>
      <c r="HE19" s="930">
        <f t="shared" ca="1" si="509"/>
        <v>0</v>
      </c>
      <c r="HF19" s="930">
        <f t="shared" ca="1" si="509"/>
        <v>0</v>
      </c>
      <c r="HG19" s="930">
        <f t="shared" ca="1" si="509"/>
        <v>0</v>
      </c>
      <c r="HH19" s="930">
        <f t="shared" ca="1" si="509"/>
        <v>0</v>
      </c>
      <c r="HI19" s="930">
        <f t="shared" ca="1" si="509"/>
        <v>0</v>
      </c>
      <c r="HJ19" s="930">
        <f t="shared" ca="1" si="509"/>
        <v>0</v>
      </c>
      <c r="HK19" s="930">
        <f t="shared" ca="1" si="509"/>
        <v>0</v>
      </c>
      <c r="HL19" s="930">
        <f t="shared" ca="1" si="509"/>
        <v>0</v>
      </c>
      <c r="HM19" s="930">
        <f t="shared" ca="1" si="509"/>
        <v>0</v>
      </c>
      <c r="HN19" s="930">
        <f t="shared" ca="1" si="509"/>
        <v>0</v>
      </c>
      <c r="HO19" s="930">
        <f t="shared" ca="1" si="509"/>
        <v>0</v>
      </c>
      <c r="HP19" s="930">
        <f t="shared" ca="1" si="509"/>
        <v>0</v>
      </c>
      <c r="HQ19" s="930">
        <f t="shared" ca="1" si="509"/>
        <v>0</v>
      </c>
      <c r="HR19" s="930">
        <f t="shared" ca="1" si="509"/>
        <v>0</v>
      </c>
      <c r="HS19" s="930">
        <f t="shared" ca="1" si="509"/>
        <v>0</v>
      </c>
      <c r="HT19" s="930">
        <f t="shared" ca="1" si="509"/>
        <v>0</v>
      </c>
      <c r="HU19" s="930">
        <f t="shared" ca="1" si="509"/>
        <v>0</v>
      </c>
      <c r="HV19" s="930">
        <f t="shared" ca="1" si="509"/>
        <v>0</v>
      </c>
      <c r="HW19" s="930">
        <f t="shared" ca="1" si="509"/>
        <v>0</v>
      </c>
      <c r="HX19" s="930">
        <f t="shared" ca="1" si="509"/>
        <v>0</v>
      </c>
      <c r="HY19" s="930">
        <f t="shared" ca="1" si="494"/>
        <v>0</v>
      </c>
      <c r="HZ19" s="930">
        <f t="shared" ca="1" si="495"/>
        <v>0</v>
      </c>
      <c r="IA19" s="930">
        <f t="shared" ca="1" si="495"/>
        <v>0</v>
      </c>
      <c r="IB19" s="930">
        <f t="shared" ca="1" si="507"/>
        <v>0</v>
      </c>
      <c r="IC19" s="930">
        <f t="shared" ca="1" si="507"/>
        <v>0</v>
      </c>
      <c r="ID19" s="930">
        <f t="shared" ca="1" si="507"/>
        <v>0</v>
      </c>
      <c r="IE19" s="930">
        <f t="shared" ca="1" si="507"/>
        <v>0</v>
      </c>
      <c r="IF19" s="930">
        <f t="shared" ca="1" si="507"/>
        <v>0</v>
      </c>
      <c r="IG19" s="930">
        <f t="shared" ca="1" si="507"/>
        <v>0</v>
      </c>
      <c r="IH19" s="930">
        <f t="shared" ca="1" si="507"/>
        <v>0</v>
      </c>
      <c r="II19" s="930">
        <f t="shared" ca="1" si="507"/>
        <v>0</v>
      </c>
      <c r="IJ19" s="930">
        <f t="shared" ca="1" si="507"/>
        <v>0</v>
      </c>
      <c r="IK19" s="930">
        <f t="shared" ca="1" si="507"/>
        <v>0</v>
      </c>
      <c r="IL19" s="930">
        <f t="shared" ca="1" si="507"/>
        <v>0</v>
      </c>
      <c r="IM19" s="930">
        <f t="shared" ca="1" si="507"/>
        <v>0</v>
      </c>
      <c r="IN19" s="930">
        <f t="shared" ca="1" si="507"/>
        <v>0</v>
      </c>
      <c r="IO19" s="930">
        <f t="shared" ca="1" si="507"/>
        <v>0</v>
      </c>
      <c r="IP19" s="930">
        <f t="shared" ca="1" si="507"/>
        <v>0</v>
      </c>
      <c r="IQ19" s="930">
        <f t="shared" ca="1" si="507"/>
        <v>0</v>
      </c>
      <c r="IR19" s="930">
        <f t="shared" ca="1" si="507"/>
        <v>0</v>
      </c>
      <c r="IS19" s="930">
        <f t="shared" ca="1" si="507"/>
        <v>0</v>
      </c>
      <c r="IT19" s="930">
        <f t="shared" ca="1" si="507"/>
        <v>0</v>
      </c>
      <c r="IU19" s="930">
        <f t="shared" ca="1" si="507"/>
        <v>0</v>
      </c>
      <c r="IV19" s="930">
        <f t="shared" ca="1" si="507"/>
        <v>0</v>
      </c>
      <c r="IW19" s="930">
        <f t="shared" ca="1" si="507"/>
        <v>0</v>
      </c>
      <c r="IX19" s="930">
        <f t="shared" ca="1" si="507"/>
        <v>0</v>
      </c>
      <c r="IY19" s="930">
        <f t="shared" ca="1" si="507"/>
        <v>0</v>
      </c>
      <c r="IZ19" s="930">
        <f t="shared" ca="1" si="507"/>
        <v>0</v>
      </c>
      <c r="JA19" s="930">
        <f t="shared" ca="1" si="507"/>
        <v>0</v>
      </c>
      <c r="JB19" s="930">
        <f t="shared" ca="1" si="507"/>
        <v>0</v>
      </c>
      <c r="JC19" s="930">
        <f t="shared" ca="1" si="507"/>
        <v>0</v>
      </c>
      <c r="JD19" s="930">
        <f t="shared" ca="1" si="507"/>
        <v>0</v>
      </c>
      <c r="JE19" s="930">
        <f t="shared" ca="1" si="507"/>
        <v>0</v>
      </c>
      <c r="JF19" s="930">
        <f t="shared" ca="1" si="507"/>
        <v>0</v>
      </c>
      <c r="JG19" s="930">
        <f t="shared" ca="1" si="507"/>
        <v>0</v>
      </c>
      <c r="JH19" s="930">
        <f t="shared" ca="1" si="507"/>
        <v>0</v>
      </c>
      <c r="JI19" s="930">
        <f t="shared" ca="1" si="507"/>
        <v>0</v>
      </c>
      <c r="JJ19" s="930">
        <f t="shared" ca="1" si="507"/>
        <v>0</v>
      </c>
      <c r="JK19" s="930">
        <f t="shared" ca="1" si="507"/>
        <v>0</v>
      </c>
      <c r="JL19" s="930">
        <f t="shared" ca="1" si="507"/>
        <v>0</v>
      </c>
      <c r="JM19" s="930">
        <f t="shared" ca="1" si="507"/>
        <v>0</v>
      </c>
      <c r="JN19" s="930">
        <f t="shared" ca="1" si="507"/>
        <v>0</v>
      </c>
      <c r="JO19" s="930">
        <f t="shared" ca="1" si="507"/>
        <v>0</v>
      </c>
      <c r="JP19" s="930">
        <f t="shared" ca="1" si="507"/>
        <v>0</v>
      </c>
      <c r="JQ19" s="930">
        <f t="shared" ca="1" si="507"/>
        <v>0</v>
      </c>
      <c r="JR19" s="930">
        <f t="shared" ca="1" si="507"/>
        <v>0</v>
      </c>
      <c r="JS19" s="930">
        <f t="shared" ca="1" si="507"/>
        <v>0</v>
      </c>
      <c r="JT19" s="930">
        <f t="shared" ca="1" si="507"/>
        <v>0</v>
      </c>
      <c r="JU19" s="930">
        <f t="shared" ca="1" si="507"/>
        <v>0</v>
      </c>
      <c r="JV19" s="930">
        <f t="shared" ca="1" si="507"/>
        <v>0</v>
      </c>
      <c r="JW19" s="930">
        <f t="shared" ca="1" si="507"/>
        <v>0</v>
      </c>
      <c r="JX19" s="930">
        <f t="shared" ca="1" si="507"/>
        <v>0</v>
      </c>
      <c r="JY19" s="930">
        <f t="shared" ca="1" si="507"/>
        <v>0</v>
      </c>
      <c r="JZ19" s="930">
        <f t="shared" ca="1" si="507"/>
        <v>0</v>
      </c>
      <c r="KA19" s="930">
        <f t="shared" ca="1" si="507"/>
        <v>0</v>
      </c>
      <c r="KB19" s="930">
        <f t="shared" ca="1" si="507"/>
        <v>0</v>
      </c>
      <c r="KC19" s="930">
        <f t="shared" ca="1" si="507"/>
        <v>0</v>
      </c>
      <c r="KD19" s="930">
        <f t="shared" ca="1" si="507"/>
        <v>0</v>
      </c>
      <c r="KE19" s="930">
        <f t="shared" ca="1" si="507"/>
        <v>0</v>
      </c>
      <c r="KF19" s="930">
        <f t="shared" ca="1" si="507"/>
        <v>0</v>
      </c>
      <c r="KG19" s="930">
        <f t="shared" ca="1" si="507"/>
        <v>0</v>
      </c>
      <c r="KH19" s="930">
        <f t="shared" ca="1" si="507"/>
        <v>0</v>
      </c>
      <c r="KI19" s="930">
        <f t="shared" ca="1" si="507"/>
        <v>0</v>
      </c>
      <c r="KJ19" s="930">
        <f t="shared" ca="1" si="507"/>
        <v>0</v>
      </c>
      <c r="KK19" s="930">
        <f t="shared" ca="1" si="507"/>
        <v>0</v>
      </c>
      <c r="KL19" s="930">
        <f t="shared" ca="1" si="507"/>
        <v>0</v>
      </c>
      <c r="KM19" s="930">
        <f t="shared" ref="KM19:MX22" ca="1" si="515">(ROUND(IF(((KM$8-$D19)*$H$11)&lt;0,0,(KM$8-$D19)*$H$11),2))*$C19</f>
        <v>0</v>
      </c>
      <c r="KN19" s="930">
        <f t="shared" ca="1" si="515"/>
        <v>0</v>
      </c>
      <c r="KO19" s="930">
        <f t="shared" ca="1" si="515"/>
        <v>0</v>
      </c>
      <c r="KP19" s="930">
        <f t="shared" ca="1" si="515"/>
        <v>0</v>
      </c>
      <c r="KQ19" s="930">
        <f t="shared" ca="1" si="515"/>
        <v>0</v>
      </c>
      <c r="KR19" s="930">
        <f t="shared" ca="1" si="515"/>
        <v>0</v>
      </c>
      <c r="KS19" s="930">
        <f t="shared" ca="1" si="515"/>
        <v>0</v>
      </c>
      <c r="KT19" s="930">
        <f t="shared" ca="1" si="515"/>
        <v>0</v>
      </c>
      <c r="KU19" s="930">
        <f t="shared" ca="1" si="515"/>
        <v>0</v>
      </c>
      <c r="KV19" s="930">
        <f t="shared" ca="1" si="515"/>
        <v>0</v>
      </c>
      <c r="KW19" s="930">
        <f t="shared" ca="1" si="515"/>
        <v>0</v>
      </c>
      <c r="KX19" s="930">
        <f t="shared" ca="1" si="515"/>
        <v>0</v>
      </c>
      <c r="KY19" s="930">
        <f t="shared" ca="1" si="515"/>
        <v>0</v>
      </c>
      <c r="KZ19" s="930">
        <f t="shared" ca="1" si="515"/>
        <v>0</v>
      </c>
      <c r="LA19" s="930">
        <f t="shared" ca="1" si="515"/>
        <v>0</v>
      </c>
      <c r="LB19" s="930">
        <f t="shared" ca="1" si="515"/>
        <v>0</v>
      </c>
      <c r="LC19" s="930">
        <f t="shared" ca="1" si="515"/>
        <v>0</v>
      </c>
      <c r="LD19" s="930">
        <f t="shared" ca="1" si="515"/>
        <v>0</v>
      </c>
      <c r="LE19" s="930">
        <f t="shared" ca="1" si="515"/>
        <v>0</v>
      </c>
      <c r="LF19" s="930">
        <f t="shared" ca="1" si="515"/>
        <v>0</v>
      </c>
      <c r="LG19" s="930">
        <f t="shared" ca="1" si="515"/>
        <v>0</v>
      </c>
      <c r="LH19" s="930">
        <f t="shared" ca="1" si="515"/>
        <v>0</v>
      </c>
      <c r="LI19" s="930">
        <f t="shared" ca="1" si="515"/>
        <v>0</v>
      </c>
      <c r="LJ19" s="930">
        <f t="shared" ca="1" si="515"/>
        <v>0</v>
      </c>
      <c r="LK19" s="930">
        <f t="shared" ca="1" si="515"/>
        <v>0</v>
      </c>
      <c r="LL19" s="930">
        <f t="shared" ca="1" si="515"/>
        <v>0</v>
      </c>
      <c r="LM19" s="930">
        <f t="shared" ca="1" si="515"/>
        <v>0</v>
      </c>
      <c r="LN19" s="930">
        <f t="shared" ca="1" si="515"/>
        <v>0</v>
      </c>
      <c r="LO19" s="930">
        <f t="shared" ca="1" si="515"/>
        <v>0</v>
      </c>
      <c r="LP19" s="930">
        <f t="shared" ca="1" si="515"/>
        <v>0</v>
      </c>
      <c r="LQ19" s="930">
        <f t="shared" ca="1" si="515"/>
        <v>0</v>
      </c>
      <c r="LR19" s="930">
        <f t="shared" ca="1" si="515"/>
        <v>0</v>
      </c>
      <c r="LS19" s="930">
        <f t="shared" ca="1" si="515"/>
        <v>0</v>
      </c>
      <c r="LT19" s="930">
        <f t="shared" ca="1" si="515"/>
        <v>0</v>
      </c>
      <c r="LU19" s="930">
        <f t="shared" ca="1" si="515"/>
        <v>0</v>
      </c>
      <c r="LV19" s="930">
        <f t="shared" ca="1" si="515"/>
        <v>0</v>
      </c>
      <c r="LW19" s="930">
        <f t="shared" ca="1" si="515"/>
        <v>0</v>
      </c>
      <c r="LX19" s="930">
        <f t="shared" ca="1" si="515"/>
        <v>0</v>
      </c>
      <c r="LY19" s="930">
        <f t="shared" ca="1" si="515"/>
        <v>0</v>
      </c>
      <c r="LZ19" s="930">
        <f t="shared" ca="1" si="515"/>
        <v>0</v>
      </c>
      <c r="MA19" s="930">
        <f t="shared" ca="1" si="515"/>
        <v>0</v>
      </c>
      <c r="MB19" s="930">
        <f t="shared" ca="1" si="515"/>
        <v>0</v>
      </c>
      <c r="MC19" s="930">
        <f t="shared" ca="1" si="515"/>
        <v>0</v>
      </c>
      <c r="MD19" s="930">
        <f t="shared" ca="1" si="515"/>
        <v>0</v>
      </c>
      <c r="ME19" s="930">
        <f t="shared" ca="1" si="515"/>
        <v>0</v>
      </c>
      <c r="MF19" s="930">
        <f t="shared" ca="1" si="515"/>
        <v>0</v>
      </c>
      <c r="MG19" s="930">
        <f t="shared" ca="1" si="515"/>
        <v>0</v>
      </c>
      <c r="MH19" s="930">
        <f t="shared" ca="1" si="515"/>
        <v>0</v>
      </c>
      <c r="MI19" s="930">
        <f t="shared" ca="1" si="515"/>
        <v>0</v>
      </c>
      <c r="MJ19" s="930">
        <f t="shared" ca="1" si="515"/>
        <v>0</v>
      </c>
      <c r="MK19" s="930">
        <f t="shared" ca="1" si="515"/>
        <v>0</v>
      </c>
      <c r="ML19" s="930">
        <f t="shared" ca="1" si="515"/>
        <v>0</v>
      </c>
      <c r="MM19" s="930">
        <f t="shared" ca="1" si="515"/>
        <v>0</v>
      </c>
      <c r="MN19" s="930">
        <f t="shared" ca="1" si="515"/>
        <v>0</v>
      </c>
      <c r="MO19" s="930">
        <f t="shared" ca="1" si="515"/>
        <v>0</v>
      </c>
      <c r="MP19" s="930">
        <f t="shared" ca="1" si="515"/>
        <v>0</v>
      </c>
      <c r="MQ19" s="930">
        <f t="shared" ca="1" si="515"/>
        <v>0</v>
      </c>
      <c r="MR19" s="930">
        <f t="shared" ca="1" si="515"/>
        <v>0</v>
      </c>
      <c r="MS19" s="930">
        <f t="shared" ca="1" si="515"/>
        <v>0</v>
      </c>
      <c r="MT19" s="930">
        <f t="shared" ca="1" si="515"/>
        <v>0</v>
      </c>
      <c r="MU19" s="930">
        <f t="shared" ca="1" si="515"/>
        <v>0</v>
      </c>
      <c r="MV19" s="930">
        <f t="shared" ca="1" si="515"/>
        <v>0</v>
      </c>
      <c r="MW19" s="930">
        <f t="shared" ca="1" si="515"/>
        <v>0</v>
      </c>
      <c r="MX19" s="930">
        <f t="shared" ca="1" si="515"/>
        <v>0</v>
      </c>
      <c r="MY19" s="930">
        <f t="shared" ref="MY19:PJ22" ca="1" si="516">(ROUND(IF(((MY$8-$D19)*$H$11)&lt;0,0,(MY$8-$D19)*$H$11),2))*$C19</f>
        <v>0</v>
      </c>
      <c r="MZ19" s="930">
        <f t="shared" ca="1" si="516"/>
        <v>0</v>
      </c>
      <c r="NA19" s="930">
        <f t="shared" ca="1" si="516"/>
        <v>0</v>
      </c>
      <c r="NB19" s="930">
        <f t="shared" ca="1" si="516"/>
        <v>0</v>
      </c>
      <c r="NC19" s="930">
        <f t="shared" ca="1" si="516"/>
        <v>0</v>
      </c>
      <c r="ND19" s="930">
        <f t="shared" ca="1" si="516"/>
        <v>0</v>
      </c>
      <c r="NE19" s="930">
        <f t="shared" ca="1" si="516"/>
        <v>0</v>
      </c>
      <c r="NF19" s="930">
        <f t="shared" ca="1" si="516"/>
        <v>0</v>
      </c>
      <c r="NG19" s="930">
        <f t="shared" ca="1" si="516"/>
        <v>0</v>
      </c>
      <c r="NH19" s="930">
        <f t="shared" ca="1" si="516"/>
        <v>0</v>
      </c>
      <c r="NI19" s="930">
        <f t="shared" ca="1" si="516"/>
        <v>0</v>
      </c>
      <c r="NJ19" s="930">
        <f t="shared" ca="1" si="516"/>
        <v>0</v>
      </c>
      <c r="NK19" s="930">
        <f t="shared" ca="1" si="516"/>
        <v>0</v>
      </c>
      <c r="NL19" s="930">
        <f t="shared" ca="1" si="516"/>
        <v>0</v>
      </c>
      <c r="NM19" s="930">
        <f t="shared" ca="1" si="516"/>
        <v>0</v>
      </c>
      <c r="NN19" s="930">
        <f t="shared" ca="1" si="516"/>
        <v>0</v>
      </c>
      <c r="NO19" s="930">
        <f t="shared" ca="1" si="516"/>
        <v>0</v>
      </c>
      <c r="NP19" s="930">
        <f t="shared" ca="1" si="516"/>
        <v>0</v>
      </c>
      <c r="NQ19" s="930">
        <f t="shared" ca="1" si="516"/>
        <v>0</v>
      </c>
      <c r="NR19" s="930">
        <f t="shared" ca="1" si="516"/>
        <v>0</v>
      </c>
      <c r="NS19" s="930">
        <f t="shared" ca="1" si="516"/>
        <v>0</v>
      </c>
      <c r="NT19" s="930">
        <f t="shared" ca="1" si="516"/>
        <v>0</v>
      </c>
      <c r="NU19" s="930">
        <f t="shared" ca="1" si="516"/>
        <v>0</v>
      </c>
      <c r="NV19" s="930">
        <f t="shared" ca="1" si="516"/>
        <v>0</v>
      </c>
      <c r="NW19" s="930">
        <f t="shared" ca="1" si="516"/>
        <v>0</v>
      </c>
      <c r="NX19" s="930">
        <f t="shared" ca="1" si="516"/>
        <v>0</v>
      </c>
      <c r="NY19" s="930">
        <f t="shared" ca="1" si="516"/>
        <v>0</v>
      </c>
      <c r="NZ19" s="930">
        <f t="shared" ca="1" si="516"/>
        <v>0</v>
      </c>
      <c r="OA19" s="930">
        <f t="shared" ca="1" si="516"/>
        <v>0</v>
      </c>
      <c r="OB19" s="930">
        <f t="shared" ca="1" si="516"/>
        <v>0</v>
      </c>
      <c r="OC19" s="930">
        <f t="shared" ca="1" si="516"/>
        <v>0</v>
      </c>
      <c r="OD19" s="930">
        <f t="shared" ca="1" si="516"/>
        <v>0</v>
      </c>
      <c r="OE19" s="930">
        <f t="shared" ca="1" si="516"/>
        <v>0</v>
      </c>
      <c r="OF19" s="930">
        <f t="shared" ca="1" si="516"/>
        <v>0</v>
      </c>
      <c r="OG19" s="930">
        <f t="shared" ca="1" si="516"/>
        <v>0</v>
      </c>
      <c r="OH19" s="930">
        <f t="shared" ca="1" si="516"/>
        <v>0</v>
      </c>
      <c r="OI19" s="930">
        <f t="shared" ca="1" si="516"/>
        <v>0</v>
      </c>
      <c r="OJ19" s="930">
        <f t="shared" ca="1" si="516"/>
        <v>0</v>
      </c>
      <c r="OK19" s="930">
        <f t="shared" ca="1" si="516"/>
        <v>0</v>
      </c>
      <c r="OL19" s="930">
        <f t="shared" ca="1" si="516"/>
        <v>0</v>
      </c>
      <c r="OM19" s="930">
        <f t="shared" ca="1" si="516"/>
        <v>0</v>
      </c>
      <c r="ON19" s="930">
        <f t="shared" ca="1" si="516"/>
        <v>0</v>
      </c>
      <c r="OO19" s="930">
        <f t="shared" ca="1" si="516"/>
        <v>0</v>
      </c>
      <c r="OP19" s="930">
        <f t="shared" ca="1" si="516"/>
        <v>0</v>
      </c>
      <c r="OQ19" s="930">
        <f t="shared" ca="1" si="516"/>
        <v>0</v>
      </c>
      <c r="OR19" s="930">
        <f t="shared" ca="1" si="516"/>
        <v>0</v>
      </c>
      <c r="OS19" s="930">
        <f t="shared" ca="1" si="516"/>
        <v>0</v>
      </c>
      <c r="OT19" s="930">
        <f t="shared" ca="1" si="516"/>
        <v>0</v>
      </c>
      <c r="OU19" s="930">
        <f t="shared" ca="1" si="516"/>
        <v>0</v>
      </c>
      <c r="OV19" s="930">
        <f t="shared" ca="1" si="516"/>
        <v>0</v>
      </c>
      <c r="OW19" s="930">
        <f t="shared" ca="1" si="516"/>
        <v>0</v>
      </c>
      <c r="OX19" s="930">
        <f t="shared" ca="1" si="516"/>
        <v>0</v>
      </c>
      <c r="OY19" s="930">
        <f t="shared" ca="1" si="516"/>
        <v>0</v>
      </c>
      <c r="OZ19" s="930">
        <f t="shared" ca="1" si="516"/>
        <v>0</v>
      </c>
      <c r="PA19" s="930">
        <f t="shared" ca="1" si="516"/>
        <v>0</v>
      </c>
      <c r="PB19" s="930">
        <f t="shared" ca="1" si="516"/>
        <v>0</v>
      </c>
      <c r="PC19" s="930">
        <f t="shared" ca="1" si="516"/>
        <v>0</v>
      </c>
      <c r="PD19" s="930">
        <f t="shared" ca="1" si="516"/>
        <v>0</v>
      </c>
      <c r="PE19" s="930">
        <f t="shared" ca="1" si="516"/>
        <v>0</v>
      </c>
      <c r="PF19" s="930">
        <f t="shared" ca="1" si="516"/>
        <v>0</v>
      </c>
      <c r="PG19" s="930">
        <f t="shared" ca="1" si="516"/>
        <v>0</v>
      </c>
      <c r="PH19" s="930">
        <f t="shared" ca="1" si="516"/>
        <v>0</v>
      </c>
      <c r="PI19" s="930">
        <f t="shared" ca="1" si="516"/>
        <v>0</v>
      </c>
      <c r="PJ19" s="930">
        <f t="shared" ca="1" si="516"/>
        <v>0</v>
      </c>
      <c r="PK19" s="930">
        <f t="shared" ca="1" si="510"/>
        <v>0</v>
      </c>
      <c r="PL19" s="930">
        <f t="shared" ca="1" si="510"/>
        <v>0</v>
      </c>
      <c r="PM19" s="930">
        <f t="shared" ca="1" si="510"/>
        <v>0</v>
      </c>
      <c r="PN19" s="930">
        <f t="shared" ca="1" si="510"/>
        <v>0</v>
      </c>
      <c r="PO19" s="930">
        <f t="shared" ca="1" si="510"/>
        <v>0</v>
      </c>
      <c r="PP19" s="930">
        <f t="shared" ca="1" si="510"/>
        <v>0</v>
      </c>
      <c r="PQ19" s="930">
        <f t="shared" ca="1" si="510"/>
        <v>0</v>
      </c>
      <c r="PR19" s="930">
        <f t="shared" ca="1" si="510"/>
        <v>0</v>
      </c>
      <c r="PS19" s="930">
        <f t="shared" ca="1" si="510"/>
        <v>0</v>
      </c>
      <c r="PT19" s="930">
        <f t="shared" ca="1" si="510"/>
        <v>0</v>
      </c>
      <c r="PU19" s="930">
        <f t="shared" ca="1" si="510"/>
        <v>0</v>
      </c>
      <c r="PV19" s="930">
        <f t="shared" ca="1" si="510"/>
        <v>0</v>
      </c>
      <c r="PW19" s="930">
        <f t="shared" ca="1" si="510"/>
        <v>0</v>
      </c>
      <c r="PX19" s="930">
        <f t="shared" ca="1" si="510"/>
        <v>0</v>
      </c>
      <c r="PY19" s="930">
        <f t="shared" ca="1" si="498"/>
        <v>0</v>
      </c>
      <c r="PZ19" s="930">
        <f t="shared" ref="PZ19:SK25" ca="1" si="517">(ROUND(IF(((PZ$8-$D19)*$H$11)&lt;0,0,(PZ$8-$D19)*$H$11),2))*$C19</f>
        <v>0</v>
      </c>
      <c r="QA19" s="930">
        <f t="shared" ca="1" si="517"/>
        <v>0</v>
      </c>
      <c r="QB19" s="930">
        <f t="shared" ca="1" si="517"/>
        <v>0</v>
      </c>
      <c r="QC19" s="930">
        <f t="shared" ca="1" si="517"/>
        <v>0</v>
      </c>
      <c r="QD19" s="930">
        <f t="shared" ca="1" si="517"/>
        <v>0</v>
      </c>
      <c r="QE19" s="930">
        <f t="shared" ca="1" si="517"/>
        <v>0</v>
      </c>
      <c r="QF19" s="930">
        <f t="shared" ca="1" si="517"/>
        <v>0</v>
      </c>
      <c r="QG19" s="930">
        <f t="shared" ca="1" si="517"/>
        <v>0</v>
      </c>
      <c r="QH19" s="930">
        <f t="shared" ca="1" si="517"/>
        <v>0</v>
      </c>
      <c r="QI19" s="930">
        <f t="shared" ca="1" si="517"/>
        <v>0</v>
      </c>
      <c r="QJ19" s="930">
        <f t="shared" ca="1" si="517"/>
        <v>0</v>
      </c>
      <c r="QK19" s="930">
        <f t="shared" ca="1" si="517"/>
        <v>0</v>
      </c>
      <c r="QL19" s="930">
        <f t="shared" ca="1" si="517"/>
        <v>0</v>
      </c>
      <c r="QM19" s="930">
        <f t="shared" ca="1" si="517"/>
        <v>0</v>
      </c>
      <c r="QN19" s="930">
        <f t="shared" ca="1" si="517"/>
        <v>0</v>
      </c>
      <c r="QO19" s="930">
        <f t="shared" ca="1" si="517"/>
        <v>0</v>
      </c>
      <c r="QP19" s="930">
        <f t="shared" ca="1" si="517"/>
        <v>0</v>
      </c>
      <c r="QQ19" s="930">
        <f t="shared" ca="1" si="517"/>
        <v>0</v>
      </c>
      <c r="QR19" s="930">
        <f t="shared" ca="1" si="517"/>
        <v>0</v>
      </c>
      <c r="QS19" s="930">
        <f t="shared" ca="1" si="517"/>
        <v>0</v>
      </c>
      <c r="QT19" s="930">
        <f t="shared" ca="1" si="517"/>
        <v>0</v>
      </c>
      <c r="QU19" s="930">
        <f t="shared" ca="1" si="517"/>
        <v>0</v>
      </c>
      <c r="QV19" s="930">
        <f t="shared" ca="1" si="517"/>
        <v>0</v>
      </c>
      <c r="QW19" s="930">
        <f t="shared" ca="1" si="517"/>
        <v>0</v>
      </c>
      <c r="QX19" s="930">
        <f t="shared" ca="1" si="517"/>
        <v>0</v>
      </c>
      <c r="QY19" s="930">
        <f t="shared" ca="1" si="517"/>
        <v>0</v>
      </c>
      <c r="QZ19" s="930">
        <f t="shared" ca="1" si="517"/>
        <v>0</v>
      </c>
      <c r="RA19" s="930">
        <f t="shared" ca="1" si="517"/>
        <v>0</v>
      </c>
      <c r="RB19" s="930">
        <f t="shared" ca="1" si="517"/>
        <v>0</v>
      </c>
      <c r="RC19" s="930">
        <f t="shared" ca="1" si="517"/>
        <v>0</v>
      </c>
      <c r="RD19" s="930">
        <f t="shared" ca="1" si="517"/>
        <v>0</v>
      </c>
      <c r="RE19" s="930">
        <f t="shared" ca="1" si="517"/>
        <v>0</v>
      </c>
      <c r="RF19" s="930">
        <f t="shared" ca="1" si="517"/>
        <v>0</v>
      </c>
      <c r="RG19" s="930">
        <f t="shared" ca="1" si="517"/>
        <v>0</v>
      </c>
      <c r="RH19" s="930">
        <f t="shared" ca="1" si="517"/>
        <v>0</v>
      </c>
      <c r="RI19" s="930">
        <f t="shared" ca="1" si="517"/>
        <v>0</v>
      </c>
      <c r="RJ19" s="930">
        <f t="shared" ca="1" si="517"/>
        <v>0</v>
      </c>
      <c r="RK19" s="930">
        <f t="shared" ca="1" si="517"/>
        <v>0</v>
      </c>
      <c r="RL19" s="930">
        <f t="shared" ca="1" si="517"/>
        <v>0</v>
      </c>
      <c r="RM19" s="930">
        <f t="shared" ca="1" si="517"/>
        <v>0</v>
      </c>
      <c r="RN19" s="930">
        <f t="shared" ca="1" si="517"/>
        <v>0</v>
      </c>
      <c r="RO19" s="930">
        <f t="shared" ca="1" si="517"/>
        <v>0</v>
      </c>
      <c r="RP19" s="930">
        <f t="shared" ca="1" si="517"/>
        <v>0</v>
      </c>
      <c r="RQ19" s="930">
        <f t="shared" ca="1" si="517"/>
        <v>0</v>
      </c>
      <c r="RR19" s="930">
        <f t="shared" ca="1" si="517"/>
        <v>0</v>
      </c>
      <c r="RS19" s="930">
        <f t="shared" ca="1" si="517"/>
        <v>0</v>
      </c>
      <c r="RT19" s="930">
        <f t="shared" ca="1" si="517"/>
        <v>0</v>
      </c>
      <c r="RU19" s="930">
        <f t="shared" ca="1" si="517"/>
        <v>0</v>
      </c>
      <c r="RV19" s="930">
        <f t="shared" ca="1" si="517"/>
        <v>0</v>
      </c>
      <c r="RW19" s="930">
        <f t="shared" ca="1" si="517"/>
        <v>0</v>
      </c>
      <c r="RX19" s="930">
        <f t="shared" ca="1" si="517"/>
        <v>0</v>
      </c>
      <c r="RY19" s="930">
        <f t="shared" ca="1" si="517"/>
        <v>0</v>
      </c>
      <c r="RZ19" s="930">
        <f t="shared" ca="1" si="517"/>
        <v>0</v>
      </c>
      <c r="SA19" s="930">
        <f t="shared" ca="1" si="517"/>
        <v>0</v>
      </c>
      <c r="SB19" s="930">
        <f t="shared" ca="1" si="517"/>
        <v>0</v>
      </c>
      <c r="SC19" s="930">
        <f t="shared" ca="1" si="517"/>
        <v>0</v>
      </c>
      <c r="SD19" s="930">
        <f t="shared" ca="1" si="517"/>
        <v>0</v>
      </c>
      <c r="SE19" s="930">
        <f t="shared" ca="1" si="517"/>
        <v>0</v>
      </c>
      <c r="SF19" s="930">
        <f t="shared" ca="1" si="517"/>
        <v>0</v>
      </c>
      <c r="SG19" s="930">
        <f t="shared" ca="1" si="517"/>
        <v>0</v>
      </c>
      <c r="SH19" s="930">
        <f t="shared" ca="1" si="517"/>
        <v>0</v>
      </c>
      <c r="SI19" s="930">
        <f t="shared" ca="1" si="517"/>
        <v>0</v>
      </c>
      <c r="SJ19" s="930">
        <f t="shared" ca="1" si="517"/>
        <v>0</v>
      </c>
      <c r="SK19" s="930">
        <f t="shared" ca="1" si="517"/>
        <v>0</v>
      </c>
      <c r="SL19" s="930">
        <f t="shared" ca="1" si="511"/>
        <v>0</v>
      </c>
      <c r="SM19" s="930">
        <f t="shared" ca="1" si="511"/>
        <v>0</v>
      </c>
      <c r="SN19" s="930">
        <f t="shared" ca="1" si="511"/>
        <v>0</v>
      </c>
      <c r="SO19" s="930">
        <f t="shared" ca="1" si="511"/>
        <v>0</v>
      </c>
      <c r="SP19" s="930">
        <f t="shared" ca="1" si="511"/>
        <v>0</v>
      </c>
      <c r="SQ19" s="930">
        <f t="shared" ca="1" si="511"/>
        <v>0</v>
      </c>
      <c r="SR19" s="930">
        <f t="shared" ca="1" si="511"/>
        <v>0</v>
      </c>
      <c r="SS19" s="930">
        <f t="shared" ca="1" si="511"/>
        <v>0</v>
      </c>
      <c r="ST19" s="930">
        <f t="shared" ca="1" si="511"/>
        <v>0</v>
      </c>
      <c r="SU19" s="930">
        <f t="shared" ca="1" si="511"/>
        <v>0</v>
      </c>
      <c r="SV19" s="930">
        <f t="shared" ca="1" si="511"/>
        <v>0</v>
      </c>
      <c r="SW19" s="930">
        <f t="shared" ca="1" si="511"/>
        <v>0</v>
      </c>
      <c r="SX19" s="930">
        <f t="shared" ca="1" si="511"/>
        <v>0</v>
      </c>
      <c r="SY19" s="930">
        <f t="shared" ca="1" si="511"/>
        <v>0</v>
      </c>
      <c r="SZ19" s="930">
        <f t="shared" ca="1" si="511"/>
        <v>0</v>
      </c>
      <c r="TA19" s="930">
        <f t="shared" ca="1" si="511"/>
        <v>0</v>
      </c>
      <c r="TB19" s="930">
        <f t="shared" ca="1" si="511"/>
        <v>0</v>
      </c>
      <c r="TC19" s="930">
        <f t="shared" ca="1" si="511"/>
        <v>0</v>
      </c>
      <c r="TD19" s="930">
        <f t="shared" ca="1" si="511"/>
        <v>0</v>
      </c>
      <c r="TE19" s="930">
        <f t="shared" ca="1" si="511"/>
        <v>0</v>
      </c>
      <c r="TF19" s="930">
        <f t="shared" ca="1" si="511"/>
        <v>0</v>
      </c>
      <c r="TG19" s="930">
        <f t="shared" ca="1" si="511"/>
        <v>0</v>
      </c>
      <c r="TH19" s="930">
        <f t="shared" ca="1" si="511"/>
        <v>0</v>
      </c>
      <c r="TI19" s="930">
        <f t="shared" ca="1" si="511"/>
        <v>0</v>
      </c>
      <c r="TJ19" s="930">
        <f t="shared" ca="1" si="511"/>
        <v>0</v>
      </c>
      <c r="TK19" s="930">
        <f t="shared" ca="1" si="511"/>
        <v>0</v>
      </c>
      <c r="TL19" s="930">
        <f t="shared" ca="1" si="511"/>
        <v>0</v>
      </c>
      <c r="TM19" s="930">
        <f t="shared" ca="1" si="511"/>
        <v>0</v>
      </c>
      <c r="TN19" s="930">
        <f t="shared" ca="1" si="511"/>
        <v>0</v>
      </c>
      <c r="TO19" s="930">
        <f t="shared" ca="1" si="511"/>
        <v>0</v>
      </c>
      <c r="TP19" s="930">
        <f t="shared" ca="1" si="511"/>
        <v>0</v>
      </c>
      <c r="TQ19" s="930">
        <f t="shared" ca="1" si="511"/>
        <v>0</v>
      </c>
      <c r="TR19" s="930">
        <f t="shared" ca="1" si="511"/>
        <v>0</v>
      </c>
      <c r="TS19" s="930">
        <f t="shared" ca="1" si="511"/>
        <v>0</v>
      </c>
      <c r="TT19" s="930">
        <f t="shared" ca="1" si="511"/>
        <v>0</v>
      </c>
      <c r="TU19" s="930">
        <f t="shared" ca="1" si="511"/>
        <v>0</v>
      </c>
      <c r="TV19" s="930">
        <f t="shared" ca="1" si="511"/>
        <v>0</v>
      </c>
      <c r="TW19" s="930">
        <f t="shared" ca="1" si="511"/>
        <v>0</v>
      </c>
      <c r="TX19" s="930">
        <f t="shared" ca="1" si="511"/>
        <v>0</v>
      </c>
      <c r="TY19" s="930">
        <f t="shared" ca="1" si="511"/>
        <v>0</v>
      </c>
      <c r="TZ19" s="930">
        <f t="shared" ca="1" si="511"/>
        <v>0</v>
      </c>
      <c r="UA19" s="930">
        <f t="shared" ca="1" si="511"/>
        <v>0</v>
      </c>
      <c r="UB19" s="930">
        <f t="shared" ca="1" si="511"/>
        <v>0</v>
      </c>
      <c r="UC19" s="930">
        <f t="shared" ca="1" si="511"/>
        <v>0</v>
      </c>
      <c r="UD19" s="930">
        <f t="shared" ca="1" si="511"/>
        <v>0</v>
      </c>
      <c r="UE19" s="930">
        <f t="shared" ca="1" si="511"/>
        <v>0</v>
      </c>
      <c r="UF19" s="930">
        <f t="shared" ca="1" si="511"/>
        <v>0</v>
      </c>
      <c r="UG19" s="930">
        <f t="shared" ca="1" si="511"/>
        <v>0</v>
      </c>
      <c r="UH19" s="930">
        <f t="shared" ca="1" si="511"/>
        <v>0</v>
      </c>
      <c r="UI19" s="930">
        <f t="shared" ca="1" si="511"/>
        <v>0</v>
      </c>
      <c r="UJ19" s="930">
        <f t="shared" ca="1" si="511"/>
        <v>0</v>
      </c>
      <c r="UK19" s="930">
        <f t="shared" ca="1" si="511"/>
        <v>0</v>
      </c>
      <c r="UL19" s="930">
        <f t="shared" ca="1" si="511"/>
        <v>0</v>
      </c>
      <c r="UM19" s="930">
        <f t="shared" ca="1" si="511"/>
        <v>0</v>
      </c>
      <c r="UN19" s="930">
        <f t="shared" ca="1" si="511"/>
        <v>0</v>
      </c>
      <c r="UO19" s="930">
        <f t="shared" ca="1" si="511"/>
        <v>0</v>
      </c>
      <c r="UP19" s="930">
        <f t="shared" ca="1" si="511"/>
        <v>0</v>
      </c>
      <c r="UQ19" s="930">
        <f t="shared" ca="1" si="511"/>
        <v>0</v>
      </c>
      <c r="UR19" s="930">
        <f t="shared" ca="1" si="511"/>
        <v>0</v>
      </c>
      <c r="US19" s="930">
        <f t="shared" ca="1" si="511"/>
        <v>0</v>
      </c>
      <c r="UT19" s="930">
        <f t="shared" ca="1" si="511"/>
        <v>0</v>
      </c>
      <c r="UU19" s="930">
        <f t="shared" ca="1" si="511"/>
        <v>0</v>
      </c>
      <c r="UV19" s="930">
        <f t="shared" ca="1" si="511"/>
        <v>0</v>
      </c>
      <c r="UW19" s="930">
        <f t="shared" ca="1" si="500"/>
        <v>0</v>
      </c>
      <c r="UX19" s="930">
        <f t="shared" ref="UX19:XI23" ca="1" si="518">(ROUND(IF(((UX$8-$D19)*$H$11)&lt;0,0,(UX$8-$D19)*$H$11),2))*$C19</f>
        <v>0</v>
      </c>
      <c r="UY19" s="930">
        <f t="shared" ca="1" si="518"/>
        <v>0</v>
      </c>
      <c r="UZ19" s="930">
        <f t="shared" ca="1" si="518"/>
        <v>0</v>
      </c>
      <c r="VA19" s="930">
        <f t="shared" ca="1" si="518"/>
        <v>0</v>
      </c>
      <c r="VB19" s="930">
        <f t="shared" ca="1" si="518"/>
        <v>0</v>
      </c>
      <c r="VC19" s="930">
        <f t="shared" ca="1" si="518"/>
        <v>0</v>
      </c>
      <c r="VD19" s="930">
        <f t="shared" ca="1" si="518"/>
        <v>0</v>
      </c>
      <c r="VE19" s="930">
        <f t="shared" ca="1" si="518"/>
        <v>0</v>
      </c>
      <c r="VF19" s="930">
        <f t="shared" ca="1" si="518"/>
        <v>0</v>
      </c>
      <c r="VG19" s="930">
        <f t="shared" ca="1" si="518"/>
        <v>0</v>
      </c>
      <c r="VH19" s="930">
        <f t="shared" ca="1" si="518"/>
        <v>0</v>
      </c>
      <c r="VI19" s="930">
        <f t="shared" ca="1" si="518"/>
        <v>0</v>
      </c>
      <c r="VJ19" s="930">
        <f t="shared" ca="1" si="518"/>
        <v>0</v>
      </c>
      <c r="VK19" s="930">
        <f t="shared" ca="1" si="518"/>
        <v>0</v>
      </c>
      <c r="VL19" s="930">
        <f t="shared" ca="1" si="518"/>
        <v>0</v>
      </c>
      <c r="VM19" s="930">
        <f t="shared" ca="1" si="518"/>
        <v>0</v>
      </c>
      <c r="VN19" s="930">
        <f t="shared" ca="1" si="518"/>
        <v>0</v>
      </c>
      <c r="VO19" s="930">
        <f t="shared" ca="1" si="518"/>
        <v>0</v>
      </c>
      <c r="VP19" s="930">
        <f t="shared" ca="1" si="518"/>
        <v>0</v>
      </c>
      <c r="VQ19" s="930">
        <f t="shared" ca="1" si="518"/>
        <v>0</v>
      </c>
      <c r="VR19" s="930">
        <f t="shared" ca="1" si="518"/>
        <v>0</v>
      </c>
      <c r="VS19" s="930">
        <f t="shared" ca="1" si="518"/>
        <v>0</v>
      </c>
      <c r="VT19" s="930">
        <f t="shared" ca="1" si="518"/>
        <v>0</v>
      </c>
      <c r="VU19" s="930">
        <f t="shared" ca="1" si="518"/>
        <v>0</v>
      </c>
      <c r="VV19" s="930">
        <f t="shared" ca="1" si="518"/>
        <v>0</v>
      </c>
      <c r="VW19" s="930">
        <f t="shared" ca="1" si="518"/>
        <v>0</v>
      </c>
      <c r="VX19" s="930">
        <f t="shared" ca="1" si="518"/>
        <v>0</v>
      </c>
      <c r="VY19" s="930">
        <f t="shared" ca="1" si="518"/>
        <v>0</v>
      </c>
      <c r="VZ19" s="930">
        <f t="shared" ca="1" si="518"/>
        <v>0</v>
      </c>
      <c r="WA19" s="930">
        <f t="shared" ca="1" si="518"/>
        <v>0</v>
      </c>
      <c r="WB19" s="930">
        <f t="shared" ca="1" si="518"/>
        <v>0</v>
      </c>
      <c r="WC19" s="930">
        <f t="shared" ca="1" si="518"/>
        <v>0</v>
      </c>
      <c r="WD19" s="930">
        <f t="shared" ca="1" si="518"/>
        <v>0</v>
      </c>
      <c r="WE19" s="930">
        <f t="shared" ca="1" si="518"/>
        <v>0</v>
      </c>
      <c r="WF19" s="930">
        <f t="shared" ca="1" si="518"/>
        <v>0</v>
      </c>
      <c r="WG19" s="930">
        <f t="shared" ca="1" si="518"/>
        <v>0</v>
      </c>
      <c r="WH19" s="930">
        <f t="shared" ca="1" si="518"/>
        <v>0</v>
      </c>
      <c r="WI19" s="930">
        <f t="shared" ca="1" si="518"/>
        <v>0</v>
      </c>
      <c r="WJ19" s="930">
        <f t="shared" ca="1" si="518"/>
        <v>0</v>
      </c>
      <c r="WK19" s="930">
        <f t="shared" ca="1" si="518"/>
        <v>0</v>
      </c>
      <c r="WL19" s="930">
        <f t="shared" ca="1" si="518"/>
        <v>0</v>
      </c>
      <c r="WM19" s="930">
        <f t="shared" ca="1" si="518"/>
        <v>0</v>
      </c>
      <c r="WN19" s="930">
        <f t="shared" ca="1" si="518"/>
        <v>0</v>
      </c>
      <c r="WO19" s="930">
        <f t="shared" ca="1" si="518"/>
        <v>0</v>
      </c>
      <c r="WP19" s="930">
        <f t="shared" ca="1" si="518"/>
        <v>0</v>
      </c>
      <c r="WQ19" s="930">
        <f t="shared" ca="1" si="518"/>
        <v>0</v>
      </c>
      <c r="WR19" s="930">
        <f t="shared" ca="1" si="518"/>
        <v>0</v>
      </c>
      <c r="WS19" s="930">
        <f t="shared" ca="1" si="518"/>
        <v>0</v>
      </c>
      <c r="WT19" s="930">
        <f t="shared" ca="1" si="518"/>
        <v>0</v>
      </c>
      <c r="WU19" s="930">
        <f t="shared" ca="1" si="518"/>
        <v>0</v>
      </c>
      <c r="WV19" s="930">
        <f t="shared" ca="1" si="518"/>
        <v>0</v>
      </c>
      <c r="WW19" s="930">
        <f t="shared" ca="1" si="518"/>
        <v>0</v>
      </c>
      <c r="WX19" s="930">
        <f t="shared" ca="1" si="518"/>
        <v>0</v>
      </c>
      <c r="WY19" s="930">
        <f t="shared" ca="1" si="518"/>
        <v>0</v>
      </c>
      <c r="WZ19" s="930">
        <f t="shared" ca="1" si="518"/>
        <v>0</v>
      </c>
      <c r="XA19" s="930">
        <f t="shared" ca="1" si="518"/>
        <v>0</v>
      </c>
      <c r="XB19" s="930">
        <f t="shared" ca="1" si="518"/>
        <v>0</v>
      </c>
      <c r="XC19" s="930">
        <f t="shared" ca="1" si="518"/>
        <v>0</v>
      </c>
      <c r="XD19" s="930">
        <f t="shared" ca="1" si="518"/>
        <v>0</v>
      </c>
      <c r="XE19" s="930">
        <f t="shared" ca="1" si="518"/>
        <v>0</v>
      </c>
      <c r="XF19" s="930">
        <f t="shared" ca="1" si="518"/>
        <v>0</v>
      </c>
      <c r="XG19" s="930">
        <f t="shared" ca="1" si="518"/>
        <v>0</v>
      </c>
      <c r="XH19" s="930">
        <f t="shared" ca="1" si="518"/>
        <v>0</v>
      </c>
      <c r="XI19" s="930">
        <f t="shared" ca="1" si="518"/>
        <v>0</v>
      </c>
      <c r="XJ19" s="930">
        <f t="shared" ca="1" si="512"/>
        <v>0</v>
      </c>
      <c r="XK19" s="930">
        <f t="shared" ca="1" si="512"/>
        <v>0</v>
      </c>
      <c r="XL19" s="930">
        <f t="shared" ca="1" si="512"/>
        <v>0</v>
      </c>
      <c r="XM19" s="930">
        <f t="shared" ca="1" si="512"/>
        <v>0</v>
      </c>
      <c r="XN19" s="930">
        <f t="shared" ca="1" si="512"/>
        <v>0</v>
      </c>
      <c r="XO19" s="930">
        <f t="shared" ca="1" si="512"/>
        <v>0</v>
      </c>
      <c r="XP19" s="930">
        <f t="shared" ca="1" si="512"/>
        <v>0</v>
      </c>
      <c r="XQ19" s="930">
        <f t="shared" ca="1" si="512"/>
        <v>0</v>
      </c>
      <c r="XR19" s="930">
        <f t="shared" ca="1" si="512"/>
        <v>0</v>
      </c>
      <c r="XS19" s="930">
        <f t="shared" ca="1" si="512"/>
        <v>0</v>
      </c>
      <c r="XT19" s="930">
        <f t="shared" ca="1" si="512"/>
        <v>0</v>
      </c>
      <c r="XU19" s="930">
        <f t="shared" ca="1" si="512"/>
        <v>0</v>
      </c>
      <c r="XV19" s="930">
        <f t="shared" ca="1" si="512"/>
        <v>0</v>
      </c>
      <c r="XW19" s="930">
        <f t="shared" ca="1" si="512"/>
        <v>0</v>
      </c>
      <c r="XX19" s="930">
        <f t="shared" ca="1" si="512"/>
        <v>0</v>
      </c>
      <c r="XY19" s="930">
        <f t="shared" ca="1" si="512"/>
        <v>0</v>
      </c>
      <c r="XZ19" s="930">
        <f t="shared" ca="1" si="512"/>
        <v>0</v>
      </c>
      <c r="YA19" s="930">
        <f t="shared" ca="1" si="512"/>
        <v>0</v>
      </c>
      <c r="YB19" s="930">
        <f t="shared" ca="1" si="512"/>
        <v>0</v>
      </c>
      <c r="YC19" s="930">
        <f t="shared" ca="1" si="512"/>
        <v>0</v>
      </c>
      <c r="YD19" s="930">
        <f t="shared" ca="1" si="512"/>
        <v>0</v>
      </c>
      <c r="YE19" s="930">
        <f t="shared" ca="1" si="512"/>
        <v>0</v>
      </c>
      <c r="YF19" s="930">
        <f t="shared" ca="1" si="512"/>
        <v>0</v>
      </c>
      <c r="YG19" s="930">
        <f t="shared" ca="1" si="512"/>
        <v>0</v>
      </c>
      <c r="YH19" s="930">
        <f t="shared" ca="1" si="512"/>
        <v>0</v>
      </c>
      <c r="YI19" s="930">
        <f t="shared" ca="1" si="512"/>
        <v>0</v>
      </c>
      <c r="YJ19" s="930">
        <f t="shared" ca="1" si="512"/>
        <v>0</v>
      </c>
      <c r="YK19" s="930">
        <f t="shared" ca="1" si="512"/>
        <v>0</v>
      </c>
      <c r="YL19" s="930">
        <f t="shared" ca="1" si="512"/>
        <v>0</v>
      </c>
      <c r="YM19" s="930">
        <f t="shared" ca="1" si="512"/>
        <v>0</v>
      </c>
      <c r="YN19" s="930">
        <f t="shared" ca="1" si="512"/>
        <v>0</v>
      </c>
      <c r="YO19" s="930">
        <f t="shared" ca="1" si="512"/>
        <v>0</v>
      </c>
      <c r="YP19" s="930">
        <f t="shared" ca="1" si="512"/>
        <v>0</v>
      </c>
      <c r="YQ19" s="930">
        <f t="shared" ca="1" si="512"/>
        <v>0</v>
      </c>
      <c r="YR19" s="930">
        <f t="shared" ca="1" si="512"/>
        <v>0</v>
      </c>
      <c r="YS19" s="930">
        <f t="shared" ca="1" si="512"/>
        <v>0</v>
      </c>
      <c r="YT19" s="930">
        <f t="shared" ca="1" si="512"/>
        <v>0</v>
      </c>
      <c r="YU19" s="930">
        <f t="shared" ca="1" si="512"/>
        <v>0</v>
      </c>
      <c r="YV19" s="930">
        <f t="shared" ca="1" si="512"/>
        <v>0</v>
      </c>
      <c r="YW19" s="930">
        <f t="shared" ca="1" si="512"/>
        <v>0</v>
      </c>
      <c r="YX19" s="930">
        <f t="shared" ca="1" si="512"/>
        <v>0</v>
      </c>
      <c r="YY19" s="930">
        <f t="shared" ca="1" si="512"/>
        <v>0</v>
      </c>
      <c r="YZ19" s="930">
        <f t="shared" ca="1" si="512"/>
        <v>0</v>
      </c>
      <c r="ZA19" s="930">
        <f t="shared" ca="1" si="512"/>
        <v>0</v>
      </c>
      <c r="ZB19" s="930">
        <f t="shared" ca="1" si="512"/>
        <v>0</v>
      </c>
      <c r="ZC19" s="930">
        <f t="shared" ca="1" si="512"/>
        <v>0</v>
      </c>
      <c r="ZD19" s="930">
        <f t="shared" ca="1" si="512"/>
        <v>0</v>
      </c>
      <c r="ZE19" s="930">
        <f t="shared" ca="1" si="512"/>
        <v>0</v>
      </c>
      <c r="ZF19" s="930">
        <f t="shared" ca="1" si="512"/>
        <v>0</v>
      </c>
      <c r="ZG19" s="930">
        <f t="shared" ca="1" si="512"/>
        <v>0</v>
      </c>
      <c r="ZH19" s="930">
        <f t="shared" ca="1" si="512"/>
        <v>0</v>
      </c>
      <c r="ZI19" s="930">
        <f t="shared" ca="1" si="512"/>
        <v>0</v>
      </c>
      <c r="ZJ19" s="930">
        <f t="shared" ca="1" si="512"/>
        <v>0</v>
      </c>
      <c r="ZK19" s="930">
        <f t="shared" ca="1" si="512"/>
        <v>0</v>
      </c>
      <c r="ZL19" s="930">
        <f t="shared" ca="1" si="512"/>
        <v>0</v>
      </c>
      <c r="ZM19" s="930">
        <f t="shared" ca="1" si="512"/>
        <v>0</v>
      </c>
      <c r="ZN19" s="930">
        <f t="shared" ca="1" si="512"/>
        <v>0</v>
      </c>
      <c r="ZO19" s="930">
        <f t="shared" ca="1" si="512"/>
        <v>0</v>
      </c>
      <c r="ZP19" s="930">
        <f t="shared" ca="1" si="512"/>
        <v>0</v>
      </c>
      <c r="ZQ19" s="930">
        <f t="shared" ca="1" si="512"/>
        <v>0</v>
      </c>
      <c r="ZR19" s="930">
        <f t="shared" ca="1" si="512"/>
        <v>0</v>
      </c>
      <c r="ZS19" s="930">
        <f t="shared" ca="1" si="512"/>
        <v>0</v>
      </c>
      <c r="ZT19" s="930">
        <f t="shared" ca="1" si="512"/>
        <v>0</v>
      </c>
      <c r="ZU19" s="930">
        <f t="shared" ca="1" si="502"/>
        <v>0</v>
      </c>
      <c r="ZV19" s="930">
        <f t="shared" ca="1" si="503"/>
        <v>0</v>
      </c>
      <c r="ZW19" s="930">
        <f t="shared" ca="1" si="503"/>
        <v>0</v>
      </c>
      <c r="ZX19" s="930">
        <f t="shared" ca="1" si="503"/>
        <v>0</v>
      </c>
      <c r="ZY19" s="930">
        <f t="shared" ca="1" si="503"/>
        <v>0</v>
      </c>
      <c r="ZZ19" s="930">
        <f t="shared" ca="1" si="503"/>
        <v>0</v>
      </c>
      <c r="AAA19" s="930">
        <f t="shared" ca="1" si="503"/>
        <v>0</v>
      </c>
      <c r="AAB19" s="930">
        <f t="shared" ca="1" si="503"/>
        <v>0</v>
      </c>
    </row>
    <row r="20" spans="1:704" s="150" customFormat="1" ht="15" customHeight="1" x14ac:dyDescent="0.2">
      <c r="A20" s="150" t="s">
        <v>10</v>
      </c>
      <c r="B20" s="318">
        <f ca="1">II!B22</f>
        <v>2.3200000000000003</v>
      </c>
      <c r="C20" s="283">
        <f ca="1">II!I22</f>
        <v>2112</v>
      </c>
      <c r="D20" s="147">
        <f ca="1">II!J22</f>
        <v>740.25</v>
      </c>
      <c r="E20" s="283" t="str">
        <f ca="1">IF(C20&lt;E$10,E$10-C20,"")</f>
        <v/>
      </c>
      <c r="F20" s="166" t="str">
        <f ca="1">IF(E20="","",ROUND(II!$H$34*F$10*100,0)/100)</f>
        <v/>
      </c>
      <c r="G20" s="166">
        <f t="shared" ca="1" si="508"/>
        <v>0</v>
      </c>
      <c r="H20" s="147">
        <f ca="1">IF(II!P22="",0,ROUND((II!$H$34-D20)*$H$11*100,0)/100)</f>
        <v>636.57000000000005</v>
      </c>
      <c r="I20" s="147">
        <f ca="1">IF(Para!L$42="nein",(H20*C20),IF(H20="",0,ROUND(IF(C20&gt;II!$I$36,(H20*II!$I$36),(H20*C20)),0)))</f>
        <v>1344436</v>
      </c>
      <c r="J20" s="189">
        <f t="shared" ca="1" si="504"/>
        <v>1344436</v>
      </c>
      <c r="K20" s="953">
        <f t="shared" ca="1" si="488"/>
        <v>1344436</v>
      </c>
      <c r="L20" s="940">
        <f t="shared" ca="1" si="505"/>
        <v>2387713.15</v>
      </c>
      <c r="M20" s="940">
        <v>1309802.57</v>
      </c>
      <c r="N20" s="940">
        <f t="shared" ca="1" si="489"/>
        <v>9286.3647510887386</v>
      </c>
      <c r="P20" s="930">
        <f t="shared" ca="1" si="506"/>
        <v>1765146.24</v>
      </c>
      <c r="Q20" s="930">
        <f t="shared" ca="1" si="490"/>
        <v>1762506.24</v>
      </c>
      <c r="R20" s="930">
        <f t="shared" ca="1" si="490"/>
        <v>1759866.24</v>
      </c>
      <c r="S20" s="930">
        <f t="shared" ca="1" si="490"/>
        <v>1757205.1199999999</v>
      </c>
      <c r="T20" s="930">
        <f t="shared" ca="1" si="490"/>
        <v>1754565.1199999999</v>
      </c>
      <c r="U20" s="930">
        <f t="shared" ca="1" si="490"/>
        <v>1751925.1199999999</v>
      </c>
      <c r="V20" s="930">
        <f t="shared" ca="1" si="490"/>
        <v>1749264</v>
      </c>
      <c r="W20" s="930">
        <f t="shared" ca="1" si="490"/>
        <v>1746624</v>
      </c>
      <c r="X20" s="930">
        <f t="shared" ca="1" si="490"/>
        <v>1743984</v>
      </c>
      <c r="Y20" s="930">
        <f t="shared" ca="1" si="490"/>
        <v>1741344</v>
      </c>
      <c r="Z20" s="930">
        <f t="shared" ca="1" si="490"/>
        <v>1738682.8800000001</v>
      </c>
      <c r="AA20" s="930">
        <f t="shared" ca="1" si="490"/>
        <v>1736042.8800000001</v>
      </c>
      <c r="AB20" s="930">
        <f t="shared" ca="1" si="490"/>
        <v>1733402.8800000001</v>
      </c>
      <c r="AC20" s="930">
        <f t="shared" ca="1" si="490"/>
        <v>1730762.8800000001</v>
      </c>
      <c r="AD20" s="930">
        <f t="shared" ca="1" si="490"/>
        <v>1728101.76</v>
      </c>
      <c r="AE20" s="930">
        <f t="shared" ca="1" si="490"/>
        <v>1725461.76</v>
      </c>
      <c r="AF20" s="930">
        <f t="shared" ca="1" si="490"/>
        <v>1722821.76</v>
      </c>
      <c r="AG20" s="930">
        <f t="shared" ca="1" si="490"/>
        <v>1720160.6400000001</v>
      </c>
      <c r="AH20" s="930">
        <f t="shared" ca="1" si="490"/>
        <v>1717520.6400000001</v>
      </c>
      <c r="AI20" s="930">
        <f t="shared" ca="1" si="490"/>
        <v>1714880.6400000001</v>
      </c>
      <c r="AJ20" s="930">
        <f t="shared" ca="1" si="490"/>
        <v>1712240.6400000001</v>
      </c>
      <c r="AK20" s="930">
        <f t="shared" ca="1" si="490"/>
        <v>1709579.52</v>
      </c>
      <c r="AL20" s="930">
        <f t="shared" ca="1" si="490"/>
        <v>1706939.52</v>
      </c>
      <c r="AM20" s="930">
        <f t="shared" ca="1" si="490"/>
        <v>1704299.52</v>
      </c>
      <c r="AN20" s="930">
        <f t="shared" ca="1" si="490"/>
        <v>1701638.4000000001</v>
      </c>
      <c r="AO20" s="930">
        <f t="shared" ca="1" si="490"/>
        <v>1698998.4000000001</v>
      </c>
      <c r="AP20" s="930">
        <f t="shared" ca="1" si="491"/>
        <v>1696358.4000000001</v>
      </c>
      <c r="AQ20" s="930">
        <f t="shared" ca="1" si="491"/>
        <v>1693718.4000000001</v>
      </c>
      <c r="AR20" s="930">
        <f t="shared" ca="1" si="491"/>
        <v>1691057.28</v>
      </c>
      <c r="AS20" s="930">
        <f t="shared" ca="1" si="491"/>
        <v>1688417.28</v>
      </c>
      <c r="AT20" s="930">
        <f t="shared" ca="1" si="491"/>
        <v>1685777.28</v>
      </c>
      <c r="AU20" s="930">
        <f t="shared" ca="1" si="491"/>
        <v>1683137.28</v>
      </c>
      <c r="AV20" s="930">
        <f t="shared" ca="1" si="491"/>
        <v>1680476.1599999999</v>
      </c>
      <c r="AW20" s="930">
        <f t="shared" ca="1" si="491"/>
        <v>1677836.16</v>
      </c>
      <c r="AX20" s="930">
        <f t="shared" ca="1" si="491"/>
        <v>1675196.16</v>
      </c>
      <c r="AY20" s="930">
        <f t="shared" ca="1" si="491"/>
        <v>1672535.0399999998</v>
      </c>
      <c r="AZ20" s="930">
        <f t="shared" ca="1" si="491"/>
        <v>1669895.0399999998</v>
      </c>
      <c r="BA20" s="930">
        <f t="shared" ca="1" si="491"/>
        <v>1667255.0399999998</v>
      </c>
      <c r="BB20" s="930">
        <f t="shared" ca="1" si="491"/>
        <v>1664615.0399999998</v>
      </c>
      <c r="BC20" s="930">
        <f t="shared" ca="1" si="491"/>
        <v>1661953.92</v>
      </c>
      <c r="BD20" s="930">
        <f t="shared" ca="1" si="491"/>
        <v>1659313.92</v>
      </c>
      <c r="BE20" s="930">
        <f t="shared" ca="1" si="491"/>
        <v>1656673.92</v>
      </c>
      <c r="BF20" s="930">
        <f t="shared" ca="1" si="491"/>
        <v>1654033.92</v>
      </c>
      <c r="BG20" s="930">
        <f t="shared" ca="1" si="491"/>
        <v>1651372.8</v>
      </c>
      <c r="BH20" s="930">
        <f t="shared" ca="1" si="491"/>
        <v>1648732.8</v>
      </c>
      <c r="BI20" s="930">
        <f t="shared" ca="1" si="491"/>
        <v>1646092.8</v>
      </c>
      <c r="BJ20" s="930">
        <f t="shared" ca="1" si="491"/>
        <v>1643431.68</v>
      </c>
      <c r="BK20" s="930">
        <f t="shared" ca="1" si="491"/>
        <v>1640791.68</v>
      </c>
      <c r="BL20" s="930">
        <f t="shared" ca="1" si="491"/>
        <v>1638151.68</v>
      </c>
      <c r="BM20" s="930">
        <f t="shared" ca="1" si="491"/>
        <v>1635511.68</v>
      </c>
      <c r="BN20" s="930">
        <f t="shared" ca="1" si="491"/>
        <v>1632850.56</v>
      </c>
      <c r="BO20" s="930">
        <f t="shared" ref="AP20:CU24" ca="1" si="519">(ROUND(IF(((BO$8-$D20)*$H$11)&lt;0,0,(BO$8-$D20)*$H$11),2))*$C20</f>
        <v>1630210.56</v>
      </c>
      <c r="BP20" s="930">
        <f t="shared" ca="1" si="519"/>
        <v>1627570.56</v>
      </c>
      <c r="BQ20" s="930">
        <f t="shared" ca="1" si="519"/>
        <v>1624909.44</v>
      </c>
      <c r="BR20" s="930">
        <f t="shared" ca="1" si="519"/>
        <v>1622269.44</v>
      </c>
      <c r="BS20" s="930">
        <f t="shared" ca="1" si="519"/>
        <v>1619629.44</v>
      </c>
      <c r="BT20" s="930">
        <f t="shared" ca="1" si="519"/>
        <v>1616989.44</v>
      </c>
      <c r="BU20" s="930">
        <f t="shared" ca="1" si="519"/>
        <v>1614328.32</v>
      </c>
      <c r="BV20" s="930">
        <f t="shared" ca="1" si="519"/>
        <v>1611688.32</v>
      </c>
      <c r="BW20" s="930">
        <f t="shared" ca="1" si="519"/>
        <v>1609048.32</v>
      </c>
      <c r="BX20" s="930">
        <f t="shared" ca="1" si="519"/>
        <v>1606408.32</v>
      </c>
      <c r="BY20" s="930">
        <f t="shared" ca="1" si="519"/>
        <v>1603747.2</v>
      </c>
      <c r="BZ20" s="930">
        <f t="shared" ca="1" si="519"/>
        <v>1601107.2</v>
      </c>
      <c r="CA20" s="930">
        <f t="shared" ca="1" si="519"/>
        <v>1598467.2</v>
      </c>
      <c r="CB20" s="930">
        <f t="shared" ca="1" si="519"/>
        <v>1595806.08</v>
      </c>
      <c r="CC20" s="930">
        <f t="shared" ca="1" si="519"/>
        <v>1593166.08</v>
      </c>
      <c r="CD20" s="930">
        <f t="shared" ca="1" si="519"/>
        <v>1590526.08</v>
      </c>
      <c r="CE20" s="930">
        <f t="shared" ca="1" si="519"/>
        <v>1587886.0800000001</v>
      </c>
      <c r="CF20" s="930">
        <f t="shared" ca="1" si="519"/>
        <v>1585224.9600000002</v>
      </c>
      <c r="CG20" s="930">
        <f t="shared" ca="1" si="519"/>
        <v>1582584.9600000002</v>
      </c>
      <c r="CH20" s="930">
        <f t="shared" ca="1" si="519"/>
        <v>1579944.9600000002</v>
      </c>
      <c r="CI20" s="930">
        <f t="shared" ca="1" si="519"/>
        <v>1577304.9600000002</v>
      </c>
      <c r="CJ20" s="930">
        <f t="shared" ca="1" si="519"/>
        <v>1574643.84</v>
      </c>
      <c r="CK20" s="930">
        <f t="shared" ca="1" si="519"/>
        <v>1572003.8400000001</v>
      </c>
      <c r="CL20" s="930">
        <f t="shared" ca="1" si="519"/>
        <v>1569363.84</v>
      </c>
      <c r="CM20" s="930">
        <f t="shared" ca="1" si="519"/>
        <v>1566702.72</v>
      </c>
      <c r="CN20" s="930">
        <f t="shared" ca="1" si="519"/>
        <v>1564062.72</v>
      </c>
      <c r="CO20" s="930">
        <f t="shared" ca="1" si="519"/>
        <v>1561422.72</v>
      </c>
      <c r="CP20" s="930">
        <f t="shared" ca="1" si="519"/>
        <v>1558782.72</v>
      </c>
      <c r="CQ20" s="930">
        <f t="shared" ca="1" si="519"/>
        <v>1556121.5999999999</v>
      </c>
      <c r="CR20" s="930">
        <f t="shared" ca="1" si="519"/>
        <v>1553481.5999999999</v>
      </c>
      <c r="CS20" s="930">
        <f t="shared" ca="1" si="519"/>
        <v>1550841.5999999999</v>
      </c>
      <c r="CT20" s="930">
        <f t="shared" ca="1" si="519"/>
        <v>1548180.48</v>
      </c>
      <c r="CU20" s="930">
        <f t="shared" ca="1" si="519"/>
        <v>1545540.48</v>
      </c>
      <c r="CV20" s="930">
        <f t="shared" ca="1" si="492"/>
        <v>1542900.48</v>
      </c>
      <c r="CW20" s="930">
        <f t="shared" ca="1" si="492"/>
        <v>1540260.48</v>
      </c>
      <c r="CX20" s="930">
        <f t="shared" ca="1" si="492"/>
        <v>1537599.3599999999</v>
      </c>
      <c r="CY20" s="930">
        <f t="shared" ca="1" si="492"/>
        <v>1534959.3599999999</v>
      </c>
      <c r="CZ20" s="930">
        <f t="shared" ca="1" si="492"/>
        <v>1532319.3599999999</v>
      </c>
      <c r="DA20" s="930">
        <f t="shared" ca="1" si="492"/>
        <v>1529679.3599999999</v>
      </c>
      <c r="DB20" s="930">
        <f t="shared" ca="1" si="514"/>
        <v>1527018.24</v>
      </c>
      <c r="DC20" s="930">
        <f t="shared" ca="1" si="514"/>
        <v>1524378.24</v>
      </c>
      <c r="DD20" s="930">
        <f t="shared" ca="1" si="514"/>
        <v>1521738.24</v>
      </c>
      <c r="DE20" s="930">
        <f t="shared" ca="1" si="514"/>
        <v>1519077.1199999999</v>
      </c>
      <c r="DF20" s="930">
        <f t="shared" ca="1" si="514"/>
        <v>1516437.1199999999</v>
      </c>
      <c r="DG20" s="930">
        <f t="shared" ca="1" si="514"/>
        <v>1513797.1199999999</v>
      </c>
      <c r="DH20" s="930">
        <f t="shared" ca="1" si="514"/>
        <v>1511157.1199999999</v>
      </c>
      <c r="DI20" s="930">
        <f t="shared" ca="1" si="514"/>
        <v>1508496</v>
      </c>
      <c r="DJ20" s="930">
        <f t="shared" ca="1" si="514"/>
        <v>1505856</v>
      </c>
      <c r="DK20" s="930">
        <f t="shared" ca="1" si="514"/>
        <v>1503216</v>
      </c>
      <c r="DL20" s="930">
        <f t="shared" ca="1" si="514"/>
        <v>1500576</v>
      </c>
      <c r="DM20" s="930">
        <f t="shared" ca="1" si="514"/>
        <v>1497914.8800000001</v>
      </c>
      <c r="DN20" s="930">
        <f t="shared" ca="1" si="514"/>
        <v>1495274.8800000001</v>
      </c>
      <c r="DO20" s="930">
        <f t="shared" ca="1" si="514"/>
        <v>1492634.8800000001</v>
      </c>
      <c r="DP20" s="930">
        <f t="shared" ca="1" si="514"/>
        <v>1489973.76</v>
      </c>
      <c r="DQ20" s="930">
        <f t="shared" ca="1" si="514"/>
        <v>1487333.76</v>
      </c>
      <c r="DR20" s="930">
        <f t="shared" ca="1" si="514"/>
        <v>1484693.76</v>
      </c>
      <c r="DS20" s="930">
        <f t="shared" ca="1" si="514"/>
        <v>1482053.76</v>
      </c>
      <c r="DT20" s="930">
        <f t="shared" ca="1" si="514"/>
        <v>1479392.6400000001</v>
      </c>
      <c r="DU20" s="930">
        <f t="shared" ca="1" si="514"/>
        <v>1476752.6400000001</v>
      </c>
      <c r="DV20" s="930">
        <f t="shared" ca="1" si="514"/>
        <v>1474112.6400000001</v>
      </c>
      <c r="DW20" s="930">
        <f t="shared" ca="1" si="514"/>
        <v>1471451.52</v>
      </c>
      <c r="DX20" s="930">
        <f t="shared" ca="1" si="514"/>
        <v>1468811.52</v>
      </c>
      <c r="DY20" s="930">
        <f t="shared" ca="1" si="514"/>
        <v>1466171.52</v>
      </c>
      <c r="DZ20" s="930">
        <f t="shared" ca="1" si="514"/>
        <v>1463531.52</v>
      </c>
      <c r="EA20" s="930">
        <f t="shared" ca="1" si="514"/>
        <v>1460870.4000000001</v>
      </c>
      <c r="EB20" s="930">
        <f t="shared" ca="1" si="514"/>
        <v>1458230.4000000001</v>
      </c>
      <c r="EC20" s="930">
        <f t="shared" ca="1" si="514"/>
        <v>1455590.4000000001</v>
      </c>
      <c r="ED20" s="930">
        <f t="shared" ca="1" si="514"/>
        <v>1452950.4000000001</v>
      </c>
      <c r="EE20" s="930">
        <f t="shared" ca="1" si="514"/>
        <v>1450289.28</v>
      </c>
      <c r="EF20" s="930">
        <f t="shared" ca="1" si="514"/>
        <v>1447649.28</v>
      </c>
      <c r="EG20" s="930">
        <f t="shared" ca="1" si="514"/>
        <v>1445009.28</v>
      </c>
      <c r="EH20" s="930">
        <f t="shared" ca="1" si="514"/>
        <v>1442348.16</v>
      </c>
      <c r="EI20" s="930">
        <f t="shared" ca="1" si="514"/>
        <v>1439708.1599999999</v>
      </c>
      <c r="EJ20" s="930">
        <f t="shared" ca="1" si="514"/>
        <v>1437068.16</v>
      </c>
      <c r="EK20" s="930">
        <f t="shared" ca="1" si="514"/>
        <v>1434428.16</v>
      </c>
      <c r="EL20" s="930">
        <f t="shared" ca="1" si="514"/>
        <v>1431767.0399999998</v>
      </c>
      <c r="EM20" s="930">
        <f t="shared" ca="1" si="514"/>
        <v>1429127.0399999998</v>
      </c>
      <c r="EN20" s="930">
        <f t="shared" ca="1" si="514"/>
        <v>1426487.0399999998</v>
      </c>
      <c r="EO20" s="930">
        <f t="shared" ca="1" si="514"/>
        <v>1423847.0399999998</v>
      </c>
      <c r="EP20" s="930">
        <f t="shared" ca="1" si="514"/>
        <v>1421185.92</v>
      </c>
      <c r="EQ20" s="930">
        <f t="shared" ca="1" si="514"/>
        <v>1418545.92</v>
      </c>
      <c r="ER20" s="930">
        <f t="shared" ca="1" si="514"/>
        <v>1415905.92</v>
      </c>
      <c r="ES20" s="930">
        <f t="shared" ca="1" si="514"/>
        <v>1413244.8</v>
      </c>
      <c r="ET20" s="930">
        <f t="shared" ca="1" si="514"/>
        <v>1410604.8</v>
      </c>
      <c r="EU20" s="930">
        <f t="shared" ca="1" si="514"/>
        <v>1407964.8</v>
      </c>
      <c r="EV20" s="930">
        <f t="shared" ca="1" si="514"/>
        <v>1405324.8</v>
      </c>
      <c r="EW20" s="930">
        <f t="shared" ca="1" si="514"/>
        <v>1402663.68</v>
      </c>
      <c r="EX20" s="930">
        <f t="shared" ca="1" si="514"/>
        <v>1400023.68</v>
      </c>
      <c r="EY20" s="930">
        <f t="shared" ca="1" si="514"/>
        <v>1397383.68</v>
      </c>
      <c r="EZ20" s="930">
        <f t="shared" ca="1" si="514"/>
        <v>1394722.56</v>
      </c>
      <c r="FA20" s="930">
        <f t="shared" ca="1" si="514"/>
        <v>1392082.56</v>
      </c>
      <c r="FB20" s="930">
        <f t="shared" ca="1" si="514"/>
        <v>1389442.56</v>
      </c>
      <c r="FC20" s="930">
        <f t="shared" ca="1" si="514"/>
        <v>1386802.56</v>
      </c>
      <c r="FD20" s="930">
        <f t="shared" ca="1" si="514"/>
        <v>1384141.44</v>
      </c>
      <c r="FE20" s="930">
        <f t="shared" ca="1" si="514"/>
        <v>1381501.44</v>
      </c>
      <c r="FF20" s="930">
        <f t="shared" ca="1" si="514"/>
        <v>1378861.44</v>
      </c>
      <c r="FG20" s="930">
        <f t="shared" ca="1" si="514"/>
        <v>1376221.44</v>
      </c>
      <c r="FH20" s="930">
        <f t="shared" ca="1" si="514"/>
        <v>1373560.32</v>
      </c>
      <c r="FI20" s="930">
        <f t="shared" ca="1" si="514"/>
        <v>1370920.32</v>
      </c>
      <c r="FJ20" s="930">
        <f t="shared" ca="1" si="514"/>
        <v>1368280.32</v>
      </c>
      <c r="FK20" s="930">
        <f t="shared" ca="1" si="514"/>
        <v>1365619.2</v>
      </c>
      <c r="FL20" s="930">
        <f t="shared" ca="1" si="514"/>
        <v>1362979.2</v>
      </c>
      <c r="FM20" s="930">
        <f t="shared" ca="1" si="514"/>
        <v>1360339.2</v>
      </c>
      <c r="FN20" s="930">
        <f t="shared" ca="1" si="509"/>
        <v>1357699.2</v>
      </c>
      <c r="FO20" s="930">
        <f t="shared" ca="1" si="509"/>
        <v>1355038.08</v>
      </c>
      <c r="FP20" s="930">
        <f t="shared" ca="1" si="509"/>
        <v>1352398.08</v>
      </c>
      <c r="FQ20" s="930">
        <f t="shared" ca="1" si="509"/>
        <v>1349758.08</v>
      </c>
      <c r="FR20" s="930">
        <f t="shared" ca="1" si="509"/>
        <v>1347118.0800000001</v>
      </c>
      <c r="FS20" s="930">
        <f t="shared" ca="1" si="509"/>
        <v>1344456.9600000002</v>
      </c>
      <c r="FT20" s="930">
        <f t="shared" ca="1" si="509"/>
        <v>1341816.9600000002</v>
      </c>
      <c r="FU20" s="930">
        <f t="shared" ca="1" si="509"/>
        <v>1339176.9600000002</v>
      </c>
      <c r="FV20" s="930">
        <f t="shared" ca="1" si="509"/>
        <v>1336515.8400000001</v>
      </c>
      <c r="FW20" s="930">
        <f t="shared" ca="1" si="509"/>
        <v>1333875.8400000001</v>
      </c>
      <c r="FX20" s="930">
        <f t="shared" ca="1" si="509"/>
        <v>1331235.8400000001</v>
      </c>
      <c r="FY20" s="930">
        <f t="shared" ca="1" si="509"/>
        <v>1328595.8400000001</v>
      </c>
      <c r="FZ20" s="930">
        <f t="shared" ca="1" si="509"/>
        <v>1325934.72</v>
      </c>
      <c r="GA20" s="930">
        <f t="shared" ca="1" si="509"/>
        <v>1323294.72</v>
      </c>
      <c r="GB20" s="930">
        <f t="shared" ca="1" si="509"/>
        <v>1320654.72</v>
      </c>
      <c r="GC20" s="930">
        <f t="shared" ca="1" si="509"/>
        <v>1317993.5999999999</v>
      </c>
      <c r="GD20" s="930">
        <f t="shared" ca="1" si="509"/>
        <v>1315353.5999999999</v>
      </c>
      <c r="GE20" s="930">
        <f t="shared" ca="1" si="509"/>
        <v>1312713.5999999999</v>
      </c>
      <c r="GF20" s="930">
        <f t="shared" ca="1" si="509"/>
        <v>1310073.5999999999</v>
      </c>
      <c r="GG20" s="930">
        <f t="shared" ca="1" si="509"/>
        <v>1307412.48</v>
      </c>
      <c r="GH20" s="930">
        <f t="shared" ca="1" si="509"/>
        <v>1304772.48</v>
      </c>
      <c r="GI20" s="930">
        <f t="shared" ca="1" si="509"/>
        <v>1302132.48</v>
      </c>
      <c r="GJ20" s="930">
        <f t="shared" ca="1" si="509"/>
        <v>1299492.48</v>
      </c>
      <c r="GK20" s="930">
        <f t="shared" ca="1" si="509"/>
        <v>1296831.3599999999</v>
      </c>
      <c r="GL20" s="930">
        <f t="shared" ca="1" si="509"/>
        <v>1294191.3599999999</v>
      </c>
      <c r="GM20" s="930">
        <f t="shared" ca="1" si="509"/>
        <v>1291551.3599999999</v>
      </c>
      <c r="GN20" s="930">
        <f t="shared" ca="1" si="509"/>
        <v>1288890.24</v>
      </c>
      <c r="GO20" s="930">
        <f t="shared" ca="1" si="509"/>
        <v>1286250.24</v>
      </c>
      <c r="GP20" s="930">
        <f t="shared" ca="1" si="509"/>
        <v>1283610.24</v>
      </c>
      <c r="GQ20" s="930">
        <f t="shared" ca="1" si="509"/>
        <v>1280970.24</v>
      </c>
      <c r="GR20" s="930">
        <f t="shared" ca="1" si="509"/>
        <v>1278309.1199999999</v>
      </c>
      <c r="GS20" s="930">
        <f t="shared" ca="1" si="509"/>
        <v>1275669.1199999999</v>
      </c>
      <c r="GT20" s="930">
        <f t="shared" ca="1" si="509"/>
        <v>1273029.1199999999</v>
      </c>
      <c r="GU20" s="930">
        <f t="shared" ca="1" si="509"/>
        <v>1270389.1199999999</v>
      </c>
      <c r="GV20" s="930">
        <f t="shared" ca="1" si="509"/>
        <v>1267728</v>
      </c>
      <c r="GW20" s="930">
        <f t="shared" ca="1" si="509"/>
        <v>1265088</v>
      </c>
      <c r="GX20" s="930">
        <f t="shared" ca="1" si="509"/>
        <v>1262448</v>
      </c>
      <c r="GY20" s="930">
        <f t="shared" ca="1" si="509"/>
        <v>1259786.8800000001</v>
      </c>
      <c r="GZ20" s="930">
        <f t="shared" ca="1" si="509"/>
        <v>1257146.8800000001</v>
      </c>
      <c r="HA20" s="930">
        <f t="shared" ca="1" si="509"/>
        <v>1254506.8800000001</v>
      </c>
      <c r="HB20" s="930">
        <f t="shared" ca="1" si="509"/>
        <v>1251866.8800000001</v>
      </c>
      <c r="HC20" s="930">
        <f t="shared" ca="1" si="509"/>
        <v>1249205.76</v>
      </c>
      <c r="HD20" s="930">
        <f t="shared" ca="1" si="509"/>
        <v>1246565.76</v>
      </c>
      <c r="HE20" s="930">
        <f t="shared" ca="1" si="509"/>
        <v>1243925.76</v>
      </c>
      <c r="HF20" s="930">
        <f t="shared" ca="1" si="509"/>
        <v>1241285.76</v>
      </c>
      <c r="HG20" s="930">
        <f t="shared" ca="1" si="509"/>
        <v>1238624.6400000001</v>
      </c>
      <c r="HH20" s="930">
        <f t="shared" ca="1" si="509"/>
        <v>1235984.6400000001</v>
      </c>
      <c r="HI20" s="930">
        <f t="shared" ca="1" si="509"/>
        <v>1233344.6400000001</v>
      </c>
      <c r="HJ20" s="930">
        <f t="shared" ca="1" si="509"/>
        <v>1230683.52</v>
      </c>
      <c r="HK20" s="930">
        <f t="shared" ca="1" si="509"/>
        <v>1228043.52</v>
      </c>
      <c r="HL20" s="930">
        <f t="shared" ca="1" si="509"/>
        <v>1225403.52</v>
      </c>
      <c r="HM20" s="930">
        <f t="shared" ca="1" si="509"/>
        <v>1222763.52</v>
      </c>
      <c r="HN20" s="930">
        <f t="shared" ca="1" si="509"/>
        <v>1220102.4000000001</v>
      </c>
      <c r="HO20" s="930">
        <f t="shared" ca="1" si="509"/>
        <v>1217462.4000000001</v>
      </c>
      <c r="HP20" s="930">
        <f t="shared" ca="1" si="509"/>
        <v>1214822.4000000001</v>
      </c>
      <c r="HQ20" s="930">
        <f t="shared" ca="1" si="509"/>
        <v>1212161.28</v>
      </c>
      <c r="HR20" s="930">
        <f t="shared" ca="1" si="509"/>
        <v>1209521.28</v>
      </c>
      <c r="HS20" s="930">
        <f t="shared" ca="1" si="509"/>
        <v>1206881.28</v>
      </c>
      <c r="HT20" s="930">
        <f t="shared" ca="1" si="509"/>
        <v>1204241.28</v>
      </c>
      <c r="HU20" s="930">
        <f t="shared" ca="1" si="509"/>
        <v>1201580.1599999999</v>
      </c>
      <c r="HV20" s="930">
        <f t="shared" ca="1" si="509"/>
        <v>1198940.1599999999</v>
      </c>
      <c r="HW20" s="930">
        <f t="shared" ca="1" si="509"/>
        <v>1196300.1599999999</v>
      </c>
      <c r="HX20" s="930">
        <f t="shared" ca="1" si="509"/>
        <v>1193660.1599999999</v>
      </c>
      <c r="HY20" s="930">
        <f t="shared" ca="1" si="494"/>
        <v>1190999.0399999998</v>
      </c>
      <c r="HZ20" s="930">
        <f t="shared" ca="1" si="495"/>
        <v>1188359.0399999998</v>
      </c>
      <c r="IA20" s="930">
        <f t="shared" ca="1" si="495"/>
        <v>1185719.0399999998</v>
      </c>
      <c r="IB20" s="930">
        <f t="shared" ref="IB20:KM23" ca="1" si="520">(ROUND(IF(((IB$8-$D20)*$H$11)&lt;0,0,(IB$8-$D20)*$H$11),2))*$C20</f>
        <v>1183057.9199999999</v>
      </c>
      <c r="IC20" s="930">
        <f t="shared" ca="1" si="520"/>
        <v>1180417.92</v>
      </c>
      <c r="ID20" s="930">
        <f t="shared" ca="1" si="520"/>
        <v>1177777.92</v>
      </c>
      <c r="IE20" s="930">
        <f t="shared" ca="1" si="520"/>
        <v>1175137.92</v>
      </c>
      <c r="IF20" s="930">
        <f t="shared" ca="1" si="520"/>
        <v>1172476.8</v>
      </c>
      <c r="IG20" s="930">
        <f t="shared" ca="1" si="520"/>
        <v>1169836.8</v>
      </c>
      <c r="IH20" s="930">
        <f t="shared" ca="1" si="520"/>
        <v>1167196.8</v>
      </c>
      <c r="II20" s="930">
        <f t="shared" ca="1" si="520"/>
        <v>1164556.8</v>
      </c>
      <c r="IJ20" s="930">
        <f t="shared" ca="1" si="520"/>
        <v>1161895.68</v>
      </c>
      <c r="IK20" s="930">
        <f t="shared" ca="1" si="520"/>
        <v>1159255.68</v>
      </c>
      <c r="IL20" s="930">
        <f t="shared" ca="1" si="520"/>
        <v>1156615.6799999999</v>
      </c>
      <c r="IM20" s="930">
        <f t="shared" ca="1" si="520"/>
        <v>1153954.56</v>
      </c>
      <c r="IN20" s="930">
        <f t="shared" ca="1" si="520"/>
        <v>1151314.56</v>
      </c>
      <c r="IO20" s="930">
        <f t="shared" ca="1" si="520"/>
        <v>1148674.5600000001</v>
      </c>
      <c r="IP20" s="930">
        <f t="shared" ca="1" si="520"/>
        <v>1146034.56</v>
      </c>
      <c r="IQ20" s="930">
        <f t="shared" ca="1" si="520"/>
        <v>1143373.44</v>
      </c>
      <c r="IR20" s="930">
        <f t="shared" ca="1" si="520"/>
        <v>1140733.4399999999</v>
      </c>
      <c r="IS20" s="930">
        <f t="shared" ca="1" si="520"/>
        <v>1138093.44</v>
      </c>
      <c r="IT20" s="930">
        <f t="shared" ca="1" si="520"/>
        <v>1135432.32</v>
      </c>
      <c r="IU20" s="930">
        <f t="shared" ca="1" si="520"/>
        <v>1132792.3200000001</v>
      </c>
      <c r="IV20" s="930">
        <f t="shared" ca="1" si="520"/>
        <v>1130152.32</v>
      </c>
      <c r="IW20" s="930">
        <f t="shared" ca="1" si="520"/>
        <v>1127512.32</v>
      </c>
      <c r="IX20" s="930">
        <f t="shared" ca="1" si="520"/>
        <v>1124851.2</v>
      </c>
      <c r="IY20" s="930">
        <f t="shared" ca="1" si="520"/>
        <v>1122211.2</v>
      </c>
      <c r="IZ20" s="930">
        <f t="shared" ca="1" si="520"/>
        <v>1119571.2</v>
      </c>
      <c r="JA20" s="930">
        <f t="shared" ca="1" si="520"/>
        <v>1116931.2</v>
      </c>
      <c r="JB20" s="930">
        <f t="shared" ca="1" si="520"/>
        <v>1114270.08</v>
      </c>
      <c r="JC20" s="930">
        <f t="shared" ca="1" si="520"/>
        <v>1111630.08</v>
      </c>
      <c r="JD20" s="930">
        <f t="shared" ca="1" si="520"/>
        <v>1108990.08</v>
      </c>
      <c r="JE20" s="930">
        <f t="shared" ca="1" si="520"/>
        <v>1106328.9600000002</v>
      </c>
      <c r="JF20" s="930">
        <f t="shared" ca="1" si="520"/>
        <v>1103688.9600000002</v>
      </c>
      <c r="JG20" s="930">
        <f t="shared" ca="1" si="520"/>
        <v>1101048.9600000002</v>
      </c>
      <c r="JH20" s="930">
        <f t="shared" ca="1" si="520"/>
        <v>1098408.9600000002</v>
      </c>
      <c r="JI20" s="930">
        <f t="shared" ca="1" si="520"/>
        <v>1095747.8400000001</v>
      </c>
      <c r="JJ20" s="930">
        <f t="shared" ca="1" si="520"/>
        <v>1093107.8400000001</v>
      </c>
      <c r="JK20" s="930">
        <f t="shared" ca="1" si="520"/>
        <v>1090467.8400000001</v>
      </c>
      <c r="JL20" s="930">
        <f t="shared" ca="1" si="520"/>
        <v>1087827.8400000001</v>
      </c>
      <c r="JM20" s="930">
        <f t="shared" ca="1" si="520"/>
        <v>1085166.72</v>
      </c>
      <c r="JN20" s="930">
        <f t="shared" ca="1" si="520"/>
        <v>1082526.72</v>
      </c>
      <c r="JO20" s="930">
        <f t="shared" ca="1" si="520"/>
        <v>1079886.72</v>
      </c>
      <c r="JP20" s="930">
        <f t="shared" ca="1" si="520"/>
        <v>1077225.6000000001</v>
      </c>
      <c r="JQ20" s="930">
        <f t="shared" ca="1" si="520"/>
        <v>1074585.6000000001</v>
      </c>
      <c r="JR20" s="930">
        <f t="shared" ca="1" si="520"/>
        <v>1071945.6000000001</v>
      </c>
      <c r="JS20" s="930">
        <f t="shared" ca="1" si="520"/>
        <v>1069305.6000000001</v>
      </c>
      <c r="JT20" s="930">
        <f t="shared" ca="1" si="520"/>
        <v>1066644.48</v>
      </c>
      <c r="JU20" s="930">
        <f t="shared" ca="1" si="520"/>
        <v>1064004.48</v>
      </c>
      <c r="JV20" s="930">
        <f t="shared" ca="1" si="520"/>
        <v>1061364.48</v>
      </c>
      <c r="JW20" s="930">
        <f t="shared" ca="1" si="520"/>
        <v>1058703.3599999999</v>
      </c>
      <c r="JX20" s="930">
        <f t="shared" ca="1" si="520"/>
        <v>1056063.3599999999</v>
      </c>
      <c r="JY20" s="930">
        <f t="shared" ca="1" si="520"/>
        <v>1053423.3599999999</v>
      </c>
      <c r="JZ20" s="930">
        <f t="shared" ca="1" si="520"/>
        <v>1050783.3599999999</v>
      </c>
      <c r="KA20" s="930">
        <f t="shared" ca="1" si="520"/>
        <v>1048122.24</v>
      </c>
      <c r="KB20" s="930">
        <f t="shared" ca="1" si="520"/>
        <v>1045482.24</v>
      </c>
      <c r="KC20" s="930">
        <f t="shared" ca="1" si="520"/>
        <v>1042842.24</v>
      </c>
      <c r="KD20" s="930">
        <f t="shared" ca="1" si="520"/>
        <v>1040202.24</v>
      </c>
      <c r="KE20" s="930">
        <f t="shared" ca="1" si="520"/>
        <v>1037541.12</v>
      </c>
      <c r="KF20" s="930">
        <f t="shared" ca="1" si="520"/>
        <v>1034901.12</v>
      </c>
      <c r="KG20" s="930">
        <f t="shared" ca="1" si="520"/>
        <v>1032261.12</v>
      </c>
      <c r="KH20" s="930">
        <f t="shared" ca="1" si="520"/>
        <v>1029600</v>
      </c>
      <c r="KI20" s="930">
        <f t="shared" ca="1" si="520"/>
        <v>1026960</v>
      </c>
      <c r="KJ20" s="930">
        <f t="shared" ca="1" si="520"/>
        <v>1024320</v>
      </c>
      <c r="KK20" s="930">
        <f t="shared" ca="1" si="520"/>
        <v>1021680</v>
      </c>
      <c r="KL20" s="930">
        <f t="shared" ca="1" si="520"/>
        <v>1019018.88</v>
      </c>
      <c r="KM20" s="930">
        <f t="shared" ca="1" si="520"/>
        <v>1016378.88</v>
      </c>
      <c r="KN20" s="930">
        <f t="shared" ca="1" si="515"/>
        <v>1013738.88</v>
      </c>
      <c r="KO20" s="930">
        <f t="shared" ca="1" si="515"/>
        <v>1011098.88</v>
      </c>
      <c r="KP20" s="930">
        <f t="shared" ca="1" si="515"/>
        <v>1008437.76</v>
      </c>
      <c r="KQ20" s="930">
        <f t="shared" ca="1" si="515"/>
        <v>1005797.76</v>
      </c>
      <c r="KR20" s="930">
        <f t="shared" ca="1" si="515"/>
        <v>1003157.76</v>
      </c>
      <c r="KS20" s="930">
        <f t="shared" ca="1" si="515"/>
        <v>1000496.64</v>
      </c>
      <c r="KT20" s="930">
        <f t="shared" ca="1" si="515"/>
        <v>997856.64</v>
      </c>
      <c r="KU20" s="930">
        <f t="shared" ca="1" si="515"/>
        <v>995216.64</v>
      </c>
      <c r="KV20" s="930">
        <f t="shared" ca="1" si="515"/>
        <v>992576.64</v>
      </c>
      <c r="KW20" s="930">
        <f t="shared" ca="1" si="515"/>
        <v>989915.5199999999</v>
      </c>
      <c r="KX20" s="930">
        <f t="shared" ca="1" si="515"/>
        <v>987275.5199999999</v>
      </c>
      <c r="KY20" s="930">
        <f t="shared" ca="1" si="515"/>
        <v>984635.5199999999</v>
      </c>
      <c r="KZ20" s="930">
        <f t="shared" ca="1" si="515"/>
        <v>981974.4</v>
      </c>
      <c r="LA20" s="930">
        <f t="shared" ca="1" si="515"/>
        <v>979334.4</v>
      </c>
      <c r="LB20" s="930">
        <f t="shared" ca="1" si="515"/>
        <v>976694.4</v>
      </c>
      <c r="LC20" s="930">
        <f t="shared" ca="1" si="515"/>
        <v>974054.40000000002</v>
      </c>
      <c r="LD20" s="930">
        <f t="shared" ca="1" si="515"/>
        <v>971393.28</v>
      </c>
      <c r="LE20" s="930">
        <f t="shared" ca="1" si="515"/>
        <v>968753.28</v>
      </c>
      <c r="LF20" s="930">
        <f t="shared" ca="1" si="515"/>
        <v>966113.28000000003</v>
      </c>
      <c r="LG20" s="930">
        <f t="shared" ca="1" si="515"/>
        <v>963473.28</v>
      </c>
      <c r="LH20" s="930">
        <f t="shared" ca="1" si="515"/>
        <v>960812.16</v>
      </c>
      <c r="LI20" s="930">
        <f t="shared" ca="1" si="515"/>
        <v>958172.16000000003</v>
      </c>
      <c r="LJ20" s="930">
        <f t="shared" ca="1" si="515"/>
        <v>955532.16</v>
      </c>
      <c r="LK20" s="930">
        <f t="shared" ca="1" si="515"/>
        <v>952871.04</v>
      </c>
      <c r="LL20" s="930">
        <f t="shared" ca="1" si="515"/>
        <v>950231.04000000004</v>
      </c>
      <c r="LM20" s="930">
        <f t="shared" ca="1" si="515"/>
        <v>947591.04</v>
      </c>
      <c r="LN20" s="930">
        <f t="shared" ca="1" si="515"/>
        <v>944951.04</v>
      </c>
      <c r="LO20" s="930">
        <f t="shared" ca="1" si="515"/>
        <v>942289.92000000004</v>
      </c>
      <c r="LP20" s="930">
        <f t="shared" ca="1" si="515"/>
        <v>939649.92</v>
      </c>
      <c r="LQ20" s="930">
        <f t="shared" ca="1" si="515"/>
        <v>937009.92</v>
      </c>
      <c r="LR20" s="930">
        <f t="shared" ca="1" si="515"/>
        <v>934369.92</v>
      </c>
      <c r="LS20" s="930">
        <f t="shared" ca="1" si="515"/>
        <v>931708.79999999993</v>
      </c>
      <c r="LT20" s="930">
        <f t="shared" ca="1" si="515"/>
        <v>929068.79999999993</v>
      </c>
      <c r="LU20" s="930">
        <f t="shared" ca="1" si="515"/>
        <v>926428.79999999993</v>
      </c>
      <c r="LV20" s="930">
        <f t="shared" ca="1" si="515"/>
        <v>923767.67999999993</v>
      </c>
      <c r="LW20" s="930">
        <f t="shared" ca="1" si="515"/>
        <v>921127.67999999993</v>
      </c>
      <c r="LX20" s="930">
        <f t="shared" ca="1" si="515"/>
        <v>918487.67999999993</v>
      </c>
      <c r="LY20" s="930">
        <f t="shared" ca="1" si="515"/>
        <v>915847.67999999993</v>
      </c>
      <c r="LZ20" s="930">
        <f t="shared" ca="1" si="515"/>
        <v>913186.55999999994</v>
      </c>
      <c r="MA20" s="930">
        <f t="shared" ca="1" si="515"/>
        <v>910546.55999999994</v>
      </c>
      <c r="MB20" s="930">
        <f t="shared" ca="1" si="515"/>
        <v>907906.55999999994</v>
      </c>
      <c r="MC20" s="930">
        <f t="shared" ca="1" si="515"/>
        <v>905245.44000000006</v>
      </c>
      <c r="MD20" s="930">
        <f t="shared" ca="1" si="515"/>
        <v>902605.44000000006</v>
      </c>
      <c r="ME20" s="930">
        <f t="shared" ca="1" si="515"/>
        <v>899965.44000000006</v>
      </c>
      <c r="MF20" s="930">
        <f t="shared" ca="1" si="515"/>
        <v>897325.44000000006</v>
      </c>
      <c r="MG20" s="930">
        <f t="shared" ca="1" si="515"/>
        <v>894664.32000000007</v>
      </c>
      <c r="MH20" s="930">
        <f t="shared" ca="1" si="515"/>
        <v>892024.32000000007</v>
      </c>
      <c r="MI20" s="930">
        <f t="shared" ca="1" si="515"/>
        <v>889384.32000000007</v>
      </c>
      <c r="MJ20" s="930">
        <f t="shared" ca="1" si="515"/>
        <v>886744.32000000007</v>
      </c>
      <c r="MK20" s="930">
        <f t="shared" ca="1" si="515"/>
        <v>884083.20000000007</v>
      </c>
      <c r="ML20" s="930">
        <f t="shared" ca="1" si="515"/>
        <v>881443.20000000007</v>
      </c>
      <c r="MM20" s="930">
        <f t="shared" ca="1" si="515"/>
        <v>878803.20000000007</v>
      </c>
      <c r="MN20" s="930">
        <f t="shared" ca="1" si="515"/>
        <v>876142.07999999996</v>
      </c>
      <c r="MO20" s="930">
        <f t="shared" ca="1" si="515"/>
        <v>873502.08</v>
      </c>
      <c r="MP20" s="930">
        <f t="shared" ca="1" si="515"/>
        <v>870862.08</v>
      </c>
      <c r="MQ20" s="930">
        <f t="shared" ca="1" si="515"/>
        <v>868222.08</v>
      </c>
      <c r="MR20" s="930">
        <f t="shared" ca="1" si="515"/>
        <v>865560.96</v>
      </c>
      <c r="MS20" s="930">
        <f t="shared" ca="1" si="515"/>
        <v>862920.96</v>
      </c>
      <c r="MT20" s="930">
        <f t="shared" ca="1" si="515"/>
        <v>860280.96</v>
      </c>
      <c r="MU20" s="930">
        <f t="shared" ca="1" si="515"/>
        <v>857640.95999999996</v>
      </c>
      <c r="MV20" s="930">
        <f t="shared" ca="1" si="515"/>
        <v>854979.84</v>
      </c>
      <c r="MW20" s="930">
        <f t="shared" ca="1" si="515"/>
        <v>852339.84</v>
      </c>
      <c r="MX20" s="930">
        <f t="shared" ca="1" si="515"/>
        <v>849699.83999999997</v>
      </c>
      <c r="MY20" s="930">
        <f t="shared" ca="1" si="516"/>
        <v>847038.72</v>
      </c>
      <c r="MZ20" s="930">
        <f t="shared" ca="1" si="516"/>
        <v>844398.72</v>
      </c>
      <c r="NA20" s="930">
        <f t="shared" ca="1" si="516"/>
        <v>841758.71999999997</v>
      </c>
      <c r="NB20" s="930">
        <f t="shared" ca="1" si="516"/>
        <v>839118.72</v>
      </c>
      <c r="NC20" s="930">
        <f t="shared" ca="1" si="516"/>
        <v>836457.6</v>
      </c>
      <c r="ND20" s="930">
        <f t="shared" ca="1" si="516"/>
        <v>833817.59999999998</v>
      </c>
      <c r="NE20" s="930">
        <f t="shared" ca="1" si="516"/>
        <v>831177.6</v>
      </c>
      <c r="NF20" s="930">
        <f t="shared" ca="1" si="516"/>
        <v>828516.4800000001</v>
      </c>
      <c r="NG20" s="930">
        <f t="shared" ca="1" si="516"/>
        <v>825876.4800000001</v>
      </c>
      <c r="NH20" s="930">
        <f t="shared" ca="1" si="516"/>
        <v>823236.4800000001</v>
      </c>
      <c r="NI20" s="930">
        <f t="shared" ca="1" si="516"/>
        <v>820596.4800000001</v>
      </c>
      <c r="NJ20" s="930">
        <f t="shared" ca="1" si="516"/>
        <v>817935.35999999999</v>
      </c>
      <c r="NK20" s="930">
        <f t="shared" ca="1" si="516"/>
        <v>815295.36</v>
      </c>
      <c r="NL20" s="930">
        <f t="shared" ca="1" si="516"/>
        <v>812655.36</v>
      </c>
      <c r="NM20" s="930">
        <f t="shared" ca="1" si="516"/>
        <v>810015.36</v>
      </c>
      <c r="NN20" s="930">
        <f t="shared" ca="1" si="516"/>
        <v>807354.24</v>
      </c>
      <c r="NO20" s="930">
        <f t="shared" ca="1" si="516"/>
        <v>804714.24</v>
      </c>
      <c r="NP20" s="930">
        <f t="shared" ca="1" si="516"/>
        <v>802074.24</v>
      </c>
      <c r="NQ20" s="930">
        <f t="shared" ca="1" si="516"/>
        <v>799413.12</v>
      </c>
      <c r="NR20" s="930">
        <f t="shared" ca="1" si="516"/>
        <v>796773.12</v>
      </c>
      <c r="NS20" s="930">
        <f t="shared" ca="1" si="516"/>
        <v>794133.12</v>
      </c>
      <c r="NT20" s="930">
        <f t="shared" ca="1" si="516"/>
        <v>791493.12</v>
      </c>
      <c r="NU20" s="930">
        <f t="shared" ca="1" si="516"/>
        <v>788832</v>
      </c>
      <c r="NV20" s="930">
        <f t="shared" ca="1" si="516"/>
        <v>786192</v>
      </c>
      <c r="NW20" s="930">
        <f t="shared" ca="1" si="516"/>
        <v>783552</v>
      </c>
      <c r="NX20" s="930">
        <f t="shared" ca="1" si="516"/>
        <v>780912</v>
      </c>
      <c r="NY20" s="930">
        <f t="shared" ca="1" si="516"/>
        <v>778250.88</v>
      </c>
      <c r="NZ20" s="930">
        <f t="shared" ca="1" si="516"/>
        <v>775610.88</v>
      </c>
      <c r="OA20" s="930">
        <f t="shared" ca="1" si="516"/>
        <v>772970.88</v>
      </c>
      <c r="OB20" s="930">
        <f t="shared" ca="1" si="516"/>
        <v>770309.76</v>
      </c>
      <c r="OC20" s="930">
        <f t="shared" ca="1" si="516"/>
        <v>767669.76000000001</v>
      </c>
      <c r="OD20" s="930">
        <f t="shared" ca="1" si="516"/>
        <v>765029.76</v>
      </c>
      <c r="OE20" s="930">
        <f t="shared" ca="1" si="516"/>
        <v>762389.76</v>
      </c>
      <c r="OF20" s="930">
        <f t="shared" ca="1" si="516"/>
        <v>759728.64000000001</v>
      </c>
      <c r="OG20" s="930">
        <f t="shared" ca="1" si="516"/>
        <v>757088.64</v>
      </c>
      <c r="OH20" s="930">
        <f t="shared" ca="1" si="516"/>
        <v>754448.64</v>
      </c>
      <c r="OI20" s="930">
        <f t="shared" ca="1" si="516"/>
        <v>751787.5199999999</v>
      </c>
      <c r="OJ20" s="930">
        <f t="shared" ca="1" si="516"/>
        <v>749147.5199999999</v>
      </c>
      <c r="OK20" s="930">
        <f t="shared" ca="1" si="516"/>
        <v>746507.5199999999</v>
      </c>
      <c r="OL20" s="930">
        <f t="shared" ca="1" si="516"/>
        <v>743867.5199999999</v>
      </c>
      <c r="OM20" s="930">
        <f t="shared" ca="1" si="516"/>
        <v>741206.4</v>
      </c>
      <c r="ON20" s="930">
        <f t="shared" ca="1" si="516"/>
        <v>738566.4</v>
      </c>
      <c r="OO20" s="930">
        <f t="shared" ca="1" si="516"/>
        <v>735926.4</v>
      </c>
      <c r="OP20" s="930">
        <f t="shared" ca="1" si="516"/>
        <v>733286.40000000002</v>
      </c>
      <c r="OQ20" s="930">
        <f t="shared" ca="1" si="516"/>
        <v>730625.28</v>
      </c>
      <c r="OR20" s="930">
        <f t="shared" ca="1" si="516"/>
        <v>727985.28</v>
      </c>
      <c r="OS20" s="930">
        <f t="shared" ca="1" si="516"/>
        <v>725345.28000000003</v>
      </c>
      <c r="OT20" s="930">
        <f t="shared" ca="1" si="516"/>
        <v>722684.16</v>
      </c>
      <c r="OU20" s="930">
        <f t="shared" ca="1" si="516"/>
        <v>720044.16</v>
      </c>
      <c r="OV20" s="930">
        <f t="shared" ca="1" si="516"/>
        <v>717404.16000000003</v>
      </c>
      <c r="OW20" s="930">
        <f t="shared" ca="1" si="516"/>
        <v>714764.16</v>
      </c>
      <c r="OX20" s="930">
        <f t="shared" ca="1" si="516"/>
        <v>712103.04</v>
      </c>
      <c r="OY20" s="930">
        <f t="shared" ca="1" si="516"/>
        <v>709463.04000000004</v>
      </c>
      <c r="OZ20" s="930">
        <f t="shared" ca="1" si="516"/>
        <v>706823.04</v>
      </c>
      <c r="PA20" s="930">
        <f t="shared" ca="1" si="516"/>
        <v>704183.04</v>
      </c>
      <c r="PB20" s="930">
        <f t="shared" ca="1" si="516"/>
        <v>701521.92000000004</v>
      </c>
      <c r="PC20" s="930">
        <f t="shared" ca="1" si="516"/>
        <v>698881.92</v>
      </c>
      <c r="PD20" s="930">
        <f t="shared" ca="1" si="516"/>
        <v>696241.92</v>
      </c>
      <c r="PE20" s="930">
        <f t="shared" ca="1" si="516"/>
        <v>693580.79999999993</v>
      </c>
      <c r="PF20" s="930">
        <f t="shared" ca="1" si="516"/>
        <v>690940.79999999993</v>
      </c>
      <c r="PG20" s="930">
        <f t="shared" ca="1" si="516"/>
        <v>688300.79999999993</v>
      </c>
      <c r="PH20" s="930">
        <f t="shared" ca="1" si="516"/>
        <v>685660.79999999993</v>
      </c>
      <c r="PI20" s="930">
        <f t="shared" ca="1" si="516"/>
        <v>682999.67999999993</v>
      </c>
      <c r="PJ20" s="930">
        <f t="shared" ca="1" si="516"/>
        <v>680359.67999999993</v>
      </c>
      <c r="PK20" s="930">
        <f t="shared" ca="1" si="510"/>
        <v>677719.67999999993</v>
      </c>
      <c r="PL20" s="930">
        <f t="shared" ca="1" si="510"/>
        <v>675058.55999999994</v>
      </c>
      <c r="PM20" s="930">
        <f t="shared" ca="1" si="510"/>
        <v>672418.55999999994</v>
      </c>
      <c r="PN20" s="930">
        <f t="shared" ca="1" si="510"/>
        <v>669778.55999999994</v>
      </c>
      <c r="PO20" s="930">
        <f t="shared" ca="1" si="510"/>
        <v>667138.55999999994</v>
      </c>
      <c r="PP20" s="930">
        <f t="shared" ca="1" si="510"/>
        <v>664477.44000000006</v>
      </c>
      <c r="PQ20" s="930">
        <f t="shared" ca="1" si="510"/>
        <v>661837.44000000006</v>
      </c>
      <c r="PR20" s="930">
        <f t="shared" ca="1" si="510"/>
        <v>659197.44000000006</v>
      </c>
      <c r="PS20" s="930">
        <f t="shared" ca="1" si="510"/>
        <v>656557.44000000006</v>
      </c>
      <c r="PT20" s="930">
        <f t="shared" ca="1" si="510"/>
        <v>653896.32000000007</v>
      </c>
      <c r="PU20" s="930">
        <f t="shared" ca="1" si="510"/>
        <v>651256.32000000007</v>
      </c>
      <c r="PV20" s="930">
        <f t="shared" ca="1" si="510"/>
        <v>648616.32000000007</v>
      </c>
      <c r="PW20" s="930">
        <f t="shared" ca="1" si="510"/>
        <v>645955.20000000007</v>
      </c>
      <c r="PX20" s="930">
        <f t="shared" ca="1" si="510"/>
        <v>643315.20000000007</v>
      </c>
      <c r="PY20" s="930">
        <f t="shared" ca="1" si="498"/>
        <v>640675.20000000007</v>
      </c>
      <c r="PZ20" s="930">
        <f t="shared" ca="1" si="517"/>
        <v>638035.20000000007</v>
      </c>
      <c r="QA20" s="930">
        <f t="shared" ca="1" si="517"/>
        <v>635374.07999999996</v>
      </c>
      <c r="QB20" s="930">
        <f t="shared" ca="1" si="517"/>
        <v>632734.07999999996</v>
      </c>
      <c r="QC20" s="930">
        <f t="shared" ca="1" si="517"/>
        <v>630094.07999999996</v>
      </c>
      <c r="QD20" s="930">
        <f t="shared" ca="1" si="517"/>
        <v>627454.07999999996</v>
      </c>
      <c r="QE20" s="930">
        <f t="shared" ca="1" si="517"/>
        <v>624792.96</v>
      </c>
      <c r="QF20" s="930">
        <f t="shared" ca="1" si="517"/>
        <v>622152.95999999996</v>
      </c>
      <c r="QG20" s="930">
        <f t="shared" ca="1" si="517"/>
        <v>619512.96</v>
      </c>
      <c r="QH20" s="930">
        <f t="shared" ca="1" si="517"/>
        <v>616851.84</v>
      </c>
      <c r="QI20" s="930">
        <f t="shared" ca="1" si="517"/>
        <v>614211.83999999997</v>
      </c>
      <c r="QJ20" s="930">
        <f t="shared" ca="1" si="517"/>
        <v>611571.84</v>
      </c>
      <c r="QK20" s="930">
        <f t="shared" ca="1" si="517"/>
        <v>608931.83999999997</v>
      </c>
      <c r="QL20" s="930">
        <f t="shared" ca="1" si="517"/>
        <v>606270.71999999997</v>
      </c>
      <c r="QM20" s="930">
        <f t="shared" ca="1" si="517"/>
        <v>603630.72</v>
      </c>
      <c r="QN20" s="930">
        <f t="shared" ca="1" si="517"/>
        <v>600990.71999999997</v>
      </c>
      <c r="QO20" s="930">
        <f t="shared" ca="1" si="517"/>
        <v>598350.72</v>
      </c>
      <c r="QP20" s="930">
        <f t="shared" ca="1" si="517"/>
        <v>595689.6</v>
      </c>
      <c r="QQ20" s="930">
        <f t="shared" ca="1" si="517"/>
        <v>593049.59999999998</v>
      </c>
      <c r="QR20" s="930">
        <f t="shared" ca="1" si="517"/>
        <v>590409.6</v>
      </c>
      <c r="QS20" s="930">
        <f t="shared" ca="1" si="517"/>
        <v>587748.4800000001</v>
      </c>
      <c r="QT20" s="930">
        <f t="shared" ca="1" si="517"/>
        <v>585108.4800000001</v>
      </c>
      <c r="QU20" s="930">
        <f t="shared" ca="1" si="517"/>
        <v>582468.4800000001</v>
      </c>
      <c r="QV20" s="930">
        <f t="shared" ca="1" si="517"/>
        <v>579828.4800000001</v>
      </c>
      <c r="QW20" s="930">
        <f t="shared" ca="1" si="517"/>
        <v>577167.35999999999</v>
      </c>
      <c r="QX20" s="930">
        <f t="shared" ca="1" si="517"/>
        <v>574527.36</v>
      </c>
      <c r="QY20" s="930">
        <f t="shared" ca="1" si="517"/>
        <v>571887.35999999999</v>
      </c>
      <c r="QZ20" s="930">
        <f t="shared" ca="1" si="517"/>
        <v>569226.23999999999</v>
      </c>
      <c r="RA20" s="930">
        <f t="shared" ca="1" si="517"/>
        <v>566586.24</v>
      </c>
      <c r="RB20" s="930">
        <f t="shared" ca="1" si="517"/>
        <v>563946.23999999999</v>
      </c>
      <c r="RC20" s="930">
        <f t="shared" ca="1" si="517"/>
        <v>561306.24</v>
      </c>
      <c r="RD20" s="930">
        <f t="shared" ca="1" si="517"/>
        <v>558645.12</v>
      </c>
      <c r="RE20" s="930">
        <f t="shared" ca="1" si="517"/>
        <v>556005.12</v>
      </c>
      <c r="RF20" s="930">
        <f t="shared" ca="1" si="517"/>
        <v>553365.12</v>
      </c>
      <c r="RG20" s="930">
        <f t="shared" ca="1" si="517"/>
        <v>550725.12</v>
      </c>
      <c r="RH20" s="930">
        <f t="shared" ca="1" si="517"/>
        <v>548064</v>
      </c>
      <c r="RI20" s="930">
        <f t="shared" ca="1" si="517"/>
        <v>545424</v>
      </c>
      <c r="RJ20" s="930">
        <f t="shared" ca="1" si="517"/>
        <v>542784</v>
      </c>
      <c r="RK20" s="930">
        <f t="shared" ca="1" si="517"/>
        <v>540122.88</v>
      </c>
      <c r="RL20" s="930">
        <f t="shared" ca="1" si="517"/>
        <v>537482.88</v>
      </c>
      <c r="RM20" s="930">
        <f t="shared" ca="1" si="517"/>
        <v>534842.88</v>
      </c>
      <c r="RN20" s="930">
        <f t="shared" ca="1" si="517"/>
        <v>532202.88</v>
      </c>
      <c r="RO20" s="930">
        <f t="shared" ca="1" si="517"/>
        <v>529541.76</v>
      </c>
      <c r="RP20" s="930">
        <f t="shared" ca="1" si="517"/>
        <v>526901.76000000001</v>
      </c>
      <c r="RQ20" s="930">
        <f t="shared" ca="1" si="517"/>
        <v>524261.75999999995</v>
      </c>
      <c r="RR20" s="930">
        <f t="shared" ca="1" si="517"/>
        <v>521621.75999999995</v>
      </c>
      <c r="RS20" s="930">
        <f t="shared" ca="1" si="517"/>
        <v>518960.64000000001</v>
      </c>
      <c r="RT20" s="930">
        <f t="shared" ca="1" si="517"/>
        <v>516320.64</v>
      </c>
      <c r="RU20" s="930">
        <f t="shared" ca="1" si="517"/>
        <v>513680.64000000001</v>
      </c>
      <c r="RV20" s="930">
        <f t="shared" ca="1" si="517"/>
        <v>511019.52000000002</v>
      </c>
      <c r="RW20" s="930">
        <f t="shared" ca="1" si="517"/>
        <v>508379.52</v>
      </c>
      <c r="RX20" s="930">
        <f t="shared" ca="1" si="517"/>
        <v>505739.52000000002</v>
      </c>
      <c r="RY20" s="930">
        <f t="shared" ca="1" si="517"/>
        <v>503099.52</v>
      </c>
      <c r="RZ20" s="930">
        <f t="shared" ca="1" si="517"/>
        <v>500438.39999999997</v>
      </c>
      <c r="SA20" s="930">
        <f t="shared" ca="1" si="517"/>
        <v>497798.39999999997</v>
      </c>
      <c r="SB20" s="930">
        <f t="shared" ca="1" si="517"/>
        <v>495158.39999999997</v>
      </c>
      <c r="SC20" s="930">
        <f t="shared" ca="1" si="517"/>
        <v>492497.27999999997</v>
      </c>
      <c r="SD20" s="930">
        <f t="shared" ca="1" si="517"/>
        <v>489857.27999999997</v>
      </c>
      <c r="SE20" s="930">
        <f t="shared" ca="1" si="517"/>
        <v>487217.27999999997</v>
      </c>
      <c r="SF20" s="930">
        <f t="shared" ca="1" si="517"/>
        <v>484577.27999999997</v>
      </c>
      <c r="SG20" s="930">
        <f t="shared" ca="1" si="517"/>
        <v>481916.16000000003</v>
      </c>
      <c r="SH20" s="930">
        <f t="shared" ca="1" si="517"/>
        <v>479276.16000000003</v>
      </c>
      <c r="SI20" s="930">
        <f t="shared" ca="1" si="517"/>
        <v>476636.16000000003</v>
      </c>
      <c r="SJ20" s="930">
        <f t="shared" ca="1" si="517"/>
        <v>473996.16000000003</v>
      </c>
      <c r="SK20" s="930">
        <f t="shared" ca="1" si="517"/>
        <v>471335.04</v>
      </c>
      <c r="SL20" s="930">
        <f t="shared" ca="1" si="511"/>
        <v>468695.03999999998</v>
      </c>
      <c r="SM20" s="930">
        <f t="shared" ca="1" si="511"/>
        <v>466055.04</v>
      </c>
      <c r="SN20" s="930">
        <f t="shared" ca="1" si="511"/>
        <v>463393.92</v>
      </c>
      <c r="SO20" s="930">
        <f t="shared" ca="1" si="511"/>
        <v>460753.91999999998</v>
      </c>
      <c r="SP20" s="930">
        <f t="shared" ca="1" si="511"/>
        <v>458113.92</v>
      </c>
      <c r="SQ20" s="930">
        <f t="shared" ca="1" si="511"/>
        <v>455473.91999999998</v>
      </c>
      <c r="SR20" s="930">
        <f t="shared" ca="1" si="511"/>
        <v>452812.79999999999</v>
      </c>
      <c r="SS20" s="930">
        <f t="shared" ca="1" si="511"/>
        <v>450172.8</v>
      </c>
      <c r="ST20" s="930">
        <f t="shared" ca="1" si="511"/>
        <v>447532.79999999999</v>
      </c>
      <c r="SU20" s="930">
        <f t="shared" ca="1" si="511"/>
        <v>444892.8</v>
      </c>
      <c r="SV20" s="930">
        <f t="shared" ca="1" si="511"/>
        <v>442231.68</v>
      </c>
      <c r="SW20" s="930">
        <f t="shared" ca="1" si="511"/>
        <v>439591.67999999999</v>
      </c>
      <c r="SX20" s="930">
        <f t="shared" ca="1" si="511"/>
        <v>436951.68</v>
      </c>
      <c r="SY20" s="930">
        <f t="shared" ca="1" si="511"/>
        <v>434290.56</v>
      </c>
      <c r="SZ20" s="930">
        <f t="shared" ca="1" si="511"/>
        <v>431650.56</v>
      </c>
      <c r="TA20" s="930">
        <f t="shared" ca="1" si="511"/>
        <v>429010.56</v>
      </c>
      <c r="TB20" s="930">
        <f t="shared" ca="1" si="511"/>
        <v>426370.56</v>
      </c>
      <c r="TC20" s="930">
        <f t="shared" ca="1" si="511"/>
        <v>423709.44</v>
      </c>
      <c r="TD20" s="930">
        <f t="shared" ca="1" si="511"/>
        <v>421069.44</v>
      </c>
      <c r="TE20" s="930">
        <f t="shared" ca="1" si="511"/>
        <v>418429.44</v>
      </c>
      <c r="TF20" s="930">
        <f t="shared" ca="1" si="511"/>
        <v>415768.32000000001</v>
      </c>
      <c r="TG20" s="930">
        <f t="shared" ca="1" si="511"/>
        <v>413128.32</v>
      </c>
      <c r="TH20" s="930">
        <f t="shared" ca="1" si="511"/>
        <v>410488.32000000001</v>
      </c>
      <c r="TI20" s="930">
        <f t="shared" ca="1" si="511"/>
        <v>407848.32</v>
      </c>
      <c r="TJ20" s="930">
        <f t="shared" ca="1" si="511"/>
        <v>405187.2</v>
      </c>
      <c r="TK20" s="930">
        <f t="shared" ca="1" si="511"/>
        <v>402547.20000000001</v>
      </c>
      <c r="TL20" s="930">
        <f t="shared" ca="1" si="511"/>
        <v>399907.2</v>
      </c>
      <c r="TM20" s="930">
        <f t="shared" ca="1" si="511"/>
        <v>397267.20000000001</v>
      </c>
      <c r="TN20" s="930">
        <f t="shared" ca="1" si="511"/>
        <v>394606.08000000002</v>
      </c>
      <c r="TO20" s="930">
        <f t="shared" ca="1" si="511"/>
        <v>391966.08</v>
      </c>
      <c r="TP20" s="930">
        <f t="shared" ca="1" si="511"/>
        <v>389326.08000000002</v>
      </c>
      <c r="TQ20" s="930">
        <f t="shared" ca="1" si="511"/>
        <v>386664.96000000002</v>
      </c>
      <c r="TR20" s="930">
        <f t="shared" ca="1" si="511"/>
        <v>384024.96</v>
      </c>
      <c r="TS20" s="930">
        <f t="shared" ca="1" si="511"/>
        <v>381384.96000000002</v>
      </c>
      <c r="TT20" s="930">
        <f t="shared" ca="1" si="511"/>
        <v>378744.96</v>
      </c>
      <c r="TU20" s="930">
        <f t="shared" ca="1" si="511"/>
        <v>376083.83999999997</v>
      </c>
      <c r="TV20" s="930">
        <f t="shared" ca="1" si="511"/>
        <v>373443.83999999997</v>
      </c>
      <c r="TW20" s="930">
        <f t="shared" ca="1" si="511"/>
        <v>370803.83999999997</v>
      </c>
      <c r="TX20" s="930">
        <f t="shared" ca="1" si="511"/>
        <v>368163.83999999997</v>
      </c>
      <c r="TY20" s="930">
        <f t="shared" ca="1" si="511"/>
        <v>365502.72000000003</v>
      </c>
      <c r="TZ20" s="930">
        <f t="shared" ca="1" si="511"/>
        <v>362862.72000000003</v>
      </c>
      <c r="UA20" s="930">
        <f t="shared" ca="1" si="511"/>
        <v>360222.72000000003</v>
      </c>
      <c r="UB20" s="930">
        <f t="shared" ca="1" si="511"/>
        <v>357561.60000000003</v>
      </c>
      <c r="UC20" s="930">
        <f t="shared" ca="1" si="511"/>
        <v>354921.60000000003</v>
      </c>
      <c r="UD20" s="930">
        <f t="shared" ca="1" si="511"/>
        <v>352281.60000000003</v>
      </c>
      <c r="UE20" s="930">
        <f t="shared" ca="1" si="511"/>
        <v>349641.60000000003</v>
      </c>
      <c r="UF20" s="930">
        <f t="shared" ca="1" si="511"/>
        <v>346980.48</v>
      </c>
      <c r="UG20" s="930">
        <f t="shared" ca="1" si="511"/>
        <v>344340.47999999998</v>
      </c>
      <c r="UH20" s="930">
        <f t="shared" ca="1" si="511"/>
        <v>341700.48</v>
      </c>
      <c r="UI20" s="930">
        <f t="shared" ca="1" si="511"/>
        <v>339039.36</v>
      </c>
      <c r="UJ20" s="930">
        <f t="shared" ca="1" si="511"/>
        <v>336399.35999999999</v>
      </c>
      <c r="UK20" s="930">
        <f t="shared" ca="1" si="511"/>
        <v>333759.35999999999</v>
      </c>
      <c r="UL20" s="930">
        <f t="shared" ca="1" si="511"/>
        <v>331119.35999999999</v>
      </c>
      <c r="UM20" s="930">
        <f t="shared" ca="1" si="511"/>
        <v>328458.24000000005</v>
      </c>
      <c r="UN20" s="930">
        <f t="shared" ca="1" si="511"/>
        <v>325818.24000000005</v>
      </c>
      <c r="UO20" s="930">
        <f t="shared" ca="1" si="511"/>
        <v>323178.24000000005</v>
      </c>
      <c r="UP20" s="930">
        <f t="shared" ca="1" si="511"/>
        <v>320538.24000000005</v>
      </c>
      <c r="UQ20" s="930">
        <f t="shared" ca="1" si="511"/>
        <v>317877.12</v>
      </c>
      <c r="UR20" s="930">
        <f t="shared" ca="1" si="511"/>
        <v>315237.12</v>
      </c>
      <c r="US20" s="930">
        <f t="shared" ca="1" si="511"/>
        <v>312597.12</v>
      </c>
      <c r="UT20" s="930">
        <f t="shared" ca="1" si="511"/>
        <v>309936</v>
      </c>
      <c r="UU20" s="930">
        <f t="shared" ca="1" si="511"/>
        <v>307296</v>
      </c>
      <c r="UV20" s="930">
        <f t="shared" ca="1" si="511"/>
        <v>304656</v>
      </c>
      <c r="UW20" s="930">
        <f t="shared" ca="1" si="500"/>
        <v>302016</v>
      </c>
      <c r="UX20" s="930">
        <f t="shared" ca="1" si="518"/>
        <v>299354.88</v>
      </c>
      <c r="UY20" s="930">
        <f t="shared" ca="1" si="518"/>
        <v>296714.88</v>
      </c>
      <c r="UZ20" s="930">
        <f t="shared" ca="1" si="518"/>
        <v>294074.88</v>
      </c>
      <c r="VA20" s="930">
        <f t="shared" ca="1" si="518"/>
        <v>291434.88</v>
      </c>
      <c r="VB20" s="930">
        <f t="shared" ca="1" si="518"/>
        <v>288773.75999999995</v>
      </c>
      <c r="VC20" s="930">
        <f t="shared" ca="1" si="518"/>
        <v>286133.75999999995</v>
      </c>
      <c r="VD20" s="930">
        <f t="shared" ca="1" si="518"/>
        <v>283493.75999999995</v>
      </c>
      <c r="VE20" s="930">
        <f t="shared" ca="1" si="518"/>
        <v>280832.64000000001</v>
      </c>
      <c r="VF20" s="930">
        <f t="shared" ca="1" si="518"/>
        <v>278192.64000000001</v>
      </c>
      <c r="VG20" s="930">
        <f t="shared" ca="1" si="518"/>
        <v>275552.64000000001</v>
      </c>
      <c r="VH20" s="930">
        <f t="shared" ca="1" si="518"/>
        <v>272912.64000000001</v>
      </c>
      <c r="VI20" s="930">
        <f t="shared" ca="1" si="518"/>
        <v>270251.51999999996</v>
      </c>
      <c r="VJ20" s="930">
        <f t="shared" ca="1" si="518"/>
        <v>267611.51999999996</v>
      </c>
      <c r="VK20" s="930">
        <f t="shared" ca="1" si="518"/>
        <v>264971.51999999996</v>
      </c>
      <c r="VL20" s="930">
        <f t="shared" ca="1" si="518"/>
        <v>262310.40000000002</v>
      </c>
      <c r="VM20" s="930">
        <f t="shared" ca="1" si="518"/>
        <v>259670.39999999999</v>
      </c>
      <c r="VN20" s="930">
        <f t="shared" ca="1" si="518"/>
        <v>257030.39999999999</v>
      </c>
      <c r="VO20" s="930">
        <f t="shared" ca="1" si="518"/>
        <v>254390.39999999999</v>
      </c>
      <c r="VP20" s="930">
        <f t="shared" ca="1" si="518"/>
        <v>251729.28</v>
      </c>
      <c r="VQ20" s="930">
        <f t="shared" ca="1" si="518"/>
        <v>249089.28</v>
      </c>
      <c r="VR20" s="930">
        <f t="shared" ca="1" si="518"/>
        <v>246449.28</v>
      </c>
      <c r="VS20" s="930">
        <f t="shared" ca="1" si="518"/>
        <v>243809.28</v>
      </c>
      <c r="VT20" s="930">
        <f t="shared" ca="1" si="518"/>
        <v>241148.16</v>
      </c>
      <c r="VU20" s="930">
        <f t="shared" ca="1" si="518"/>
        <v>238508.16</v>
      </c>
      <c r="VV20" s="930">
        <f t="shared" ca="1" si="518"/>
        <v>235868.16</v>
      </c>
      <c r="VW20" s="930">
        <f t="shared" ca="1" si="518"/>
        <v>233207.04000000001</v>
      </c>
      <c r="VX20" s="930">
        <f t="shared" ca="1" si="518"/>
        <v>230567.04000000001</v>
      </c>
      <c r="VY20" s="930">
        <f t="shared" ca="1" si="518"/>
        <v>227927.04000000001</v>
      </c>
      <c r="VZ20" s="930">
        <f t="shared" ca="1" si="518"/>
        <v>225287.04000000001</v>
      </c>
      <c r="WA20" s="930">
        <f t="shared" ca="1" si="518"/>
        <v>222625.91999999998</v>
      </c>
      <c r="WB20" s="930">
        <f t="shared" ca="1" si="518"/>
        <v>219985.91999999998</v>
      </c>
      <c r="WC20" s="930">
        <f t="shared" ca="1" si="518"/>
        <v>217345.91999999998</v>
      </c>
      <c r="WD20" s="930">
        <f t="shared" ca="1" si="518"/>
        <v>214705.91999999998</v>
      </c>
      <c r="WE20" s="930">
        <f t="shared" ca="1" si="518"/>
        <v>212044.80000000002</v>
      </c>
      <c r="WF20" s="930">
        <f t="shared" ca="1" si="518"/>
        <v>209404.80000000002</v>
      </c>
      <c r="WG20" s="930">
        <f t="shared" ca="1" si="518"/>
        <v>206764.80000000002</v>
      </c>
      <c r="WH20" s="930">
        <f t="shared" ca="1" si="518"/>
        <v>204103.67999999999</v>
      </c>
      <c r="WI20" s="930">
        <f t="shared" ca="1" si="518"/>
        <v>201463.67999999999</v>
      </c>
      <c r="WJ20" s="930">
        <f t="shared" ca="1" si="518"/>
        <v>198823.67999999999</v>
      </c>
      <c r="WK20" s="930">
        <f t="shared" ca="1" si="518"/>
        <v>196183.67999999999</v>
      </c>
      <c r="WL20" s="930">
        <f t="shared" ca="1" si="518"/>
        <v>193522.56</v>
      </c>
      <c r="WM20" s="930">
        <f t="shared" ca="1" si="518"/>
        <v>190882.56</v>
      </c>
      <c r="WN20" s="930">
        <f t="shared" ca="1" si="518"/>
        <v>188242.56</v>
      </c>
      <c r="WO20" s="930">
        <f t="shared" ca="1" si="518"/>
        <v>185581.44</v>
      </c>
      <c r="WP20" s="930">
        <f t="shared" ca="1" si="518"/>
        <v>182941.44</v>
      </c>
      <c r="WQ20" s="930">
        <f t="shared" ca="1" si="518"/>
        <v>180301.44</v>
      </c>
      <c r="WR20" s="930">
        <f t="shared" ca="1" si="518"/>
        <v>177661.44</v>
      </c>
      <c r="WS20" s="930">
        <f t="shared" ca="1" si="518"/>
        <v>175000.32000000001</v>
      </c>
      <c r="WT20" s="930">
        <f t="shared" ca="1" si="518"/>
        <v>172360.32000000001</v>
      </c>
      <c r="WU20" s="930">
        <f t="shared" ca="1" si="518"/>
        <v>169720.32000000001</v>
      </c>
      <c r="WV20" s="930">
        <f t="shared" ca="1" si="518"/>
        <v>167080.32000000001</v>
      </c>
      <c r="WW20" s="930">
        <f t="shared" ca="1" si="518"/>
        <v>164419.19999999998</v>
      </c>
      <c r="WX20" s="930">
        <f t="shared" ca="1" si="518"/>
        <v>161779.19999999998</v>
      </c>
      <c r="WY20" s="930">
        <f t="shared" ca="1" si="518"/>
        <v>159139.19999999998</v>
      </c>
      <c r="WZ20" s="930">
        <f t="shared" ca="1" si="518"/>
        <v>156478.08000000002</v>
      </c>
      <c r="XA20" s="930">
        <f t="shared" ca="1" si="518"/>
        <v>153838.08000000002</v>
      </c>
      <c r="XB20" s="930">
        <f t="shared" ca="1" si="518"/>
        <v>151198.08000000002</v>
      </c>
      <c r="XC20" s="930">
        <f t="shared" ca="1" si="518"/>
        <v>148558.08000000002</v>
      </c>
      <c r="XD20" s="930">
        <f t="shared" ca="1" si="518"/>
        <v>145896.95999999999</v>
      </c>
      <c r="XE20" s="930">
        <f t="shared" ca="1" si="518"/>
        <v>143256.95999999999</v>
      </c>
      <c r="XF20" s="930">
        <f t="shared" ca="1" si="518"/>
        <v>140616.95999999999</v>
      </c>
      <c r="XG20" s="930">
        <f t="shared" ca="1" si="518"/>
        <v>137976.95999999999</v>
      </c>
      <c r="XH20" s="930">
        <f t="shared" ca="1" si="518"/>
        <v>135315.84</v>
      </c>
      <c r="XI20" s="930">
        <f t="shared" ca="1" si="518"/>
        <v>132675.84</v>
      </c>
      <c r="XJ20" s="930">
        <f t="shared" ca="1" si="512"/>
        <v>130035.84</v>
      </c>
      <c r="XK20" s="930">
        <f t="shared" ca="1" si="512"/>
        <v>127374.72</v>
      </c>
      <c r="XL20" s="930">
        <f t="shared" ca="1" si="512"/>
        <v>124734.72</v>
      </c>
      <c r="XM20" s="930">
        <f t="shared" ca="1" si="512"/>
        <v>122094.72</v>
      </c>
      <c r="XN20" s="930">
        <f t="shared" ca="1" si="512"/>
        <v>119454.72</v>
      </c>
      <c r="XO20" s="930">
        <f t="shared" ca="1" si="512"/>
        <v>116793.59999999999</v>
      </c>
      <c r="XP20" s="930">
        <f t="shared" ca="1" si="512"/>
        <v>114153.59999999999</v>
      </c>
      <c r="XQ20" s="930">
        <f t="shared" ca="1" si="512"/>
        <v>111513.59999999999</v>
      </c>
      <c r="XR20" s="930">
        <f t="shared" ca="1" si="512"/>
        <v>108852.48</v>
      </c>
      <c r="XS20" s="930">
        <f t="shared" ca="1" si="512"/>
        <v>106212.48</v>
      </c>
      <c r="XT20" s="930">
        <f t="shared" ca="1" si="512"/>
        <v>103572.48</v>
      </c>
      <c r="XU20" s="930">
        <f t="shared" ca="1" si="512"/>
        <v>100932.48</v>
      </c>
      <c r="XV20" s="930">
        <f t="shared" ca="1" si="512"/>
        <v>98271.360000000001</v>
      </c>
      <c r="XW20" s="930">
        <f t="shared" ca="1" si="512"/>
        <v>95631.360000000001</v>
      </c>
      <c r="XX20" s="930">
        <f t="shared" ca="1" si="512"/>
        <v>92991.360000000001</v>
      </c>
      <c r="XY20" s="930">
        <f t="shared" ca="1" si="512"/>
        <v>90351.360000000001</v>
      </c>
      <c r="XZ20" s="930">
        <f t="shared" ca="1" si="512"/>
        <v>87690.240000000005</v>
      </c>
      <c r="YA20" s="930">
        <f t="shared" ca="1" si="512"/>
        <v>85050.240000000005</v>
      </c>
      <c r="YB20" s="930">
        <f t="shared" ca="1" si="512"/>
        <v>82410.240000000005</v>
      </c>
      <c r="YC20" s="930">
        <f t="shared" ca="1" si="512"/>
        <v>79749.119999999995</v>
      </c>
      <c r="YD20" s="930">
        <f t="shared" ca="1" si="512"/>
        <v>77109.119999999995</v>
      </c>
      <c r="YE20" s="930">
        <f t="shared" ca="1" si="512"/>
        <v>74469.119999999995</v>
      </c>
      <c r="YF20" s="930">
        <f t="shared" ca="1" si="512"/>
        <v>71829.119999999995</v>
      </c>
      <c r="YG20" s="930">
        <f t="shared" ca="1" si="512"/>
        <v>69168</v>
      </c>
      <c r="YH20" s="930">
        <f t="shared" ca="1" si="512"/>
        <v>66528</v>
      </c>
      <c r="YI20" s="930">
        <f t="shared" ca="1" si="512"/>
        <v>63888</v>
      </c>
      <c r="YJ20" s="930">
        <f t="shared" ca="1" si="512"/>
        <v>61248</v>
      </c>
      <c r="YK20" s="930">
        <f t="shared" ca="1" si="512"/>
        <v>58586.879999999997</v>
      </c>
      <c r="YL20" s="930">
        <f t="shared" ca="1" si="512"/>
        <v>55946.879999999997</v>
      </c>
      <c r="YM20" s="930">
        <f t="shared" ca="1" si="512"/>
        <v>53306.879999999997</v>
      </c>
      <c r="YN20" s="930">
        <f t="shared" ca="1" si="512"/>
        <v>50645.760000000002</v>
      </c>
      <c r="YO20" s="930">
        <f t="shared" ca="1" si="512"/>
        <v>48005.760000000002</v>
      </c>
      <c r="YP20" s="930">
        <f t="shared" ca="1" si="512"/>
        <v>45365.760000000002</v>
      </c>
      <c r="YQ20" s="930">
        <f t="shared" ca="1" si="512"/>
        <v>42725.760000000002</v>
      </c>
      <c r="YR20" s="930">
        <f t="shared" ca="1" si="512"/>
        <v>40064.639999999999</v>
      </c>
      <c r="YS20" s="930">
        <f t="shared" ca="1" si="512"/>
        <v>37424.639999999999</v>
      </c>
      <c r="YT20" s="930">
        <f t="shared" ca="1" si="512"/>
        <v>34784.639999999999</v>
      </c>
      <c r="YU20" s="930">
        <f t="shared" ca="1" si="512"/>
        <v>32144.640000000003</v>
      </c>
      <c r="YV20" s="930">
        <f t="shared" ca="1" si="512"/>
        <v>29483.52</v>
      </c>
      <c r="YW20" s="930">
        <f t="shared" ca="1" si="512"/>
        <v>26843.52</v>
      </c>
      <c r="YX20" s="930">
        <f t="shared" ca="1" si="512"/>
        <v>24203.52</v>
      </c>
      <c r="YY20" s="930">
        <f t="shared" ca="1" si="512"/>
        <v>21542.399999999998</v>
      </c>
      <c r="YZ20" s="930">
        <f t="shared" ca="1" si="512"/>
        <v>18902.399999999998</v>
      </c>
      <c r="ZA20" s="930">
        <f t="shared" ca="1" si="512"/>
        <v>16262.4</v>
      </c>
      <c r="ZB20" s="930">
        <f t="shared" ca="1" si="512"/>
        <v>13622.4</v>
      </c>
      <c r="ZC20" s="930">
        <f t="shared" ca="1" si="512"/>
        <v>10961.28</v>
      </c>
      <c r="ZD20" s="930">
        <f t="shared" ca="1" si="512"/>
        <v>8321.2800000000007</v>
      </c>
      <c r="ZE20" s="930">
        <f t="shared" ca="1" si="512"/>
        <v>5681.28</v>
      </c>
      <c r="ZF20" s="930">
        <f t="shared" ca="1" si="512"/>
        <v>3020.16</v>
      </c>
      <c r="ZG20" s="930">
        <f t="shared" ca="1" si="512"/>
        <v>380.15999999999997</v>
      </c>
      <c r="ZH20" s="930">
        <f t="shared" ca="1" si="512"/>
        <v>0</v>
      </c>
      <c r="ZI20" s="930">
        <f t="shared" ca="1" si="512"/>
        <v>0</v>
      </c>
      <c r="ZJ20" s="930">
        <f t="shared" ca="1" si="512"/>
        <v>0</v>
      </c>
      <c r="ZK20" s="930">
        <f t="shared" ca="1" si="512"/>
        <v>0</v>
      </c>
      <c r="ZL20" s="930">
        <f t="shared" ca="1" si="512"/>
        <v>0</v>
      </c>
      <c r="ZM20" s="930">
        <f t="shared" ca="1" si="512"/>
        <v>0</v>
      </c>
      <c r="ZN20" s="930">
        <f t="shared" ca="1" si="512"/>
        <v>0</v>
      </c>
      <c r="ZO20" s="930">
        <f t="shared" ca="1" si="512"/>
        <v>0</v>
      </c>
      <c r="ZP20" s="930">
        <f t="shared" ca="1" si="512"/>
        <v>0</v>
      </c>
      <c r="ZQ20" s="930">
        <f t="shared" ca="1" si="512"/>
        <v>0</v>
      </c>
      <c r="ZR20" s="930">
        <f t="shared" ca="1" si="512"/>
        <v>0</v>
      </c>
      <c r="ZS20" s="930">
        <f t="shared" ca="1" si="512"/>
        <v>0</v>
      </c>
      <c r="ZT20" s="930">
        <f t="shared" ca="1" si="512"/>
        <v>0</v>
      </c>
      <c r="ZU20" s="930">
        <f t="shared" ca="1" si="502"/>
        <v>0</v>
      </c>
      <c r="ZV20" s="930">
        <f t="shared" ca="1" si="503"/>
        <v>0</v>
      </c>
      <c r="ZW20" s="930">
        <f t="shared" ca="1" si="503"/>
        <v>0</v>
      </c>
      <c r="ZX20" s="930">
        <f t="shared" ca="1" si="503"/>
        <v>0</v>
      </c>
      <c r="ZY20" s="930">
        <f t="shared" ca="1" si="503"/>
        <v>0</v>
      </c>
      <c r="ZZ20" s="930">
        <f t="shared" ca="1" si="503"/>
        <v>0</v>
      </c>
      <c r="AAA20" s="930">
        <f t="shared" ca="1" si="503"/>
        <v>0</v>
      </c>
      <c r="AAB20" s="930">
        <f t="shared" ca="1" si="503"/>
        <v>0</v>
      </c>
    </row>
    <row r="21" spans="1:704" s="150" customFormat="1" ht="15" customHeight="1" x14ac:dyDescent="0.2">
      <c r="A21" s="150" t="s">
        <v>11</v>
      </c>
      <c r="B21" s="318">
        <f ca="1">II!B23</f>
        <v>1.59</v>
      </c>
      <c r="C21" s="283">
        <f ca="1">II!I23</f>
        <v>5677</v>
      </c>
      <c r="D21" s="147">
        <f ca="1">II!J23</f>
        <v>3013.09</v>
      </c>
      <c r="E21" s="283" t="str">
        <f t="shared" ca="1" si="513"/>
        <v/>
      </c>
      <c r="F21" s="166" t="str">
        <f ca="1">IF(E21="","",ROUND(II!$H$34*F$10*100,0)/100)</f>
        <v/>
      </c>
      <c r="G21" s="166">
        <f t="shared" ca="1" si="508"/>
        <v>0</v>
      </c>
      <c r="H21" s="147">
        <f ca="1">IF(II!P23="",0,ROUND((II!$H$34-D21)*$H$11*100,0)/100)</f>
        <v>0</v>
      </c>
      <c r="I21" s="147">
        <f ca="1">IF(Para!L$42="nein",(H21*C21),IF(H21="",0,ROUND(IF(C21&gt;II!$I$36,(H21*II!$I$36),(H21*C21)),0)))</f>
        <v>0</v>
      </c>
      <c r="J21" s="189">
        <f t="shared" ca="1" si="504"/>
        <v>0</v>
      </c>
      <c r="K21" s="953">
        <f t="shared" ca="1" si="488"/>
        <v>0</v>
      </c>
      <c r="L21" s="940">
        <f t="shared" ca="1" si="505"/>
        <v>0</v>
      </c>
      <c r="M21" s="940">
        <v>0</v>
      </c>
      <c r="N21" s="940">
        <f t="shared" ca="1" si="489"/>
        <v>0</v>
      </c>
      <c r="P21" s="930">
        <f t="shared" ca="1" si="506"/>
        <v>0</v>
      </c>
      <c r="Q21" s="930">
        <f t="shared" ca="1" si="490"/>
        <v>0</v>
      </c>
      <c r="R21" s="930">
        <f t="shared" ca="1" si="490"/>
        <v>0</v>
      </c>
      <c r="S21" s="930">
        <f t="shared" ca="1" si="490"/>
        <v>0</v>
      </c>
      <c r="T21" s="930">
        <f t="shared" ca="1" si="490"/>
        <v>0</v>
      </c>
      <c r="U21" s="930">
        <f t="shared" ca="1" si="490"/>
        <v>0</v>
      </c>
      <c r="V21" s="930">
        <f t="shared" ca="1" si="490"/>
        <v>0</v>
      </c>
      <c r="W21" s="930">
        <f t="shared" ca="1" si="490"/>
        <v>0</v>
      </c>
      <c r="X21" s="930">
        <f t="shared" ca="1" si="490"/>
        <v>0</v>
      </c>
      <c r="Y21" s="930">
        <f t="shared" ca="1" si="490"/>
        <v>0</v>
      </c>
      <c r="Z21" s="930">
        <f t="shared" ca="1" si="490"/>
        <v>0</v>
      </c>
      <c r="AA21" s="930">
        <f t="shared" ca="1" si="490"/>
        <v>0</v>
      </c>
      <c r="AB21" s="930">
        <f t="shared" ca="1" si="490"/>
        <v>0</v>
      </c>
      <c r="AC21" s="930">
        <f t="shared" ca="1" si="490"/>
        <v>0</v>
      </c>
      <c r="AD21" s="930">
        <f t="shared" ca="1" si="490"/>
        <v>0</v>
      </c>
      <c r="AE21" s="930">
        <f t="shared" ca="1" si="490"/>
        <v>0</v>
      </c>
      <c r="AF21" s="930">
        <f t="shared" ca="1" si="490"/>
        <v>0</v>
      </c>
      <c r="AG21" s="930">
        <f t="shared" ca="1" si="490"/>
        <v>0</v>
      </c>
      <c r="AH21" s="930">
        <f t="shared" ca="1" si="490"/>
        <v>0</v>
      </c>
      <c r="AI21" s="930">
        <f t="shared" ca="1" si="490"/>
        <v>0</v>
      </c>
      <c r="AJ21" s="930">
        <f t="shared" ca="1" si="490"/>
        <v>0</v>
      </c>
      <c r="AK21" s="930">
        <f t="shared" ca="1" si="490"/>
        <v>0</v>
      </c>
      <c r="AL21" s="930">
        <f t="shared" ca="1" si="490"/>
        <v>0</v>
      </c>
      <c r="AM21" s="930">
        <f t="shared" ca="1" si="490"/>
        <v>0</v>
      </c>
      <c r="AN21" s="930">
        <f t="shared" ca="1" si="490"/>
        <v>0</v>
      </c>
      <c r="AO21" s="930">
        <f t="shared" ca="1" si="490"/>
        <v>0</v>
      </c>
      <c r="AP21" s="930">
        <f t="shared" ca="1" si="519"/>
        <v>0</v>
      </c>
      <c r="AQ21" s="930">
        <f t="shared" ca="1" si="519"/>
        <v>0</v>
      </c>
      <c r="AR21" s="930">
        <f t="shared" ca="1" si="519"/>
        <v>0</v>
      </c>
      <c r="AS21" s="930">
        <f t="shared" ca="1" si="519"/>
        <v>0</v>
      </c>
      <c r="AT21" s="930">
        <f t="shared" ca="1" si="519"/>
        <v>0</v>
      </c>
      <c r="AU21" s="930">
        <f t="shared" ca="1" si="519"/>
        <v>0</v>
      </c>
      <c r="AV21" s="930">
        <f t="shared" ca="1" si="519"/>
        <v>0</v>
      </c>
      <c r="AW21" s="930">
        <f t="shared" ca="1" si="519"/>
        <v>0</v>
      </c>
      <c r="AX21" s="930">
        <f t="shared" ca="1" si="519"/>
        <v>0</v>
      </c>
      <c r="AY21" s="930">
        <f t="shared" ca="1" si="519"/>
        <v>0</v>
      </c>
      <c r="AZ21" s="930">
        <f t="shared" ca="1" si="519"/>
        <v>0</v>
      </c>
      <c r="BA21" s="930">
        <f t="shared" ca="1" si="519"/>
        <v>0</v>
      </c>
      <c r="BB21" s="930">
        <f t="shared" ca="1" si="519"/>
        <v>0</v>
      </c>
      <c r="BC21" s="930">
        <f t="shared" ca="1" si="519"/>
        <v>0</v>
      </c>
      <c r="BD21" s="930">
        <f t="shared" ca="1" si="519"/>
        <v>0</v>
      </c>
      <c r="BE21" s="930">
        <f t="shared" ca="1" si="519"/>
        <v>0</v>
      </c>
      <c r="BF21" s="930">
        <f t="shared" ca="1" si="519"/>
        <v>0</v>
      </c>
      <c r="BG21" s="930">
        <f t="shared" ca="1" si="519"/>
        <v>0</v>
      </c>
      <c r="BH21" s="930">
        <f t="shared" ca="1" si="519"/>
        <v>0</v>
      </c>
      <c r="BI21" s="930">
        <f t="shared" ca="1" si="519"/>
        <v>0</v>
      </c>
      <c r="BJ21" s="930">
        <f t="shared" ca="1" si="519"/>
        <v>0</v>
      </c>
      <c r="BK21" s="930">
        <f t="shared" ca="1" si="519"/>
        <v>0</v>
      </c>
      <c r="BL21" s="930">
        <f t="shared" ca="1" si="519"/>
        <v>0</v>
      </c>
      <c r="BM21" s="930">
        <f t="shared" ca="1" si="519"/>
        <v>0</v>
      </c>
      <c r="BN21" s="930">
        <f t="shared" ca="1" si="519"/>
        <v>0</v>
      </c>
      <c r="BO21" s="930">
        <f t="shared" ca="1" si="519"/>
        <v>0</v>
      </c>
      <c r="BP21" s="930">
        <f t="shared" ca="1" si="519"/>
        <v>0</v>
      </c>
      <c r="BQ21" s="930">
        <f t="shared" ca="1" si="519"/>
        <v>0</v>
      </c>
      <c r="BR21" s="930">
        <f t="shared" ca="1" si="519"/>
        <v>0</v>
      </c>
      <c r="BS21" s="930">
        <f t="shared" ca="1" si="519"/>
        <v>0</v>
      </c>
      <c r="BT21" s="930">
        <f t="shared" ca="1" si="519"/>
        <v>0</v>
      </c>
      <c r="BU21" s="930">
        <f t="shared" ca="1" si="519"/>
        <v>0</v>
      </c>
      <c r="BV21" s="930">
        <f t="shared" ca="1" si="519"/>
        <v>0</v>
      </c>
      <c r="BW21" s="930">
        <f t="shared" ca="1" si="519"/>
        <v>0</v>
      </c>
      <c r="BX21" s="930">
        <f t="shared" ca="1" si="519"/>
        <v>0</v>
      </c>
      <c r="BY21" s="930">
        <f t="shared" ca="1" si="519"/>
        <v>0</v>
      </c>
      <c r="BZ21" s="930">
        <f t="shared" ca="1" si="519"/>
        <v>0</v>
      </c>
      <c r="CA21" s="930">
        <f t="shared" ca="1" si="519"/>
        <v>0</v>
      </c>
      <c r="CB21" s="930">
        <f t="shared" ca="1" si="519"/>
        <v>0</v>
      </c>
      <c r="CC21" s="930">
        <f t="shared" ca="1" si="519"/>
        <v>0</v>
      </c>
      <c r="CD21" s="930">
        <f t="shared" ca="1" si="519"/>
        <v>0</v>
      </c>
      <c r="CE21" s="930">
        <f t="shared" ca="1" si="519"/>
        <v>0</v>
      </c>
      <c r="CF21" s="930">
        <f t="shared" ca="1" si="519"/>
        <v>0</v>
      </c>
      <c r="CG21" s="930">
        <f t="shared" ca="1" si="519"/>
        <v>0</v>
      </c>
      <c r="CH21" s="930">
        <f t="shared" ca="1" si="519"/>
        <v>0</v>
      </c>
      <c r="CI21" s="930">
        <f t="shared" ca="1" si="492"/>
        <v>0</v>
      </c>
      <c r="CJ21" s="930">
        <f t="shared" ca="1" si="492"/>
        <v>0</v>
      </c>
      <c r="CK21" s="930">
        <f t="shared" ca="1" si="492"/>
        <v>0</v>
      </c>
      <c r="CL21" s="930">
        <f t="shared" ca="1" si="492"/>
        <v>0</v>
      </c>
      <c r="CM21" s="930">
        <f t="shared" ca="1" si="492"/>
        <v>0</v>
      </c>
      <c r="CN21" s="930">
        <f t="shared" ca="1" si="492"/>
        <v>0</v>
      </c>
      <c r="CO21" s="930">
        <f t="shared" ca="1" si="492"/>
        <v>0</v>
      </c>
      <c r="CP21" s="930">
        <f t="shared" ca="1" si="492"/>
        <v>0</v>
      </c>
      <c r="CQ21" s="930">
        <f t="shared" ca="1" si="492"/>
        <v>0</v>
      </c>
      <c r="CR21" s="930">
        <f t="shared" ca="1" si="492"/>
        <v>0</v>
      </c>
      <c r="CS21" s="930">
        <f t="shared" ca="1" si="492"/>
        <v>0</v>
      </c>
      <c r="CT21" s="930">
        <f t="shared" ca="1" si="492"/>
        <v>0</v>
      </c>
      <c r="CU21" s="930">
        <f t="shared" ca="1" si="492"/>
        <v>0</v>
      </c>
      <c r="CV21" s="930">
        <f t="shared" ca="1" si="492"/>
        <v>0</v>
      </c>
      <c r="CW21" s="930">
        <f t="shared" ca="1" si="492"/>
        <v>0</v>
      </c>
      <c r="CX21" s="930">
        <f t="shared" ca="1" si="492"/>
        <v>0</v>
      </c>
      <c r="CY21" s="930">
        <f t="shared" ca="1" si="492"/>
        <v>0</v>
      </c>
      <c r="CZ21" s="930">
        <f t="shared" ca="1" si="492"/>
        <v>0</v>
      </c>
      <c r="DA21" s="930">
        <f t="shared" ca="1" si="492"/>
        <v>0</v>
      </c>
      <c r="DB21" s="930">
        <f t="shared" ca="1" si="514"/>
        <v>0</v>
      </c>
      <c r="DC21" s="930">
        <f t="shared" ca="1" si="514"/>
        <v>0</v>
      </c>
      <c r="DD21" s="930">
        <f t="shared" ca="1" si="514"/>
        <v>0</v>
      </c>
      <c r="DE21" s="930">
        <f t="shared" ca="1" si="514"/>
        <v>0</v>
      </c>
      <c r="DF21" s="930">
        <f t="shared" ca="1" si="514"/>
        <v>0</v>
      </c>
      <c r="DG21" s="930">
        <f t="shared" ca="1" si="514"/>
        <v>0</v>
      </c>
      <c r="DH21" s="930">
        <f t="shared" ca="1" si="514"/>
        <v>0</v>
      </c>
      <c r="DI21" s="930">
        <f t="shared" ca="1" si="514"/>
        <v>0</v>
      </c>
      <c r="DJ21" s="930">
        <f t="shared" ca="1" si="514"/>
        <v>0</v>
      </c>
      <c r="DK21" s="930">
        <f t="shared" ca="1" si="514"/>
        <v>0</v>
      </c>
      <c r="DL21" s="930">
        <f t="shared" ca="1" si="514"/>
        <v>0</v>
      </c>
      <c r="DM21" s="930">
        <f t="shared" ca="1" si="514"/>
        <v>0</v>
      </c>
      <c r="DN21" s="930">
        <f t="shared" ca="1" si="514"/>
        <v>0</v>
      </c>
      <c r="DO21" s="930">
        <f t="shared" ca="1" si="514"/>
        <v>0</v>
      </c>
      <c r="DP21" s="930">
        <f t="shared" ca="1" si="514"/>
        <v>0</v>
      </c>
      <c r="DQ21" s="930">
        <f t="shared" ca="1" si="514"/>
        <v>0</v>
      </c>
      <c r="DR21" s="930">
        <f t="shared" ca="1" si="514"/>
        <v>0</v>
      </c>
      <c r="DS21" s="930">
        <f t="shared" ca="1" si="514"/>
        <v>0</v>
      </c>
      <c r="DT21" s="930">
        <f t="shared" ca="1" si="514"/>
        <v>0</v>
      </c>
      <c r="DU21" s="930">
        <f t="shared" ca="1" si="514"/>
        <v>0</v>
      </c>
      <c r="DV21" s="930">
        <f t="shared" ca="1" si="514"/>
        <v>0</v>
      </c>
      <c r="DW21" s="930">
        <f t="shared" ca="1" si="514"/>
        <v>0</v>
      </c>
      <c r="DX21" s="930">
        <f t="shared" ca="1" si="514"/>
        <v>0</v>
      </c>
      <c r="DY21" s="930">
        <f t="shared" ca="1" si="514"/>
        <v>0</v>
      </c>
      <c r="DZ21" s="930">
        <f t="shared" ca="1" si="514"/>
        <v>0</v>
      </c>
      <c r="EA21" s="930">
        <f t="shared" ca="1" si="514"/>
        <v>0</v>
      </c>
      <c r="EB21" s="930">
        <f t="shared" ca="1" si="514"/>
        <v>0</v>
      </c>
      <c r="EC21" s="930">
        <f t="shared" ca="1" si="514"/>
        <v>0</v>
      </c>
      <c r="ED21" s="930">
        <f t="shared" ca="1" si="514"/>
        <v>0</v>
      </c>
      <c r="EE21" s="930">
        <f t="shared" ca="1" si="514"/>
        <v>0</v>
      </c>
      <c r="EF21" s="930">
        <f t="shared" ca="1" si="514"/>
        <v>0</v>
      </c>
      <c r="EG21" s="930">
        <f t="shared" ca="1" si="514"/>
        <v>0</v>
      </c>
      <c r="EH21" s="930">
        <f t="shared" ca="1" si="514"/>
        <v>0</v>
      </c>
      <c r="EI21" s="930">
        <f t="shared" ca="1" si="514"/>
        <v>0</v>
      </c>
      <c r="EJ21" s="930">
        <f t="shared" ca="1" si="514"/>
        <v>0</v>
      </c>
      <c r="EK21" s="930">
        <f t="shared" ca="1" si="514"/>
        <v>0</v>
      </c>
      <c r="EL21" s="930">
        <f t="shared" ca="1" si="514"/>
        <v>0</v>
      </c>
      <c r="EM21" s="930">
        <f t="shared" ca="1" si="514"/>
        <v>0</v>
      </c>
      <c r="EN21" s="930">
        <f t="shared" ca="1" si="514"/>
        <v>0</v>
      </c>
      <c r="EO21" s="930">
        <f t="shared" ca="1" si="514"/>
        <v>0</v>
      </c>
      <c r="EP21" s="930">
        <f t="shared" ca="1" si="514"/>
        <v>0</v>
      </c>
      <c r="EQ21" s="930">
        <f t="shared" ca="1" si="514"/>
        <v>0</v>
      </c>
      <c r="ER21" s="930">
        <f t="shared" ca="1" si="514"/>
        <v>0</v>
      </c>
      <c r="ES21" s="930">
        <f t="shared" ca="1" si="514"/>
        <v>0</v>
      </c>
      <c r="ET21" s="930">
        <f t="shared" ca="1" si="514"/>
        <v>0</v>
      </c>
      <c r="EU21" s="930">
        <f t="shared" ca="1" si="514"/>
        <v>0</v>
      </c>
      <c r="EV21" s="930">
        <f t="shared" ca="1" si="514"/>
        <v>0</v>
      </c>
      <c r="EW21" s="930">
        <f t="shared" ca="1" si="514"/>
        <v>0</v>
      </c>
      <c r="EX21" s="930">
        <f t="shared" ca="1" si="514"/>
        <v>0</v>
      </c>
      <c r="EY21" s="930">
        <f t="shared" ca="1" si="514"/>
        <v>0</v>
      </c>
      <c r="EZ21" s="930">
        <f t="shared" ca="1" si="514"/>
        <v>0</v>
      </c>
      <c r="FA21" s="930">
        <f t="shared" ca="1" si="514"/>
        <v>0</v>
      </c>
      <c r="FB21" s="930">
        <f t="shared" ca="1" si="514"/>
        <v>0</v>
      </c>
      <c r="FC21" s="930">
        <f t="shared" ca="1" si="514"/>
        <v>0</v>
      </c>
      <c r="FD21" s="930">
        <f t="shared" ca="1" si="514"/>
        <v>0</v>
      </c>
      <c r="FE21" s="930">
        <f t="shared" ca="1" si="514"/>
        <v>0</v>
      </c>
      <c r="FF21" s="930">
        <f t="shared" ca="1" si="514"/>
        <v>0</v>
      </c>
      <c r="FG21" s="930">
        <f t="shared" ca="1" si="514"/>
        <v>0</v>
      </c>
      <c r="FH21" s="930">
        <f t="shared" ca="1" si="514"/>
        <v>0</v>
      </c>
      <c r="FI21" s="930">
        <f t="shared" ca="1" si="514"/>
        <v>0</v>
      </c>
      <c r="FJ21" s="930">
        <f t="shared" ca="1" si="514"/>
        <v>0</v>
      </c>
      <c r="FK21" s="930">
        <f t="shared" ca="1" si="514"/>
        <v>0</v>
      </c>
      <c r="FL21" s="930">
        <f t="shared" ca="1" si="514"/>
        <v>0</v>
      </c>
      <c r="FM21" s="930">
        <f t="shared" ca="1" si="514"/>
        <v>0</v>
      </c>
      <c r="FN21" s="930">
        <f t="shared" ca="1" si="509"/>
        <v>0</v>
      </c>
      <c r="FO21" s="930">
        <f t="shared" ca="1" si="509"/>
        <v>0</v>
      </c>
      <c r="FP21" s="930">
        <f t="shared" ca="1" si="509"/>
        <v>0</v>
      </c>
      <c r="FQ21" s="930">
        <f t="shared" ca="1" si="509"/>
        <v>0</v>
      </c>
      <c r="FR21" s="930">
        <f t="shared" ca="1" si="509"/>
        <v>0</v>
      </c>
      <c r="FS21" s="930">
        <f t="shared" ca="1" si="509"/>
        <v>0</v>
      </c>
      <c r="FT21" s="930">
        <f t="shared" ca="1" si="509"/>
        <v>0</v>
      </c>
      <c r="FU21" s="930">
        <f t="shared" ca="1" si="509"/>
        <v>0</v>
      </c>
      <c r="FV21" s="930">
        <f t="shared" ca="1" si="509"/>
        <v>0</v>
      </c>
      <c r="FW21" s="930">
        <f t="shared" ca="1" si="509"/>
        <v>0</v>
      </c>
      <c r="FX21" s="930">
        <f t="shared" ca="1" si="509"/>
        <v>0</v>
      </c>
      <c r="FY21" s="930">
        <f t="shared" ca="1" si="509"/>
        <v>0</v>
      </c>
      <c r="FZ21" s="930">
        <f t="shared" ca="1" si="509"/>
        <v>0</v>
      </c>
      <c r="GA21" s="930">
        <f t="shared" ca="1" si="509"/>
        <v>0</v>
      </c>
      <c r="GB21" s="930">
        <f t="shared" ca="1" si="509"/>
        <v>0</v>
      </c>
      <c r="GC21" s="930">
        <f t="shared" ca="1" si="509"/>
        <v>0</v>
      </c>
      <c r="GD21" s="930">
        <f t="shared" ca="1" si="509"/>
        <v>0</v>
      </c>
      <c r="GE21" s="930">
        <f t="shared" ca="1" si="509"/>
        <v>0</v>
      </c>
      <c r="GF21" s="930">
        <f t="shared" ca="1" si="509"/>
        <v>0</v>
      </c>
      <c r="GG21" s="930">
        <f t="shared" ca="1" si="509"/>
        <v>0</v>
      </c>
      <c r="GH21" s="930">
        <f t="shared" ca="1" si="509"/>
        <v>0</v>
      </c>
      <c r="GI21" s="930">
        <f t="shared" ca="1" si="509"/>
        <v>0</v>
      </c>
      <c r="GJ21" s="930">
        <f t="shared" ca="1" si="509"/>
        <v>0</v>
      </c>
      <c r="GK21" s="930">
        <f t="shared" ca="1" si="509"/>
        <v>0</v>
      </c>
      <c r="GL21" s="930">
        <f t="shared" ca="1" si="509"/>
        <v>0</v>
      </c>
      <c r="GM21" s="930">
        <f t="shared" ca="1" si="509"/>
        <v>0</v>
      </c>
      <c r="GN21" s="930">
        <f t="shared" ca="1" si="509"/>
        <v>0</v>
      </c>
      <c r="GO21" s="930">
        <f t="shared" ca="1" si="509"/>
        <v>0</v>
      </c>
      <c r="GP21" s="930">
        <f t="shared" ca="1" si="509"/>
        <v>0</v>
      </c>
      <c r="GQ21" s="930">
        <f t="shared" ca="1" si="509"/>
        <v>0</v>
      </c>
      <c r="GR21" s="930">
        <f t="shared" ca="1" si="509"/>
        <v>0</v>
      </c>
      <c r="GS21" s="930">
        <f t="shared" ca="1" si="509"/>
        <v>0</v>
      </c>
      <c r="GT21" s="930">
        <f t="shared" ca="1" si="509"/>
        <v>0</v>
      </c>
      <c r="GU21" s="930">
        <f t="shared" ca="1" si="509"/>
        <v>0</v>
      </c>
      <c r="GV21" s="930">
        <f t="shared" ca="1" si="509"/>
        <v>0</v>
      </c>
      <c r="GW21" s="930">
        <f t="shared" ca="1" si="509"/>
        <v>0</v>
      </c>
      <c r="GX21" s="930">
        <f t="shared" ca="1" si="509"/>
        <v>0</v>
      </c>
      <c r="GY21" s="930">
        <f t="shared" ca="1" si="509"/>
        <v>0</v>
      </c>
      <c r="GZ21" s="930">
        <f t="shared" ca="1" si="509"/>
        <v>0</v>
      </c>
      <c r="HA21" s="930">
        <f t="shared" ca="1" si="509"/>
        <v>0</v>
      </c>
      <c r="HB21" s="930">
        <f t="shared" ca="1" si="509"/>
        <v>0</v>
      </c>
      <c r="HC21" s="930">
        <f t="shared" ca="1" si="509"/>
        <v>0</v>
      </c>
      <c r="HD21" s="930">
        <f t="shared" ca="1" si="509"/>
        <v>0</v>
      </c>
      <c r="HE21" s="930">
        <f t="shared" ca="1" si="509"/>
        <v>0</v>
      </c>
      <c r="HF21" s="930">
        <f t="shared" ca="1" si="509"/>
        <v>0</v>
      </c>
      <c r="HG21" s="930">
        <f t="shared" ca="1" si="509"/>
        <v>0</v>
      </c>
      <c r="HH21" s="930">
        <f t="shared" ca="1" si="509"/>
        <v>0</v>
      </c>
      <c r="HI21" s="930">
        <f t="shared" ca="1" si="509"/>
        <v>0</v>
      </c>
      <c r="HJ21" s="930">
        <f t="shared" ca="1" si="509"/>
        <v>0</v>
      </c>
      <c r="HK21" s="930">
        <f t="shared" ca="1" si="509"/>
        <v>0</v>
      </c>
      <c r="HL21" s="930">
        <f t="shared" ca="1" si="509"/>
        <v>0</v>
      </c>
      <c r="HM21" s="930">
        <f t="shared" ca="1" si="509"/>
        <v>0</v>
      </c>
      <c r="HN21" s="930">
        <f t="shared" ca="1" si="509"/>
        <v>0</v>
      </c>
      <c r="HO21" s="930">
        <f t="shared" ca="1" si="509"/>
        <v>0</v>
      </c>
      <c r="HP21" s="930">
        <f t="shared" ca="1" si="509"/>
        <v>0</v>
      </c>
      <c r="HQ21" s="930">
        <f t="shared" ca="1" si="509"/>
        <v>0</v>
      </c>
      <c r="HR21" s="930">
        <f t="shared" ca="1" si="509"/>
        <v>0</v>
      </c>
      <c r="HS21" s="930">
        <f t="shared" ca="1" si="509"/>
        <v>0</v>
      </c>
      <c r="HT21" s="930">
        <f t="shared" ca="1" si="509"/>
        <v>0</v>
      </c>
      <c r="HU21" s="930">
        <f t="shared" ca="1" si="509"/>
        <v>0</v>
      </c>
      <c r="HV21" s="930">
        <f t="shared" ca="1" si="509"/>
        <v>0</v>
      </c>
      <c r="HW21" s="930">
        <f t="shared" ca="1" si="509"/>
        <v>0</v>
      </c>
      <c r="HX21" s="930">
        <f t="shared" ca="1" si="509"/>
        <v>0</v>
      </c>
      <c r="HY21" s="930">
        <f t="shared" ca="1" si="494"/>
        <v>0</v>
      </c>
      <c r="HZ21" s="930">
        <f t="shared" ca="1" si="495"/>
        <v>0</v>
      </c>
      <c r="IA21" s="930">
        <f t="shared" ca="1" si="495"/>
        <v>0</v>
      </c>
      <c r="IB21" s="930">
        <f t="shared" ca="1" si="520"/>
        <v>0</v>
      </c>
      <c r="IC21" s="930">
        <f t="shared" ca="1" si="520"/>
        <v>0</v>
      </c>
      <c r="ID21" s="930">
        <f t="shared" ca="1" si="520"/>
        <v>0</v>
      </c>
      <c r="IE21" s="930">
        <f t="shared" ca="1" si="520"/>
        <v>0</v>
      </c>
      <c r="IF21" s="930">
        <f t="shared" ca="1" si="520"/>
        <v>0</v>
      </c>
      <c r="IG21" s="930">
        <f t="shared" ca="1" si="520"/>
        <v>0</v>
      </c>
      <c r="IH21" s="930">
        <f t="shared" ca="1" si="520"/>
        <v>0</v>
      </c>
      <c r="II21" s="930">
        <f t="shared" ca="1" si="520"/>
        <v>0</v>
      </c>
      <c r="IJ21" s="930">
        <f t="shared" ca="1" si="520"/>
        <v>0</v>
      </c>
      <c r="IK21" s="930">
        <f t="shared" ca="1" si="520"/>
        <v>0</v>
      </c>
      <c r="IL21" s="930">
        <f t="shared" ca="1" si="520"/>
        <v>0</v>
      </c>
      <c r="IM21" s="930">
        <f t="shared" ca="1" si="520"/>
        <v>0</v>
      </c>
      <c r="IN21" s="930">
        <f t="shared" ca="1" si="520"/>
        <v>0</v>
      </c>
      <c r="IO21" s="930">
        <f t="shared" ca="1" si="520"/>
        <v>0</v>
      </c>
      <c r="IP21" s="930">
        <f t="shared" ca="1" si="520"/>
        <v>0</v>
      </c>
      <c r="IQ21" s="930">
        <f t="shared" ca="1" si="520"/>
        <v>0</v>
      </c>
      <c r="IR21" s="930">
        <f t="shared" ca="1" si="520"/>
        <v>0</v>
      </c>
      <c r="IS21" s="930">
        <f t="shared" ca="1" si="520"/>
        <v>0</v>
      </c>
      <c r="IT21" s="930">
        <f t="shared" ca="1" si="520"/>
        <v>0</v>
      </c>
      <c r="IU21" s="930">
        <f t="shared" ca="1" si="520"/>
        <v>0</v>
      </c>
      <c r="IV21" s="930">
        <f t="shared" ca="1" si="520"/>
        <v>0</v>
      </c>
      <c r="IW21" s="930">
        <f t="shared" ca="1" si="520"/>
        <v>0</v>
      </c>
      <c r="IX21" s="930">
        <f t="shared" ca="1" si="520"/>
        <v>0</v>
      </c>
      <c r="IY21" s="930">
        <f t="shared" ca="1" si="520"/>
        <v>0</v>
      </c>
      <c r="IZ21" s="930">
        <f t="shared" ca="1" si="520"/>
        <v>0</v>
      </c>
      <c r="JA21" s="930">
        <f t="shared" ca="1" si="520"/>
        <v>0</v>
      </c>
      <c r="JB21" s="930">
        <f t="shared" ca="1" si="520"/>
        <v>0</v>
      </c>
      <c r="JC21" s="930">
        <f t="shared" ca="1" si="520"/>
        <v>0</v>
      </c>
      <c r="JD21" s="930">
        <f t="shared" ca="1" si="520"/>
        <v>0</v>
      </c>
      <c r="JE21" s="930">
        <f t="shared" ca="1" si="520"/>
        <v>0</v>
      </c>
      <c r="JF21" s="930">
        <f t="shared" ca="1" si="520"/>
        <v>0</v>
      </c>
      <c r="JG21" s="930">
        <f t="shared" ca="1" si="520"/>
        <v>0</v>
      </c>
      <c r="JH21" s="930">
        <f t="shared" ca="1" si="520"/>
        <v>0</v>
      </c>
      <c r="JI21" s="930">
        <f t="shared" ca="1" si="520"/>
        <v>0</v>
      </c>
      <c r="JJ21" s="930">
        <f t="shared" ca="1" si="520"/>
        <v>0</v>
      </c>
      <c r="JK21" s="930">
        <f t="shared" ca="1" si="520"/>
        <v>0</v>
      </c>
      <c r="JL21" s="930">
        <f t="shared" ca="1" si="520"/>
        <v>0</v>
      </c>
      <c r="JM21" s="930">
        <f t="shared" ca="1" si="520"/>
        <v>0</v>
      </c>
      <c r="JN21" s="930">
        <f t="shared" ca="1" si="520"/>
        <v>0</v>
      </c>
      <c r="JO21" s="930">
        <f t="shared" ca="1" si="520"/>
        <v>0</v>
      </c>
      <c r="JP21" s="930">
        <f t="shared" ca="1" si="520"/>
        <v>0</v>
      </c>
      <c r="JQ21" s="930">
        <f t="shared" ca="1" si="520"/>
        <v>0</v>
      </c>
      <c r="JR21" s="930">
        <f t="shared" ca="1" si="520"/>
        <v>0</v>
      </c>
      <c r="JS21" s="930">
        <f t="shared" ca="1" si="520"/>
        <v>0</v>
      </c>
      <c r="JT21" s="930">
        <f t="shared" ca="1" si="520"/>
        <v>0</v>
      </c>
      <c r="JU21" s="930">
        <f t="shared" ca="1" si="520"/>
        <v>0</v>
      </c>
      <c r="JV21" s="930">
        <f t="shared" ca="1" si="520"/>
        <v>0</v>
      </c>
      <c r="JW21" s="930">
        <f t="shared" ca="1" si="520"/>
        <v>0</v>
      </c>
      <c r="JX21" s="930">
        <f t="shared" ca="1" si="520"/>
        <v>0</v>
      </c>
      <c r="JY21" s="930">
        <f t="shared" ca="1" si="520"/>
        <v>0</v>
      </c>
      <c r="JZ21" s="930">
        <f t="shared" ca="1" si="520"/>
        <v>0</v>
      </c>
      <c r="KA21" s="930">
        <f t="shared" ca="1" si="520"/>
        <v>0</v>
      </c>
      <c r="KB21" s="930">
        <f t="shared" ca="1" si="520"/>
        <v>0</v>
      </c>
      <c r="KC21" s="930">
        <f t="shared" ca="1" si="520"/>
        <v>0</v>
      </c>
      <c r="KD21" s="930">
        <f t="shared" ca="1" si="520"/>
        <v>0</v>
      </c>
      <c r="KE21" s="930">
        <f t="shared" ca="1" si="520"/>
        <v>0</v>
      </c>
      <c r="KF21" s="930">
        <f t="shared" ca="1" si="520"/>
        <v>0</v>
      </c>
      <c r="KG21" s="930">
        <f t="shared" ca="1" si="520"/>
        <v>0</v>
      </c>
      <c r="KH21" s="930">
        <f t="shared" ca="1" si="520"/>
        <v>0</v>
      </c>
      <c r="KI21" s="930">
        <f t="shared" ca="1" si="520"/>
        <v>0</v>
      </c>
      <c r="KJ21" s="930">
        <f t="shared" ca="1" si="520"/>
        <v>0</v>
      </c>
      <c r="KK21" s="930">
        <f t="shared" ca="1" si="520"/>
        <v>0</v>
      </c>
      <c r="KL21" s="930">
        <f t="shared" ca="1" si="520"/>
        <v>0</v>
      </c>
      <c r="KM21" s="930">
        <f t="shared" ca="1" si="520"/>
        <v>0</v>
      </c>
      <c r="KN21" s="930">
        <f t="shared" ca="1" si="515"/>
        <v>0</v>
      </c>
      <c r="KO21" s="930">
        <f t="shared" ca="1" si="515"/>
        <v>0</v>
      </c>
      <c r="KP21" s="930">
        <f t="shared" ca="1" si="515"/>
        <v>0</v>
      </c>
      <c r="KQ21" s="930">
        <f t="shared" ca="1" si="515"/>
        <v>0</v>
      </c>
      <c r="KR21" s="930">
        <f t="shared" ca="1" si="515"/>
        <v>0</v>
      </c>
      <c r="KS21" s="930">
        <f t="shared" ca="1" si="515"/>
        <v>0</v>
      </c>
      <c r="KT21" s="930">
        <f t="shared" ca="1" si="515"/>
        <v>0</v>
      </c>
      <c r="KU21" s="930">
        <f t="shared" ca="1" si="515"/>
        <v>0</v>
      </c>
      <c r="KV21" s="930">
        <f t="shared" ca="1" si="515"/>
        <v>0</v>
      </c>
      <c r="KW21" s="930">
        <f t="shared" ca="1" si="515"/>
        <v>0</v>
      </c>
      <c r="KX21" s="930">
        <f t="shared" ca="1" si="515"/>
        <v>0</v>
      </c>
      <c r="KY21" s="930">
        <f t="shared" ca="1" si="515"/>
        <v>0</v>
      </c>
      <c r="KZ21" s="930">
        <f t="shared" ca="1" si="515"/>
        <v>0</v>
      </c>
      <c r="LA21" s="930">
        <f t="shared" ca="1" si="515"/>
        <v>0</v>
      </c>
      <c r="LB21" s="930">
        <f t="shared" ca="1" si="515"/>
        <v>0</v>
      </c>
      <c r="LC21" s="930">
        <f t="shared" ca="1" si="515"/>
        <v>0</v>
      </c>
      <c r="LD21" s="930">
        <f t="shared" ca="1" si="515"/>
        <v>0</v>
      </c>
      <c r="LE21" s="930">
        <f t="shared" ca="1" si="515"/>
        <v>0</v>
      </c>
      <c r="LF21" s="930">
        <f t="shared" ca="1" si="515"/>
        <v>0</v>
      </c>
      <c r="LG21" s="930">
        <f t="shared" ca="1" si="515"/>
        <v>0</v>
      </c>
      <c r="LH21" s="930">
        <f t="shared" ca="1" si="515"/>
        <v>0</v>
      </c>
      <c r="LI21" s="930">
        <f t="shared" ca="1" si="515"/>
        <v>0</v>
      </c>
      <c r="LJ21" s="930">
        <f t="shared" ca="1" si="515"/>
        <v>0</v>
      </c>
      <c r="LK21" s="930">
        <f t="shared" ca="1" si="515"/>
        <v>0</v>
      </c>
      <c r="LL21" s="930">
        <f t="shared" ca="1" si="515"/>
        <v>0</v>
      </c>
      <c r="LM21" s="930">
        <f t="shared" ca="1" si="515"/>
        <v>0</v>
      </c>
      <c r="LN21" s="930">
        <f t="shared" ca="1" si="515"/>
        <v>0</v>
      </c>
      <c r="LO21" s="930">
        <f t="shared" ca="1" si="515"/>
        <v>0</v>
      </c>
      <c r="LP21" s="930">
        <f t="shared" ca="1" si="515"/>
        <v>0</v>
      </c>
      <c r="LQ21" s="930">
        <f t="shared" ca="1" si="515"/>
        <v>0</v>
      </c>
      <c r="LR21" s="930">
        <f t="shared" ca="1" si="515"/>
        <v>0</v>
      </c>
      <c r="LS21" s="930">
        <f t="shared" ca="1" si="515"/>
        <v>0</v>
      </c>
      <c r="LT21" s="930">
        <f t="shared" ca="1" si="515"/>
        <v>0</v>
      </c>
      <c r="LU21" s="930">
        <f t="shared" ca="1" si="515"/>
        <v>0</v>
      </c>
      <c r="LV21" s="930">
        <f t="shared" ca="1" si="515"/>
        <v>0</v>
      </c>
      <c r="LW21" s="930">
        <f t="shared" ca="1" si="515"/>
        <v>0</v>
      </c>
      <c r="LX21" s="930">
        <f t="shared" ca="1" si="515"/>
        <v>0</v>
      </c>
      <c r="LY21" s="930">
        <f t="shared" ca="1" si="515"/>
        <v>0</v>
      </c>
      <c r="LZ21" s="930">
        <f t="shared" ca="1" si="515"/>
        <v>0</v>
      </c>
      <c r="MA21" s="930">
        <f t="shared" ca="1" si="515"/>
        <v>0</v>
      </c>
      <c r="MB21" s="930">
        <f t="shared" ca="1" si="515"/>
        <v>0</v>
      </c>
      <c r="MC21" s="930">
        <f t="shared" ca="1" si="515"/>
        <v>0</v>
      </c>
      <c r="MD21" s="930">
        <f t="shared" ca="1" si="515"/>
        <v>0</v>
      </c>
      <c r="ME21" s="930">
        <f t="shared" ca="1" si="515"/>
        <v>0</v>
      </c>
      <c r="MF21" s="930">
        <f t="shared" ca="1" si="515"/>
        <v>0</v>
      </c>
      <c r="MG21" s="930">
        <f t="shared" ca="1" si="515"/>
        <v>0</v>
      </c>
      <c r="MH21" s="930">
        <f t="shared" ca="1" si="515"/>
        <v>0</v>
      </c>
      <c r="MI21" s="930">
        <f t="shared" ca="1" si="515"/>
        <v>0</v>
      </c>
      <c r="MJ21" s="930">
        <f t="shared" ca="1" si="515"/>
        <v>0</v>
      </c>
      <c r="MK21" s="930">
        <f t="shared" ca="1" si="515"/>
        <v>0</v>
      </c>
      <c r="ML21" s="930">
        <f t="shared" ca="1" si="515"/>
        <v>0</v>
      </c>
      <c r="MM21" s="930">
        <f t="shared" ca="1" si="515"/>
        <v>0</v>
      </c>
      <c r="MN21" s="930">
        <f t="shared" ca="1" si="515"/>
        <v>0</v>
      </c>
      <c r="MO21" s="930">
        <f t="shared" ca="1" si="515"/>
        <v>0</v>
      </c>
      <c r="MP21" s="930">
        <f t="shared" ca="1" si="515"/>
        <v>0</v>
      </c>
      <c r="MQ21" s="930">
        <f t="shared" ca="1" si="515"/>
        <v>0</v>
      </c>
      <c r="MR21" s="930">
        <f t="shared" ca="1" si="515"/>
        <v>0</v>
      </c>
      <c r="MS21" s="930">
        <f t="shared" ca="1" si="515"/>
        <v>0</v>
      </c>
      <c r="MT21" s="930">
        <f t="shared" ca="1" si="515"/>
        <v>0</v>
      </c>
      <c r="MU21" s="930">
        <f t="shared" ca="1" si="515"/>
        <v>0</v>
      </c>
      <c r="MV21" s="930">
        <f t="shared" ca="1" si="515"/>
        <v>0</v>
      </c>
      <c r="MW21" s="930">
        <f t="shared" ca="1" si="515"/>
        <v>0</v>
      </c>
      <c r="MX21" s="930">
        <f t="shared" ca="1" si="515"/>
        <v>0</v>
      </c>
      <c r="MY21" s="930">
        <f t="shared" ca="1" si="516"/>
        <v>0</v>
      </c>
      <c r="MZ21" s="930">
        <f t="shared" ca="1" si="516"/>
        <v>0</v>
      </c>
      <c r="NA21" s="930">
        <f t="shared" ca="1" si="516"/>
        <v>0</v>
      </c>
      <c r="NB21" s="930">
        <f t="shared" ca="1" si="516"/>
        <v>0</v>
      </c>
      <c r="NC21" s="930">
        <f t="shared" ca="1" si="516"/>
        <v>0</v>
      </c>
      <c r="ND21" s="930">
        <f t="shared" ca="1" si="516"/>
        <v>0</v>
      </c>
      <c r="NE21" s="930">
        <f t="shared" ca="1" si="516"/>
        <v>0</v>
      </c>
      <c r="NF21" s="930">
        <f t="shared" ca="1" si="516"/>
        <v>0</v>
      </c>
      <c r="NG21" s="930">
        <f t="shared" ca="1" si="516"/>
        <v>0</v>
      </c>
      <c r="NH21" s="930">
        <f t="shared" ca="1" si="516"/>
        <v>0</v>
      </c>
      <c r="NI21" s="930">
        <f t="shared" ca="1" si="516"/>
        <v>0</v>
      </c>
      <c r="NJ21" s="930">
        <f t="shared" ca="1" si="516"/>
        <v>0</v>
      </c>
      <c r="NK21" s="930">
        <f t="shared" ca="1" si="516"/>
        <v>0</v>
      </c>
      <c r="NL21" s="930">
        <f t="shared" ca="1" si="516"/>
        <v>0</v>
      </c>
      <c r="NM21" s="930">
        <f t="shared" ca="1" si="516"/>
        <v>0</v>
      </c>
      <c r="NN21" s="930">
        <f t="shared" ca="1" si="516"/>
        <v>0</v>
      </c>
      <c r="NO21" s="930">
        <f t="shared" ca="1" si="516"/>
        <v>0</v>
      </c>
      <c r="NP21" s="930">
        <f t="shared" ca="1" si="516"/>
        <v>0</v>
      </c>
      <c r="NQ21" s="930">
        <f t="shared" ca="1" si="516"/>
        <v>0</v>
      </c>
      <c r="NR21" s="930">
        <f t="shared" ca="1" si="516"/>
        <v>0</v>
      </c>
      <c r="NS21" s="930">
        <f t="shared" ca="1" si="516"/>
        <v>0</v>
      </c>
      <c r="NT21" s="930">
        <f t="shared" ca="1" si="516"/>
        <v>0</v>
      </c>
      <c r="NU21" s="930">
        <f t="shared" ca="1" si="516"/>
        <v>0</v>
      </c>
      <c r="NV21" s="930">
        <f t="shared" ca="1" si="516"/>
        <v>0</v>
      </c>
      <c r="NW21" s="930">
        <f t="shared" ca="1" si="516"/>
        <v>0</v>
      </c>
      <c r="NX21" s="930">
        <f t="shared" ca="1" si="516"/>
        <v>0</v>
      </c>
      <c r="NY21" s="930">
        <f t="shared" ca="1" si="516"/>
        <v>0</v>
      </c>
      <c r="NZ21" s="930">
        <f t="shared" ca="1" si="516"/>
        <v>0</v>
      </c>
      <c r="OA21" s="930">
        <f t="shared" ca="1" si="516"/>
        <v>0</v>
      </c>
      <c r="OB21" s="930">
        <f t="shared" ca="1" si="516"/>
        <v>0</v>
      </c>
      <c r="OC21" s="930">
        <f t="shared" ca="1" si="516"/>
        <v>0</v>
      </c>
      <c r="OD21" s="930">
        <f t="shared" ca="1" si="516"/>
        <v>0</v>
      </c>
      <c r="OE21" s="930">
        <f t="shared" ca="1" si="516"/>
        <v>0</v>
      </c>
      <c r="OF21" s="930">
        <f t="shared" ca="1" si="516"/>
        <v>0</v>
      </c>
      <c r="OG21" s="930">
        <f t="shared" ca="1" si="516"/>
        <v>0</v>
      </c>
      <c r="OH21" s="930">
        <f t="shared" ca="1" si="516"/>
        <v>0</v>
      </c>
      <c r="OI21" s="930">
        <f t="shared" ca="1" si="516"/>
        <v>0</v>
      </c>
      <c r="OJ21" s="930">
        <f t="shared" ca="1" si="516"/>
        <v>0</v>
      </c>
      <c r="OK21" s="930">
        <f t="shared" ca="1" si="516"/>
        <v>0</v>
      </c>
      <c r="OL21" s="930">
        <f t="shared" ca="1" si="516"/>
        <v>0</v>
      </c>
      <c r="OM21" s="930">
        <f t="shared" ca="1" si="516"/>
        <v>0</v>
      </c>
      <c r="ON21" s="930">
        <f t="shared" ca="1" si="516"/>
        <v>0</v>
      </c>
      <c r="OO21" s="930">
        <f t="shared" ca="1" si="516"/>
        <v>0</v>
      </c>
      <c r="OP21" s="930">
        <f t="shared" ca="1" si="516"/>
        <v>0</v>
      </c>
      <c r="OQ21" s="930">
        <f t="shared" ca="1" si="516"/>
        <v>0</v>
      </c>
      <c r="OR21" s="930">
        <f t="shared" ca="1" si="516"/>
        <v>0</v>
      </c>
      <c r="OS21" s="930">
        <f t="shared" ca="1" si="516"/>
        <v>0</v>
      </c>
      <c r="OT21" s="930">
        <f t="shared" ca="1" si="516"/>
        <v>0</v>
      </c>
      <c r="OU21" s="930">
        <f t="shared" ca="1" si="516"/>
        <v>0</v>
      </c>
      <c r="OV21" s="930">
        <f t="shared" ca="1" si="516"/>
        <v>0</v>
      </c>
      <c r="OW21" s="930">
        <f t="shared" ca="1" si="516"/>
        <v>0</v>
      </c>
      <c r="OX21" s="930">
        <f t="shared" ca="1" si="516"/>
        <v>0</v>
      </c>
      <c r="OY21" s="930">
        <f t="shared" ca="1" si="516"/>
        <v>0</v>
      </c>
      <c r="OZ21" s="930">
        <f t="shared" ca="1" si="516"/>
        <v>0</v>
      </c>
      <c r="PA21" s="930">
        <f t="shared" ca="1" si="516"/>
        <v>0</v>
      </c>
      <c r="PB21" s="930">
        <f t="shared" ca="1" si="516"/>
        <v>0</v>
      </c>
      <c r="PC21" s="930">
        <f t="shared" ca="1" si="516"/>
        <v>0</v>
      </c>
      <c r="PD21" s="930">
        <f t="shared" ca="1" si="516"/>
        <v>0</v>
      </c>
      <c r="PE21" s="930">
        <f t="shared" ca="1" si="516"/>
        <v>0</v>
      </c>
      <c r="PF21" s="930">
        <f t="shared" ca="1" si="516"/>
        <v>0</v>
      </c>
      <c r="PG21" s="930">
        <f t="shared" ca="1" si="516"/>
        <v>0</v>
      </c>
      <c r="PH21" s="930">
        <f t="shared" ca="1" si="516"/>
        <v>0</v>
      </c>
      <c r="PI21" s="930">
        <f t="shared" ca="1" si="516"/>
        <v>0</v>
      </c>
      <c r="PJ21" s="930">
        <f t="shared" ca="1" si="516"/>
        <v>0</v>
      </c>
      <c r="PK21" s="930">
        <f t="shared" ca="1" si="510"/>
        <v>0</v>
      </c>
      <c r="PL21" s="930">
        <f t="shared" ca="1" si="510"/>
        <v>0</v>
      </c>
      <c r="PM21" s="930">
        <f t="shared" ca="1" si="510"/>
        <v>0</v>
      </c>
      <c r="PN21" s="930">
        <f t="shared" ca="1" si="510"/>
        <v>0</v>
      </c>
      <c r="PO21" s="930">
        <f t="shared" ca="1" si="510"/>
        <v>0</v>
      </c>
      <c r="PP21" s="930">
        <f t="shared" ca="1" si="510"/>
        <v>0</v>
      </c>
      <c r="PQ21" s="930">
        <f t="shared" ca="1" si="510"/>
        <v>0</v>
      </c>
      <c r="PR21" s="930">
        <f t="shared" ca="1" si="510"/>
        <v>0</v>
      </c>
      <c r="PS21" s="930">
        <f t="shared" ca="1" si="510"/>
        <v>0</v>
      </c>
      <c r="PT21" s="930">
        <f t="shared" ca="1" si="510"/>
        <v>0</v>
      </c>
      <c r="PU21" s="930">
        <f t="shared" ca="1" si="510"/>
        <v>0</v>
      </c>
      <c r="PV21" s="930">
        <f t="shared" ca="1" si="510"/>
        <v>0</v>
      </c>
      <c r="PW21" s="930">
        <f t="shared" ca="1" si="510"/>
        <v>0</v>
      </c>
      <c r="PX21" s="930">
        <f t="shared" ca="1" si="510"/>
        <v>0</v>
      </c>
      <c r="PY21" s="930">
        <f t="shared" ca="1" si="498"/>
        <v>0</v>
      </c>
      <c r="PZ21" s="930">
        <f t="shared" ca="1" si="517"/>
        <v>0</v>
      </c>
      <c r="QA21" s="930">
        <f t="shared" ca="1" si="517"/>
        <v>0</v>
      </c>
      <c r="QB21" s="930">
        <f t="shared" ca="1" si="517"/>
        <v>0</v>
      </c>
      <c r="QC21" s="930">
        <f t="shared" ca="1" si="517"/>
        <v>0</v>
      </c>
      <c r="QD21" s="930">
        <f t="shared" ca="1" si="517"/>
        <v>0</v>
      </c>
      <c r="QE21" s="930">
        <f t="shared" ca="1" si="517"/>
        <v>0</v>
      </c>
      <c r="QF21" s="930">
        <f t="shared" ca="1" si="517"/>
        <v>0</v>
      </c>
      <c r="QG21" s="930">
        <f t="shared" ca="1" si="517"/>
        <v>0</v>
      </c>
      <c r="QH21" s="930">
        <f t="shared" ca="1" si="517"/>
        <v>0</v>
      </c>
      <c r="QI21" s="930">
        <f t="shared" ca="1" si="517"/>
        <v>0</v>
      </c>
      <c r="QJ21" s="930">
        <f t="shared" ca="1" si="517"/>
        <v>0</v>
      </c>
      <c r="QK21" s="930">
        <f t="shared" ca="1" si="517"/>
        <v>0</v>
      </c>
      <c r="QL21" s="930">
        <f t="shared" ca="1" si="517"/>
        <v>0</v>
      </c>
      <c r="QM21" s="930">
        <f t="shared" ca="1" si="517"/>
        <v>0</v>
      </c>
      <c r="QN21" s="930">
        <f t="shared" ca="1" si="517"/>
        <v>0</v>
      </c>
      <c r="QO21" s="930">
        <f t="shared" ca="1" si="517"/>
        <v>0</v>
      </c>
      <c r="QP21" s="930">
        <f t="shared" ca="1" si="517"/>
        <v>0</v>
      </c>
      <c r="QQ21" s="930">
        <f t="shared" ca="1" si="517"/>
        <v>0</v>
      </c>
      <c r="QR21" s="930">
        <f t="shared" ca="1" si="517"/>
        <v>0</v>
      </c>
      <c r="QS21" s="930">
        <f t="shared" ca="1" si="517"/>
        <v>0</v>
      </c>
      <c r="QT21" s="930">
        <f t="shared" ca="1" si="517"/>
        <v>0</v>
      </c>
      <c r="QU21" s="930">
        <f t="shared" ca="1" si="517"/>
        <v>0</v>
      </c>
      <c r="QV21" s="930">
        <f t="shared" ca="1" si="517"/>
        <v>0</v>
      </c>
      <c r="QW21" s="930">
        <f t="shared" ca="1" si="517"/>
        <v>0</v>
      </c>
      <c r="QX21" s="930">
        <f t="shared" ca="1" si="517"/>
        <v>0</v>
      </c>
      <c r="QY21" s="930">
        <f t="shared" ca="1" si="517"/>
        <v>0</v>
      </c>
      <c r="QZ21" s="930">
        <f t="shared" ca="1" si="517"/>
        <v>0</v>
      </c>
      <c r="RA21" s="930">
        <f t="shared" ca="1" si="517"/>
        <v>0</v>
      </c>
      <c r="RB21" s="930">
        <f t="shared" ca="1" si="517"/>
        <v>0</v>
      </c>
      <c r="RC21" s="930">
        <f t="shared" ca="1" si="517"/>
        <v>0</v>
      </c>
      <c r="RD21" s="930">
        <f t="shared" ca="1" si="517"/>
        <v>0</v>
      </c>
      <c r="RE21" s="930">
        <f t="shared" ca="1" si="517"/>
        <v>0</v>
      </c>
      <c r="RF21" s="930">
        <f t="shared" ca="1" si="517"/>
        <v>0</v>
      </c>
      <c r="RG21" s="930">
        <f t="shared" ca="1" si="517"/>
        <v>0</v>
      </c>
      <c r="RH21" s="930">
        <f t="shared" ca="1" si="517"/>
        <v>0</v>
      </c>
      <c r="RI21" s="930">
        <f t="shared" ca="1" si="517"/>
        <v>0</v>
      </c>
      <c r="RJ21" s="930">
        <f t="shared" ca="1" si="517"/>
        <v>0</v>
      </c>
      <c r="RK21" s="930">
        <f t="shared" ca="1" si="517"/>
        <v>0</v>
      </c>
      <c r="RL21" s="930">
        <f t="shared" ca="1" si="517"/>
        <v>0</v>
      </c>
      <c r="RM21" s="930">
        <f t="shared" ca="1" si="517"/>
        <v>0</v>
      </c>
      <c r="RN21" s="930">
        <f t="shared" ca="1" si="517"/>
        <v>0</v>
      </c>
      <c r="RO21" s="930">
        <f t="shared" ca="1" si="517"/>
        <v>0</v>
      </c>
      <c r="RP21" s="930">
        <f t="shared" ca="1" si="517"/>
        <v>0</v>
      </c>
      <c r="RQ21" s="930">
        <f t="shared" ca="1" si="517"/>
        <v>0</v>
      </c>
      <c r="RR21" s="930">
        <f t="shared" ca="1" si="517"/>
        <v>0</v>
      </c>
      <c r="RS21" s="930">
        <f t="shared" ca="1" si="517"/>
        <v>0</v>
      </c>
      <c r="RT21" s="930">
        <f t="shared" ca="1" si="517"/>
        <v>0</v>
      </c>
      <c r="RU21" s="930">
        <f t="shared" ca="1" si="517"/>
        <v>0</v>
      </c>
      <c r="RV21" s="930">
        <f t="shared" ca="1" si="517"/>
        <v>0</v>
      </c>
      <c r="RW21" s="930">
        <f t="shared" ca="1" si="517"/>
        <v>0</v>
      </c>
      <c r="RX21" s="930">
        <f t="shared" ca="1" si="517"/>
        <v>0</v>
      </c>
      <c r="RY21" s="930">
        <f t="shared" ca="1" si="517"/>
        <v>0</v>
      </c>
      <c r="RZ21" s="930">
        <f t="shared" ca="1" si="517"/>
        <v>0</v>
      </c>
      <c r="SA21" s="930">
        <f t="shared" ca="1" si="517"/>
        <v>0</v>
      </c>
      <c r="SB21" s="930">
        <f t="shared" ca="1" si="517"/>
        <v>0</v>
      </c>
      <c r="SC21" s="930">
        <f t="shared" ca="1" si="517"/>
        <v>0</v>
      </c>
      <c r="SD21" s="930">
        <f t="shared" ca="1" si="517"/>
        <v>0</v>
      </c>
      <c r="SE21" s="930">
        <f t="shared" ca="1" si="517"/>
        <v>0</v>
      </c>
      <c r="SF21" s="930">
        <f t="shared" ca="1" si="517"/>
        <v>0</v>
      </c>
      <c r="SG21" s="930">
        <f t="shared" ca="1" si="517"/>
        <v>0</v>
      </c>
      <c r="SH21" s="930">
        <f t="shared" ca="1" si="517"/>
        <v>0</v>
      </c>
      <c r="SI21" s="930">
        <f t="shared" ca="1" si="517"/>
        <v>0</v>
      </c>
      <c r="SJ21" s="930">
        <f t="shared" ca="1" si="517"/>
        <v>0</v>
      </c>
      <c r="SK21" s="930">
        <f t="shared" ca="1" si="517"/>
        <v>0</v>
      </c>
      <c r="SL21" s="930">
        <f t="shared" ca="1" si="511"/>
        <v>0</v>
      </c>
      <c r="SM21" s="930">
        <f t="shared" ca="1" si="511"/>
        <v>0</v>
      </c>
      <c r="SN21" s="930">
        <f t="shared" ca="1" si="511"/>
        <v>0</v>
      </c>
      <c r="SO21" s="930">
        <f t="shared" ca="1" si="511"/>
        <v>0</v>
      </c>
      <c r="SP21" s="930">
        <f t="shared" ca="1" si="511"/>
        <v>0</v>
      </c>
      <c r="SQ21" s="930">
        <f t="shared" ca="1" si="511"/>
        <v>0</v>
      </c>
      <c r="SR21" s="930">
        <f t="shared" ca="1" si="511"/>
        <v>0</v>
      </c>
      <c r="SS21" s="930">
        <f t="shared" ca="1" si="511"/>
        <v>0</v>
      </c>
      <c r="ST21" s="930">
        <f t="shared" ca="1" si="511"/>
        <v>0</v>
      </c>
      <c r="SU21" s="930">
        <f t="shared" ca="1" si="511"/>
        <v>0</v>
      </c>
      <c r="SV21" s="930">
        <f t="shared" ca="1" si="511"/>
        <v>0</v>
      </c>
      <c r="SW21" s="930">
        <f t="shared" ca="1" si="511"/>
        <v>0</v>
      </c>
      <c r="SX21" s="930">
        <f t="shared" ca="1" si="511"/>
        <v>0</v>
      </c>
      <c r="SY21" s="930">
        <f t="shared" ca="1" si="511"/>
        <v>0</v>
      </c>
      <c r="SZ21" s="930">
        <f t="shared" ca="1" si="511"/>
        <v>0</v>
      </c>
      <c r="TA21" s="930">
        <f t="shared" ca="1" si="511"/>
        <v>0</v>
      </c>
      <c r="TB21" s="930">
        <f t="shared" ca="1" si="511"/>
        <v>0</v>
      </c>
      <c r="TC21" s="930">
        <f t="shared" ca="1" si="511"/>
        <v>0</v>
      </c>
      <c r="TD21" s="930">
        <f t="shared" ca="1" si="511"/>
        <v>0</v>
      </c>
      <c r="TE21" s="930">
        <f t="shared" ca="1" si="511"/>
        <v>0</v>
      </c>
      <c r="TF21" s="930">
        <f t="shared" ca="1" si="511"/>
        <v>0</v>
      </c>
      <c r="TG21" s="930">
        <f t="shared" ca="1" si="511"/>
        <v>0</v>
      </c>
      <c r="TH21" s="930">
        <f t="shared" ca="1" si="511"/>
        <v>0</v>
      </c>
      <c r="TI21" s="930">
        <f t="shared" ca="1" si="511"/>
        <v>0</v>
      </c>
      <c r="TJ21" s="930">
        <f t="shared" ca="1" si="511"/>
        <v>0</v>
      </c>
      <c r="TK21" s="930">
        <f t="shared" ca="1" si="511"/>
        <v>0</v>
      </c>
      <c r="TL21" s="930">
        <f t="shared" ca="1" si="511"/>
        <v>0</v>
      </c>
      <c r="TM21" s="930">
        <f t="shared" ca="1" si="511"/>
        <v>0</v>
      </c>
      <c r="TN21" s="930">
        <f t="shared" ca="1" si="511"/>
        <v>0</v>
      </c>
      <c r="TO21" s="930">
        <f t="shared" ca="1" si="511"/>
        <v>0</v>
      </c>
      <c r="TP21" s="930">
        <f t="shared" ca="1" si="511"/>
        <v>0</v>
      </c>
      <c r="TQ21" s="930">
        <f t="shared" ca="1" si="511"/>
        <v>0</v>
      </c>
      <c r="TR21" s="930">
        <f t="shared" ca="1" si="511"/>
        <v>0</v>
      </c>
      <c r="TS21" s="930">
        <f t="shared" ca="1" si="511"/>
        <v>0</v>
      </c>
      <c r="TT21" s="930">
        <f t="shared" ca="1" si="511"/>
        <v>0</v>
      </c>
      <c r="TU21" s="930">
        <f t="shared" ca="1" si="511"/>
        <v>0</v>
      </c>
      <c r="TV21" s="930">
        <f t="shared" ca="1" si="511"/>
        <v>0</v>
      </c>
      <c r="TW21" s="930">
        <f t="shared" ca="1" si="511"/>
        <v>0</v>
      </c>
      <c r="TX21" s="930">
        <f t="shared" ca="1" si="511"/>
        <v>0</v>
      </c>
      <c r="TY21" s="930">
        <f t="shared" ca="1" si="511"/>
        <v>0</v>
      </c>
      <c r="TZ21" s="930">
        <f t="shared" ca="1" si="511"/>
        <v>0</v>
      </c>
      <c r="UA21" s="930">
        <f t="shared" ca="1" si="511"/>
        <v>0</v>
      </c>
      <c r="UB21" s="930">
        <f t="shared" ca="1" si="511"/>
        <v>0</v>
      </c>
      <c r="UC21" s="930">
        <f t="shared" ca="1" si="511"/>
        <v>0</v>
      </c>
      <c r="UD21" s="930">
        <f t="shared" ca="1" si="511"/>
        <v>0</v>
      </c>
      <c r="UE21" s="930">
        <f t="shared" ca="1" si="511"/>
        <v>0</v>
      </c>
      <c r="UF21" s="930">
        <f t="shared" ca="1" si="511"/>
        <v>0</v>
      </c>
      <c r="UG21" s="930">
        <f t="shared" ca="1" si="511"/>
        <v>0</v>
      </c>
      <c r="UH21" s="930">
        <f t="shared" ca="1" si="511"/>
        <v>0</v>
      </c>
      <c r="UI21" s="930">
        <f t="shared" ca="1" si="511"/>
        <v>0</v>
      </c>
      <c r="UJ21" s="930">
        <f t="shared" ca="1" si="511"/>
        <v>0</v>
      </c>
      <c r="UK21" s="930">
        <f t="shared" ca="1" si="511"/>
        <v>0</v>
      </c>
      <c r="UL21" s="930">
        <f t="shared" ca="1" si="511"/>
        <v>0</v>
      </c>
      <c r="UM21" s="930">
        <f t="shared" ca="1" si="511"/>
        <v>0</v>
      </c>
      <c r="UN21" s="930">
        <f t="shared" ca="1" si="511"/>
        <v>0</v>
      </c>
      <c r="UO21" s="930">
        <f t="shared" ca="1" si="511"/>
        <v>0</v>
      </c>
      <c r="UP21" s="930">
        <f t="shared" ca="1" si="511"/>
        <v>0</v>
      </c>
      <c r="UQ21" s="930">
        <f t="shared" ca="1" si="511"/>
        <v>0</v>
      </c>
      <c r="UR21" s="930">
        <f t="shared" ca="1" si="511"/>
        <v>0</v>
      </c>
      <c r="US21" s="930">
        <f t="shared" ca="1" si="511"/>
        <v>0</v>
      </c>
      <c r="UT21" s="930">
        <f t="shared" ca="1" si="511"/>
        <v>0</v>
      </c>
      <c r="UU21" s="930">
        <f t="shared" ca="1" si="511"/>
        <v>0</v>
      </c>
      <c r="UV21" s="930">
        <f t="shared" ca="1" si="511"/>
        <v>0</v>
      </c>
      <c r="UW21" s="930">
        <f t="shared" ca="1" si="500"/>
        <v>0</v>
      </c>
      <c r="UX21" s="930">
        <f t="shared" ca="1" si="518"/>
        <v>0</v>
      </c>
      <c r="UY21" s="930">
        <f t="shared" ca="1" si="518"/>
        <v>0</v>
      </c>
      <c r="UZ21" s="930">
        <f t="shared" ca="1" si="518"/>
        <v>0</v>
      </c>
      <c r="VA21" s="930">
        <f t="shared" ca="1" si="518"/>
        <v>0</v>
      </c>
      <c r="VB21" s="930">
        <f t="shared" ca="1" si="518"/>
        <v>0</v>
      </c>
      <c r="VC21" s="930">
        <f t="shared" ca="1" si="518"/>
        <v>0</v>
      </c>
      <c r="VD21" s="930">
        <f t="shared" ca="1" si="518"/>
        <v>0</v>
      </c>
      <c r="VE21" s="930">
        <f t="shared" ca="1" si="518"/>
        <v>0</v>
      </c>
      <c r="VF21" s="930">
        <f t="shared" ca="1" si="518"/>
        <v>0</v>
      </c>
      <c r="VG21" s="930">
        <f t="shared" ca="1" si="518"/>
        <v>0</v>
      </c>
      <c r="VH21" s="930">
        <f t="shared" ca="1" si="518"/>
        <v>0</v>
      </c>
      <c r="VI21" s="930">
        <f t="shared" ca="1" si="518"/>
        <v>0</v>
      </c>
      <c r="VJ21" s="930">
        <f t="shared" ca="1" si="518"/>
        <v>0</v>
      </c>
      <c r="VK21" s="930">
        <f t="shared" ca="1" si="518"/>
        <v>0</v>
      </c>
      <c r="VL21" s="930">
        <f t="shared" ca="1" si="518"/>
        <v>0</v>
      </c>
      <c r="VM21" s="930">
        <f t="shared" ca="1" si="518"/>
        <v>0</v>
      </c>
      <c r="VN21" s="930">
        <f t="shared" ca="1" si="518"/>
        <v>0</v>
      </c>
      <c r="VO21" s="930">
        <f t="shared" ca="1" si="518"/>
        <v>0</v>
      </c>
      <c r="VP21" s="930">
        <f t="shared" ca="1" si="518"/>
        <v>0</v>
      </c>
      <c r="VQ21" s="930">
        <f t="shared" ca="1" si="518"/>
        <v>0</v>
      </c>
      <c r="VR21" s="930">
        <f t="shared" ca="1" si="518"/>
        <v>0</v>
      </c>
      <c r="VS21" s="930">
        <f t="shared" ca="1" si="518"/>
        <v>0</v>
      </c>
      <c r="VT21" s="930">
        <f t="shared" ca="1" si="518"/>
        <v>0</v>
      </c>
      <c r="VU21" s="930">
        <f t="shared" ca="1" si="518"/>
        <v>0</v>
      </c>
      <c r="VV21" s="930">
        <f t="shared" ca="1" si="518"/>
        <v>0</v>
      </c>
      <c r="VW21" s="930">
        <f t="shared" ca="1" si="518"/>
        <v>0</v>
      </c>
      <c r="VX21" s="930">
        <f t="shared" ca="1" si="518"/>
        <v>0</v>
      </c>
      <c r="VY21" s="930">
        <f t="shared" ca="1" si="518"/>
        <v>0</v>
      </c>
      <c r="VZ21" s="930">
        <f t="shared" ca="1" si="518"/>
        <v>0</v>
      </c>
      <c r="WA21" s="930">
        <f t="shared" ca="1" si="518"/>
        <v>0</v>
      </c>
      <c r="WB21" s="930">
        <f t="shared" ca="1" si="518"/>
        <v>0</v>
      </c>
      <c r="WC21" s="930">
        <f t="shared" ca="1" si="518"/>
        <v>0</v>
      </c>
      <c r="WD21" s="930">
        <f t="shared" ca="1" si="518"/>
        <v>0</v>
      </c>
      <c r="WE21" s="930">
        <f t="shared" ca="1" si="518"/>
        <v>0</v>
      </c>
      <c r="WF21" s="930">
        <f t="shared" ca="1" si="518"/>
        <v>0</v>
      </c>
      <c r="WG21" s="930">
        <f t="shared" ca="1" si="518"/>
        <v>0</v>
      </c>
      <c r="WH21" s="930">
        <f t="shared" ca="1" si="518"/>
        <v>0</v>
      </c>
      <c r="WI21" s="930">
        <f t="shared" ca="1" si="518"/>
        <v>0</v>
      </c>
      <c r="WJ21" s="930">
        <f t="shared" ca="1" si="518"/>
        <v>0</v>
      </c>
      <c r="WK21" s="930">
        <f t="shared" ca="1" si="518"/>
        <v>0</v>
      </c>
      <c r="WL21" s="930">
        <f t="shared" ca="1" si="518"/>
        <v>0</v>
      </c>
      <c r="WM21" s="930">
        <f t="shared" ca="1" si="518"/>
        <v>0</v>
      </c>
      <c r="WN21" s="930">
        <f t="shared" ca="1" si="518"/>
        <v>0</v>
      </c>
      <c r="WO21" s="930">
        <f t="shared" ca="1" si="518"/>
        <v>0</v>
      </c>
      <c r="WP21" s="930">
        <f t="shared" ca="1" si="518"/>
        <v>0</v>
      </c>
      <c r="WQ21" s="930">
        <f t="shared" ca="1" si="518"/>
        <v>0</v>
      </c>
      <c r="WR21" s="930">
        <f t="shared" ca="1" si="518"/>
        <v>0</v>
      </c>
      <c r="WS21" s="930">
        <f t="shared" ca="1" si="518"/>
        <v>0</v>
      </c>
      <c r="WT21" s="930">
        <f t="shared" ca="1" si="518"/>
        <v>0</v>
      </c>
      <c r="WU21" s="930">
        <f t="shared" ca="1" si="518"/>
        <v>0</v>
      </c>
      <c r="WV21" s="930">
        <f t="shared" ca="1" si="518"/>
        <v>0</v>
      </c>
      <c r="WW21" s="930">
        <f t="shared" ca="1" si="518"/>
        <v>0</v>
      </c>
      <c r="WX21" s="930">
        <f t="shared" ca="1" si="518"/>
        <v>0</v>
      </c>
      <c r="WY21" s="930">
        <f t="shared" ca="1" si="518"/>
        <v>0</v>
      </c>
      <c r="WZ21" s="930">
        <f t="shared" ca="1" si="518"/>
        <v>0</v>
      </c>
      <c r="XA21" s="930">
        <f t="shared" ca="1" si="518"/>
        <v>0</v>
      </c>
      <c r="XB21" s="930">
        <f t="shared" ca="1" si="518"/>
        <v>0</v>
      </c>
      <c r="XC21" s="930">
        <f t="shared" ca="1" si="518"/>
        <v>0</v>
      </c>
      <c r="XD21" s="930">
        <f t="shared" ca="1" si="518"/>
        <v>0</v>
      </c>
      <c r="XE21" s="930">
        <f t="shared" ca="1" si="518"/>
        <v>0</v>
      </c>
      <c r="XF21" s="930">
        <f t="shared" ca="1" si="518"/>
        <v>0</v>
      </c>
      <c r="XG21" s="930">
        <f t="shared" ca="1" si="518"/>
        <v>0</v>
      </c>
      <c r="XH21" s="930">
        <f t="shared" ca="1" si="518"/>
        <v>0</v>
      </c>
      <c r="XI21" s="930">
        <f t="shared" ca="1" si="518"/>
        <v>0</v>
      </c>
      <c r="XJ21" s="930">
        <f t="shared" ca="1" si="512"/>
        <v>0</v>
      </c>
      <c r="XK21" s="930">
        <f t="shared" ca="1" si="512"/>
        <v>0</v>
      </c>
      <c r="XL21" s="930">
        <f t="shared" ca="1" si="512"/>
        <v>0</v>
      </c>
      <c r="XM21" s="930">
        <f t="shared" ca="1" si="512"/>
        <v>0</v>
      </c>
      <c r="XN21" s="930">
        <f t="shared" ca="1" si="512"/>
        <v>0</v>
      </c>
      <c r="XO21" s="930">
        <f t="shared" ca="1" si="512"/>
        <v>0</v>
      </c>
      <c r="XP21" s="930">
        <f t="shared" ca="1" si="512"/>
        <v>0</v>
      </c>
      <c r="XQ21" s="930">
        <f t="shared" ca="1" si="512"/>
        <v>0</v>
      </c>
      <c r="XR21" s="930">
        <f t="shared" ca="1" si="512"/>
        <v>0</v>
      </c>
      <c r="XS21" s="930">
        <f t="shared" ca="1" si="512"/>
        <v>0</v>
      </c>
      <c r="XT21" s="930">
        <f t="shared" ca="1" si="512"/>
        <v>0</v>
      </c>
      <c r="XU21" s="930">
        <f t="shared" ca="1" si="512"/>
        <v>0</v>
      </c>
      <c r="XV21" s="930">
        <f t="shared" ca="1" si="512"/>
        <v>0</v>
      </c>
      <c r="XW21" s="930">
        <f t="shared" ca="1" si="512"/>
        <v>0</v>
      </c>
      <c r="XX21" s="930">
        <f t="shared" ca="1" si="512"/>
        <v>0</v>
      </c>
      <c r="XY21" s="930">
        <f t="shared" ca="1" si="512"/>
        <v>0</v>
      </c>
      <c r="XZ21" s="930">
        <f t="shared" ca="1" si="512"/>
        <v>0</v>
      </c>
      <c r="YA21" s="930">
        <f t="shared" ca="1" si="512"/>
        <v>0</v>
      </c>
      <c r="YB21" s="930">
        <f t="shared" ca="1" si="512"/>
        <v>0</v>
      </c>
      <c r="YC21" s="930">
        <f t="shared" ca="1" si="512"/>
        <v>0</v>
      </c>
      <c r="YD21" s="930">
        <f t="shared" ca="1" si="512"/>
        <v>0</v>
      </c>
      <c r="YE21" s="930">
        <f t="shared" ca="1" si="512"/>
        <v>0</v>
      </c>
      <c r="YF21" s="930">
        <f t="shared" ca="1" si="512"/>
        <v>0</v>
      </c>
      <c r="YG21" s="930">
        <f t="shared" ca="1" si="512"/>
        <v>0</v>
      </c>
      <c r="YH21" s="930">
        <f t="shared" ca="1" si="512"/>
        <v>0</v>
      </c>
      <c r="YI21" s="930">
        <f t="shared" ca="1" si="512"/>
        <v>0</v>
      </c>
      <c r="YJ21" s="930">
        <f t="shared" ca="1" si="512"/>
        <v>0</v>
      </c>
      <c r="YK21" s="930">
        <f t="shared" ca="1" si="512"/>
        <v>0</v>
      </c>
      <c r="YL21" s="930">
        <f t="shared" ca="1" si="512"/>
        <v>0</v>
      </c>
      <c r="YM21" s="930">
        <f t="shared" ca="1" si="512"/>
        <v>0</v>
      </c>
      <c r="YN21" s="930">
        <f t="shared" ca="1" si="512"/>
        <v>0</v>
      </c>
      <c r="YO21" s="930">
        <f t="shared" ca="1" si="512"/>
        <v>0</v>
      </c>
      <c r="YP21" s="930">
        <f t="shared" ca="1" si="512"/>
        <v>0</v>
      </c>
      <c r="YQ21" s="930">
        <f t="shared" ca="1" si="512"/>
        <v>0</v>
      </c>
      <c r="YR21" s="930">
        <f t="shared" ca="1" si="512"/>
        <v>0</v>
      </c>
      <c r="YS21" s="930">
        <f t="shared" ca="1" si="512"/>
        <v>0</v>
      </c>
      <c r="YT21" s="930">
        <f t="shared" ca="1" si="512"/>
        <v>0</v>
      </c>
      <c r="YU21" s="930">
        <f t="shared" ca="1" si="512"/>
        <v>0</v>
      </c>
      <c r="YV21" s="930">
        <f t="shared" ca="1" si="512"/>
        <v>0</v>
      </c>
      <c r="YW21" s="930">
        <f t="shared" ca="1" si="512"/>
        <v>0</v>
      </c>
      <c r="YX21" s="930">
        <f t="shared" ca="1" si="512"/>
        <v>0</v>
      </c>
      <c r="YY21" s="930">
        <f t="shared" ca="1" si="512"/>
        <v>0</v>
      </c>
      <c r="YZ21" s="930">
        <f t="shared" ca="1" si="512"/>
        <v>0</v>
      </c>
      <c r="ZA21" s="930">
        <f t="shared" ca="1" si="512"/>
        <v>0</v>
      </c>
      <c r="ZB21" s="930">
        <f t="shared" ca="1" si="512"/>
        <v>0</v>
      </c>
      <c r="ZC21" s="930">
        <f t="shared" ca="1" si="512"/>
        <v>0</v>
      </c>
      <c r="ZD21" s="930">
        <f t="shared" ca="1" si="512"/>
        <v>0</v>
      </c>
      <c r="ZE21" s="930">
        <f t="shared" ca="1" si="512"/>
        <v>0</v>
      </c>
      <c r="ZF21" s="930">
        <f t="shared" ca="1" si="512"/>
        <v>0</v>
      </c>
      <c r="ZG21" s="930">
        <f t="shared" ca="1" si="512"/>
        <v>0</v>
      </c>
      <c r="ZH21" s="930">
        <f t="shared" ca="1" si="512"/>
        <v>0</v>
      </c>
      <c r="ZI21" s="930">
        <f t="shared" ca="1" si="512"/>
        <v>0</v>
      </c>
      <c r="ZJ21" s="930">
        <f t="shared" ca="1" si="512"/>
        <v>0</v>
      </c>
      <c r="ZK21" s="930">
        <f t="shared" ca="1" si="512"/>
        <v>0</v>
      </c>
      <c r="ZL21" s="930">
        <f t="shared" ca="1" si="512"/>
        <v>0</v>
      </c>
      <c r="ZM21" s="930">
        <f t="shared" ca="1" si="512"/>
        <v>0</v>
      </c>
      <c r="ZN21" s="930">
        <f t="shared" ca="1" si="512"/>
        <v>0</v>
      </c>
      <c r="ZO21" s="930">
        <f t="shared" ca="1" si="512"/>
        <v>0</v>
      </c>
      <c r="ZP21" s="930">
        <f t="shared" ca="1" si="512"/>
        <v>0</v>
      </c>
      <c r="ZQ21" s="930">
        <f t="shared" ca="1" si="512"/>
        <v>0</v>
      </c>
      <c r="ZR21" s="930">
        <f t="shared" ca="1" si="512"/>
        <v>0</v>
      </c>
      <c r="ZS21" s="930">
        <f t="shared" ca="1" si="512"/>
        <v>0</v>
      </c>
      <c r="ZT21" s="930">
        <f t="shared" ca="1" si="512"/>
        <v>0</v>
      </c>
      <c r="ZU21" s="930">
        <f t="shared" ca="1" si="502"/>
        <v>0</v>
      </c>
      <c r="ZV21" s="930">
        <f t="shared" ca="1" si="503"/>
        <v>0</v>
      </c>
      <c r="ZW21" s="930">
        <f t="shared" ca="1" si="503"/>
        <v>0</v>
      </c>
      <c r="ZX21" s="930">
        <f t="shared" ca="1" si="503"/>
        <v>0</v>
      </c>
      <c r="ZY21" s="930">
        <f t="shared" ca="1" si="503"/>
        <v>0</v>
      </c>
      <c r="ZZ21" s="930">
        <f t="shared" ca="1" si="503"/>
        <v>0</v>
      </c>
      <c r="AAA21" s="930">
        <f t="shared" ca="1" si="503"/>
        <v>0</v>
      </c>
      <c r="AAB21" s="930">
        <f t="shared" ca="1" si="503"/>
        <v>0</v>
      </c>
    </row>
    <row r="22" spans="1:704" s="150" customFormat="1" ht="15" customHeight="1" x14ac:dyDescent="0.2">
      <c r="A22" s="150" t="s">
        <v>12</v>
      </c>
      <c r="B22" s="318">
        <f ca="1">II!B24</f>
        <v>2.15</v>
      </c>
      <c r="C22" s="283">
        <f ca="1">II!I24</f>
        <v>3139</v>
      </c>
      <c r="D22" s="147">
        <f ca="1">II!J24</f>
        <v>760.88</v>
      </c>
      <c r="E22" s="283" t="str">
        <f t="shared" ca="1" si="513"/>
        <v/>
      </c>
      <c r="F22" s="166" t="str">
        <f ca="1">IF(E22="","",ROUND(II!$H$34*F$10*100,0)/100)</f>
        <v/>
      </c>
      <c r="G22" s="166">
        <f t="shared" ca="1" si="508"/>
        <v>0</v>
      </c>
      <c r="H22" s="147">
        <f ca="1">IF(II!P24="",0,ROUND((II!$H$34-D22)*$H$11*100,0)/100)</f>
        <v>597.05999999999995</v>
      </c>
      <c r="I22" s="147">
        <f ca="1">IF(Para!L$42="nein",(H22*C22),IF(H22="",0,ROUND(IF(C22&gt;II!$I$36,(H22*II!$I$36),(H22*C22)),0)))</f>
        <v>1874171</v>
      </c>
      <c r="J22" s="189">
        <f t="shared" ca="1" si="504"/>
        <v>1874171</v>
      </c>
      <c r="K22" s="953">
        <f t="shared" ca="1" si="488"/>
        <v>1874171</v>
      </c>
      <c r="L22" s="940">
        <f t="shared" ca="1" si="505"/>
        <v>3328520.46</v>
      </c>
      <c r="M22" s="940">
        <v>1949366.63</v>
      </c>
      <c r="N22" s="940">
        <f t="shared" ca="1" si="489"/>
        <v>13820.80778768104</v>
      </c>
      <c r="P22" s="930">
        <f ca="1">(ROUND(IF(((P$8-$D22)*$H$11)&lt;0,0,(P$8-$D22)*$H$11),2))*$C22</f>
        <v>2499428.75</v>
      </c>
      <c r="Q22" s="930">
        <f t="shared" ca="1" si="490"/>
        <v>2495505</v>
      </c>
      <c r="R22" s="930">
        <f t="shared" ca="1" si="490"/>
        <v>2491581.25</v>
      </c>
      <c r="S22" s="930">
        <f t="shared" ca="1" si="490"/>
        <v>2487657.5</v>
      </c>
      <c r="T22" s="930">
        <f t="shared" ca="1" si="490"/>
        <v>2483702.36</v>
      </c>
      <c r="U22" s="930">
        <f t="shared" ca="1" si="490"/>
        <v>2479778.61</v>
      </c>
      <c r="V22" s="930">
        <f t="shared" ca="1" si="490"/>
        <v>2475854.86</v>
      </c>
      <c r="W22" s="930">
        <f t="shared" ca="1" si="490"/>
        <v>2471931.11</v>
      </c>
      <c r="X22" s="930">
        <f t="shared" ca="1" si="490"/>
        <v>2467975.9700000002</v>
      </c>
      <c r="Y22" s="930">
        <f t="shared" ca="1" si="490"/>
        <v>2464052.2200000002</v>
      </c>
      <c r="Z22" s="930">
        <f t="shared" ca="1" si="490"/>
        <v>2460128.4700000002</v>
      </c>
      <c r="AA22" s="930">
        <f t="shared" ca="1" si="490"/>
        <v>2456173.33</v>
      </c>
      <c r="AB22" s="930">
        <f t="shared" ca="1" si="490"/>
        <v>2452249.58</v>
      </c>
      <c r="AC22" s="930">
        <f t="shared" ca="1" si="490"/>
        <v>2448325.83</v>
      </c>
      <c r="AD22" s="930">
        <f t="shared" ca="1" si="490"/>
        <v>2444402.08</v>
      </c>
      <c r="AE22" s="930">
        <f t="shared" ca="1" si="490"/>
        <v>2440446.94</v>
      </c>
      <c r="AF22" s="930">
        <f t="shared" ca="1" si="490"/>
        <v>2436523.19</v>
      </c>
      <c r="AG22" s="930">
        <f t="shared" ca="1" si="490"/>
        <v>2432599.44</v>
      </c>
      <c r="AH22" s="930">
        <f t="shared" ca="1" si="490"/>
        <v>2428644.3000000003</v>
      </c>
      <c r="AI22" s="930">
        <f t="shared" ca="1" si="490"/>
        <v>2424720.5500000003</v>
      </c>
      <c r="AJ22" s="930">
        <f t="shared" ca="1" si="490"/>
        <v>2420796.8000000003</v>
      </c>
      <c r="AK22" s="930">
        <f t="shared" ca="1" si="490"/>
        <v>2416873.0500000003</v>
      </c>
      <c r="AL22" s="930">
        <f t="shared" ca="1" si="490"/>
        <v>2412917.91</v>
      </c>
      <c r="AM22" s="930">
        <f t="shared" ca="1" si="490"/>
        <v>2408994.16</v>
      </c>
      <c r="AN22" s="930">
        <f t="shared" ca="1" si="490"/>
        <v>2405070.41</v>
      </c>
      <c r="AO22" s="930">
        <f t="shared" ca="1" si="490"/>
        <v>2401146.66</v>
      </c>
      <c r="AP22" s="930">
        <f t="shared" ca="1" si="519"/>
        <v>2397191.52</v>
      </c>
      <c r="AQ22" s="930">
        <f t="shared" ca="1" si="519"/>
        <v>2393267.77</v>
      </c>
      <c r="AR22" s="930">
        <f t="shared" ca="1" si="519"/>
        <v>2389344.02</v>
      </c>
      <c r="AS22" s="930">
        <f t="shared" ca="1" si="519"/>
        <v>2385388.88</v>
      </c>
      <c r="AT22" s="930">
        <f t="shared" ca="1" si="519"/>
        <v>2381465.13</v>
      </c>
      <c r="AU22" s="930">
        <f t="shared" ca="1" si="519"/>
        <v>2377541.38</v>
      </c>
      <c r="AV22" s="930">
        <f t="shared" ca="1" si="519"/>
        <v>2373617.63</v>
      </c>
      <c r="AW22" s="930">
        <f t="shared" ca="1" si="519"/>
        <v>2369662.4899999998</v>
      </c>
      <c r="AX22" s="930">
        <f t="shared" ca="1" si="519"/>
        <v>2365738.7399999998</v>
      </c>
      <c r="AY22" s="930">
        <f t="shared" ca="1" si="519"/>
        <v>2361814.9899999998</v>
      </c>
      <c r="AZ22" s="930">
        <f t="shared" ca="1" si="519"/>
        <v>2357891.2399999998</v>
      </c>
      <c r="BA22" s="930">
        <f t="shared" ca="1" si="519"/>
        <v>2353936.1</v>
      </c>
      <c r="BB22" s="930">
        <f t="shared" ca="1" si="519"/>
        <v>2350012.35</v>
      </c>
      <c r="BC22" s="930">
        <f t="shared" ca="1" si="519"/>
        <v>2346088.6</v>
      </c>
      <c r="BD22" s="930">
        <f t="shared" ca="1" si="519"/>
        <v>2342133.46</v>
      </c>
      <c r="BE22" s="930">
        <f t="shared" ca="1" si="519"/>
        <v>2338209.71</v>
      </c>
      <c r="BF22" s="930">
        <f t="shared" ca="1" si="519"/>
        <v>2334285.96</v>
      </c>
      <c r="BG22" s="930">
        <f t="shared" ca="1" si="519"/>
        <v>2330362.21</v>
      </c>
      <c r="BH22" s="930">
        <f t="shared" ca="1" si="519"/>
        <v>2326407.0699999998</v>
      </c>
      <c r="BI22" s="930">
        <f t="shared" ca="1" si="519"/>
        <v>2322483.3199999998</v>
      </c>
      <c r="BJ22" s="930">
        <f t="shared" ca="1" si="519"/>
        <v>2318559.5699999998</v>
      </c>
      <c r="BK22" s="930">
        <f t="shared" ca="1" si="519"/>
        <v>2314604.4300000002</v>
      </c>
      <c r="BL22" s="930">
        <f t="shared" ca="1" si="519"/>
        <v>2310680.6800000002</v>
      </c>
      <c r="BM22" s="930">
        <f t="shared" ca="1" si="519"/>
        <v>2306756.9300000002</v>
      </c>
      <c r="BN22" s="930">
        <f t="shared" ca="1" si="519"/>
        <v>2302833.1800000002</v>
      </c>
      <c r="BO22" s="930">
        <f t="shared" ca="1" si="519"/>
        <v>2298878.04</v>
      </c>
      <c r="BP22" s="930">
        <f t="shared" ca="1" si="519"/>
        <v>2294954.29</v>
      </c>
      <c r="BQ22" s="930">
        <f t="shared" ca="1" si="519"/>
        <v>2291030.54</v>
      </c>
      <c r="BR22" s="930">
        <f t="shared" ca="1" si="519"/>
        <v>2287106.79</v>
      </c>
      <c r="BS22" s="930">
        <f t="shared" ca="1" si="519"/>
        <v>2283151.65</v>
      </c>
      <c r="BT22" s="930">
        <f t="shared" ca="1" si="519"/>
        <v>2279227.9</v>
      </c>
      <c r="BU22" s="930">
        <f t="shared" ca="1" si="519"/>
        <v>2275304.15</v>
      </c>
      <c r="BV22" s="930">
        <f t="shared" ca="1" si="519"/>
        <v>2271349.0100000002</v>
      </c>
      <c r="BW22" s="930">
        <f t="shared" ca="1" si="519"/>
        <v>2267425.2600000002</v>
      </c>
      <c r="BX22" s="930">
        <f t="shared" ca="1" si="519"/>
        <v>2263501.5100000002</v>
      </c>
      <c r="BY22" s="930">
        <f t="shared" ca="1" si="519"/>
        <v>2259577.7600000002</v>
      </c>
      <c r="BZ22" s="930">
        <f t="shared" ca="1" si="519"/>
        <v>2255622.62</v>
      </c>
      <c r="CA22" s="930">
        <f t="shared" ca="1" si="519"/>
        <v>2251698.87</v>
      </c>
      <c r="CB22" s="930">
        <f t="shared" ca="1" si="519"/>
        <v>2247775.12</v>
      </c>
      <c r="CC22" s="930">
        <f t="shared" ca="1" si="519"/>
        <v>2243851.37</v>
      </c>
      <c r="CD22" s="930">
        <f t="shared" ca="1" si="519"/>
        <v>2239896.23</v>
      </c>
      <c r="CE22" s="930">
        <f t="shared" ca="1" si="519"/>
        <v>2235972.48</v>
      </c>
      <c r="CF22" s="930">
        <f t="shared" ca="1" si="519"/>
        <v>2232048.73</v>
      </c>
      <c r="CG22" s="930">
        <f t="shared" ca="1" si="519"/>
        <v>2228093.59</v>
      </c>
      <c r="CH22" s="930">
        <f t="shared" ca="1" si="519"/>
        <v>2224169.84</v>
      </c>
      <c r="CI22" s="930">
        <f t="shared" ca="1" si="492"/>
        <v>2220246.09</v>
      </c>
      <c r="CJ22" s="930">
        <f t="shared" ca="1" si="492"/>
        <v>2216322.34</v>
      </c>
      <c r="CK22" s="930">
        <f t="shared" ca="1" si="492"/>
        <v>2212367.1999999997</v>
      </c>
      <c r="CL22" s="930">
        <f t="shared" ca="1" si="492"/>
        <v>2208443.4499999997</v>
      </c>
      <c r="CM22" s="930">
        <f t="shared" ca="1" si="492"/>
        <v>2204519.6999999997</v>
      </c>
      <c r="CN22" s="930">
        <f t="shared" ca="1" si="492"/>
        <v>2200564.56</v>
      </c>
      <c r="CO22" s="930">
        <f t="shared" ca="1" si="492"/>
        <v>2196640.81</v>
      </c>
      <c r="CP22" s="930">
        <f t="shared" ca="1" si="492"/>
        <v>2192717.06</v>
      </c>
      <c r="CQ22" s="930">
        <f t="shared" ca="1" si="492"/>
        <v>2188793.31</v>
      </c>
      <c r="CR22" s="930">
        <f t="shared" ca="1" si="492"/>
        <v>2184838.17</v>
      </c>
      <c r="CS22" s="930">
        <f t="shared" ca="1" si="492"/>
        <v>2180914.42</v>
      </c>
      <c r="CT22" s="930">
        <f t="shared" ca="1" si="492"/>
        <v>2176990.67</v>
      </c>
      <c r="CU22" s="930">
        <f t="shared" ca="1" si="492"/>
        <v>2173066.92</v>
      </c>
      <c r="CV22" s="930">
        <f t="shared" ca="1" si="492"/>
        <v>2169111.7799999998</v>
      </c>
      <c r="CW22" s="930">
        <f t="shared" ca="1" si="492"/>
        <v>2165188.0299999998</v>
      </c>
      <c r="CX22" s="930">
        <f t="shared" ca="1" si="492"/>
        <v>2161264.2799999998</v>
      </c>
      <c r="CY22" s="930">
        <f t="shared" ca="1" si="492"/>
        <v>2157309.14</v>
      </c>
      <c r="CZ22" s="930">
        <f t="shared" ca="1" si="492"/>
        <v>2153385.39</v>
      </c>
      <c r="DA22" s="930">
        <f t="shared" ca="1" si="492"/>
        <v>2149461.64</v>
      </c>
      <c r="DB22" s="930">
        <f t="shared" ca="1" si="514"/>
        <v>2145537.89</v>
      </c>
      <c r="DC22" s="930">
        <f t="shared" ca="1" si="514"/>
        <v>2141582.75</v>
      </c>
      <c r="DD22" s="930">
        <f t="shared" ca="1" si="514"/>
        <v>2137659</v>
      </c>
      <c r="DE22" s="930">
        <f t="shared" ca="1" si="514"/>
        <v>2133735.25</v>
      </c>
      <c r="DF22" s="930">
        <f t="shared" ca="1" si="514"/>
        <v>2129811.5</v>
      </c>
      <c r="DG22" s="930">
        <f t="shared" ca="1" si="514"/>
        <v>2125856.36</v>
      </c>
      <c r="DH22" s="930">
        <f t="shared" ca="1" si="514"/>
        <v>2121932.61</v>
      </c>
      <c r="DI22" s="930">
        <f t="shared" ca="1" si="514"/>
        <v>2118008.86</v>
      </c>
      <c r="DJ22" s="930">
        <f t="shared" ca="1" si="514"/>
        <v>2114053.7200000002</v>
      </c>
      <c r="DK22" s="930">
        <f t="shared" ca="1" si="514"/>
        <v>2110129.9700000002</v>
      </c>
      <c r="DL22" s="930">
        <f t="shared" ca="1" si="514"/>
        <v>2106206.2200000002</v>
      </c>
      <c r="DM22" s="930">
        <f t="shared" ca="1" si="514"/>
        <v>2102282.4700000002</v>
      </c>
      <c r="DN22" s="930">
        <f t="shared" ca="1" si="514"/>
        <v>2098327.33</v>
      </c>
      <c r="DO22" s="930">
        <f t="shared" ca="1" si="514"/>
        <v>2094403.58</v>
      </c>
      <c r="DP22" s="930">
        <f t="shared" ca="1" si="514"/>
        <v>2090479.83</v>
      </c>
      <c r="DQ22" s="930">
        <f t="shared" ca="1" si="514"/>
        <v>2086524.6900000002</v>
      </c>
      <c r="DR22" s="930">
        <f t="shared" ca="1" si="514"/>
        <v>2082600.9400000002</v>
      </c>
      <c r="DS22" s="930">
        <f t="shared" ca="1" si="514"/>
        <v>2078677.1900000002</v>
      </c>
      <c r="DT22" s="930">
        <f t="shared" ca="1" si="514"/>
        <v>2074753.4400000002</v>
      </c>
      <c r="DU22" s="930">
        <f t="shared" ca="1" si="514"/>
        <v>2070798.3</v>
      </c>
      <c r="DV22" s="930">
        <f t="shared" ca="1" si="514"/>
        <v>2066874.55</v>
      </c>
      <c r="DW22" s="930">
        <f t="shared" ca="1" si="514"/>
        <v>2062950.8</v>
      </c>
      <c r="DX22" s="930">
        <f t="shared" ca="1" si="514"/>
        <v>2059027.05</v>
      </c>
      <c r="DY22" s="930">
        <f t="shared" ca="1" si="514"/>
        <v>2055071.9100000001</v>
      </c>
      <c r="DZ22" s="930">
        <f t="shared" ca="1" si="514"/>
        <v>2051148.1600000001</v>
      </c>
      <c r="EA22" s="930">
        <f t="shared" ca="1" si="514"/>
        <v>2047224.4100000001</v>
      </c>
      <c r="EB22" s="930">
        <f t="shared" ca="1" si="514"/>
        <v>2043269.2699999998</v>
      </c>
      <c r="EC22" s="930">
        <f t="shared" ca="1" si="514"/>
        <v>2039345.5199999998</v>
      </c>
      <c r="ED22" s="930">
        <f t="shared" ca="1" si="514"/>
        <v>2035421.7699999998</v>
      </c>
      <c r="EE22" s="930">
        <f t="shared" ca="1" si="514"/>
        <v>2031498.0199999998</v>
      </c>
      <c r="EF22" s="930">
        <f t="shared" ca="1" si="514"/>
        <v>2027542.88</v>
      </c>
      <c r="EG22" s="930">
        <f t="shared" ca="1" si="514"/>
        <v>2023619.13</v>
      </c>
      <c r="EH22" s="930">
        <f t="shared" ca="1" si="514"/>
        <v>2019695.38</v>
      </c>
      <c r="EI22" s="930">
        <f t="shared" ca="1" si="514"/>
        <v>2015771.63</v>
      </c>
      <c r="EJ22" s="930">
        <f t="shared" ca="1" si="514"/>
        <v>2011816.49</v>
      </c>
      <c r="EK22" s="930">
        <f t="shared" ca="1" si="514"/>
        <v>2007892.74</v>
      </c>
      <c r="EL22" s="930">
        <f t="shared" ca="1" si="514"/>
        <v>2003968.99</v>
      </c>
      <c r="EM22" s="930">
        <f t="shared" ca="1" si="514"/>
        <v>2000013.8499999999</v>
      </c>
      <c r="EN22" s="930">
        <f t="shared" ca="1" si="514"/>
        <v>1996090.0999999999</v>
      </c>
      <c r="EO22" s="930">
        <f t="shared" ca="1" si="514"/>
        <v>1992166.3499999999</v>
      </c>
      <c r="EP22" s="930">
        <f t="shared" ca="1" si="514"/>
        <v>1988242.5999999999</v>
      </c>
      <c r="EQ22" s="930">
        <f t="shared" ca="1" si="514"/>
        <v>1984287.46</v>
      </c>
      <c r="ER22" s="930">
        <f t="shared" ca="1" si="514"/>
        <v>1980363.71</v>
      </c>
      <c r="ES22" s="930">
        <f t="shared" ca="1" si="514"/>
        <v>1976439.96</v>
      </c>
      <c r="ET22" s="930">
        <f t="shared" ca="1" si="514"/>
        <v>1972484.82</v>
      </c>
      <c r="EU22" s="930">
        <f t="shared" ca="1" si="514"/>
        <v>1968561.07</v>
      </c>
      <c r="EV22" s="930">
        <f t="shared" ca="1" si="514"/>
        <v>1964637.32</v>
      </c>
      <c r="EW22" s="930">
        <f t="shared" ca="1" si="514"/>
        <v>1960713.57</v>
      </c>
      <c r="EX22" s="930">
        <f t="shared" ca="1" si="514"/>
        <v>1956758.43</v>
      </c>
      <c r="EY22" s="930">
        <f t="shared" ca="1" si="514"/>
        <v>1952834.68</v>
      </c>
      <c r="EZ22" s="930">
        <f t="shared" ca="1" si="514"/>
        <v>1948910.93</v>
      </c>
      <c r="FA22" s="930">
        <f t="shared" ca="1" si="514"/>
        <v>1944987.18</v>
      </c>
      <c r="FB22" s="930">
        <f t="shared" ca="1" si="514"/>
        <v>1941032.04</v>
      </c>
      <c r="FC22" s="930">
        <f t="shared" ca="1" si="514"/>
        <v>1937108.29</v>
      </c>
      <c r="FD22" s="930">
        <f t="shared" ca="1" si="514"/>
        <v>1933184.54</v>
      </c>
      <c r="FE22" s="930">
        <f t="shared" ca="1" si="514"/>
        <v>1929229.4000000001</v>
      </c>
      <c r="FF22" s="930">
        <f t="shared" ca="1" si="514"/>
        <v>1925305.6500000001</v>
      </c>
      <c r="FG22" s="930">
        <f t="shared" ca="1" si="514"/>
        <v>1921381.9000000001</v>
      </c>
      <c r="FH22" s="930">
        <f t="shared" ca="1" si="514"/>
        <v>1917458.1500000001</v>
      </c>
      <c r="FI22" s="930">
        <f t="shared" ca="1" si="514"/>
        <v>1913503.01</v>
      </c>
      <c r="FJ22" s="930">
        <f t="shared" ca="1" si="514"/>
        <v>1909579.26</v>
      </c>
      <c r="FK22" s="930">
        <f t="shared" ca="1" si="514"/>
        <v>1905655.51</v>
      </c>
      <c r="FL22" s="930">
        <f t="shared" ca="1" si="514"/>
        <v>1901731.76</v>
      </c>
      <c r="FM22" s="930">
        <f t="shared" ref="FM22:HX25" ca="1" si="521">(ROUND(IF(((FM$8-$D22)*$H$11)&lt;0,0,(FM$8-$D22)*$H$11),2))*$C22</f>
        <v>1897776.62</v>
      </c>
      <c r="FN22" s="930">
        <f t="shared" ca="1" si="521"/>
        <v>1893852.87</v>
      </c>
      <c r="FO22" s="930">
        <f t="shared" ca="1" si="521"/>
        <v>1889929.12</v>
      </c>
      <c r="FP22" s="930">
        <f t="shared" ca="1" si="521"/>
        <v>1885973.9800000002</v>
      </c>
      <c r="FQ22" s="930">
        <f t="shared" ca="1" si="521"/>
        <v>1882050.2300000002</v>
      </c>
      <c r="FR22" s="930">
        <f t="shared" ca="1" si="521"/>
        <v>1878126.4800000002</v>
      </c>
      <c r="FS22" s="930">
        <f t="shared" ca="1" si="521"/>
        <v>1874202.7300000002</v>
      </c>
      <c r="FT22" s="930">
        <f t="shared" ca="1" si="521"/>
        <v>1870247.5899999999</v>
      </c>
      <c r="FU22" s="930">
        <f t="shared" ca="1" si="521"/>
        <v>1866323.8399999999</v>
      </c>
      <c r="FV22" s="930">
        <f t="shared" ca="1" si="521"/>
        <v>1862400.0899999999</v>
      </c>
      <c r="FW22" s="930">
        <f t="shared" ca="1" si="521"/>
        <v>1858476.3399999999</v>
      </c>
      <c r="FX22" s="930">
        <f t="shared" ca="1" si="521"/>
        <v>1854521.2</v>
      </c>
      <c r="FY22" s="930">
        <f t="shared" ca="1" si="521"/>
        <v>1850597.45</v>
      </c>
      <c r="FZ22" s="930">
        <f t="shared" ca="1" si="521"/>
        <v>1846673.7</v>
      </c>
      <c r="GA22" s="930">
        <f t="shared" ca="1" si="521"/>
        <v>1842718.5599999998</v>
      </c>
      <c r="GB22" s="930">
        <f t="shared" ca="1" si="521"/>
        <v>1838794.8099999998</v>
      </c>
      <c r="GC22" s="930">
        <f t="shared" ca="1" si="521"/>
        <v>1834871.0599999998</v>
      </c>
      <c r="GD22" s="930">
        <f t="shared" ca="1" si="521"/>
        <v>1830947.3099999998</v>
      </c>
      <c r="GE22" s="930">
        <f t="shared" ca="1" si="521"/>
        <v>1826992.17</v>
      </c>
      <c r="GF22" s="930">
        <f t="shared" ca="1" si="521"/>
        <v>1823068.42</v>
      </c>
      <c r="GG22" s="930">
        <f t="shared" ca="1" si="521"/>
        <v>1819144.67</v>
      </c>
      <c r="GH22" s="930">
        <f t="shared" ca="1" si="521"/>
        <v>1815189.53</v>
      </c>
      <c r="GI22" s="930">
        <f t="shared" ca="1" si="521"/>
        <v>1811265.78</v>
      </c>
      <c r="GJ22" s="930">
        <f t="shared" ca="1" si="521"/>
        <v>1807342.03</v>
      </c>
      <c r="GK22" s="930">
        <f t="shared" ca="1" si="521"/>
        <v>1803418.28</v>
      </c>
      <c r="GL22" s="930">
        <f t="shared" ca="1" si="521"/>
        <v>1799463.14</v>
      </c>
      <c r="GM22" s="930">
        <f t="shared" ca="1" si="521"/>
        <v>1795539.39</v>
      </c>
      <c r="GN22" s="930">
        <f t="shared" ca="1" si="521"/>
        <v>1791615.64</v>
      </c>
      <c r="GO22" s="930">
        <f t="shared" ca="1" si="521"/>
        <v>1787691.89</v>
      </c>
      <c r="GP22" s="930">
        <f t="shared" ca="1" si="521"/>
        <v>1783736.75</v>
      </c>
      <c r="GQ22" s="930">
        <f t="shared" ca="1" si="521"/>
        <v>1779813</v>
      </c>
      <c r="GR22" s="930">
        <f t="shared" ca="1" si="521"/>
        <v>1775889.25</v>
      </c>
      <c r="GS22" s="930">
        <f t="shared" ca="1" si="521"/>
        <v>1771934.11</v>
      </c>
      <c r="GT22" s="930">
        <f t="shared" ca="1" si="521"/>
        <v>1768010.36</v>
      </c>
      <c r="GU22" s="930">
        <f t="shared" ca="1" si="521"/>
        <v>1764086.61</v>
      </c>
      <c r="GV22" s="930">
        <f t="shared" ca="1" si="521"/>
        <v>1760162.86</v>
      </c>
      <c r="GW22" s="930">
        <f t="shared" ca="1" si="521"/>
        <v>1756207.72</v>
      </c>
      <c r="GX22" s="930">
        <f t="shared" ca="1" si="521"/>
        <v>1752283.97</v>
      </c>
      <c r="GY22" s="930">
        <f t="shared" ca="1" si="521"/>
        <v>1748360.22</v>
      </c>
      <c r="GZ22" s="930">
        <f t="shared" ca="1" si="521"/>
        <v>1744436.47</v>
      </c>
      <c r="HA22" s="930">
        <f t="shared" ca="1" si="521"/>
        <v>1740481.33</v>
      </c>
      <c r="HB22" s="930">
        <f t="shared" ca="1" si="521"/>
        <v>1736557.58</v>
      </c>
      <c r="HC22" s="930">
        <f t="shared" ca="1" si="521"/>
        <v>1732633.83</v>
      </c>
      <c r="HD22" s="930">
        <f t="shared" ca="1" si="521"/>
        <v>1728678.6900000002</v>
      </c>
      <c r="HE22" s="930">
        <f t="shared" ca="1" si="521"/>
        <v>1724754.9400000002</v>
      </c>
      <c r="HF22" s="930">
        <f t="shared" ca="1" si="521"/>
        <v>1720831.1900000002</v>
      </c>
      <c r="HG22" s="930">
        <f t="shared" ca="1" si="521"/>
        <v>1716907.4400000002</v>
      </c>
      <c r="HH22" s="930">
        <f t="shared" ca="1" si="521"/>
        <v>1712952.3</v>
      </c>
      <c r="HI22" s="930">
        <f t="shared" ca="1" si="521"/>
        <v>1709028.55</v>
      </c>
      <c r="HJ22" s="930">
        <f t="shared" ca="1" si="521"/>
        <v>1705104.8</v>
      </c>
      <c r="HK22" s="930">
        <f t="shared" ca="1" si="521"/>
        <v>1701149.6600000001</v>
      </c>
      <c r="HL22" s="930">
        <f t="shared" ca="1" si="521"/>
        <v>1697225.9100000001</v>
      </c>
      <c r="HM22" s="930">
        <f t="shared" ca="1" si="521"/>
        <v>1693302.1600000001</v>
      </c>
      <c r="HN22" s="930">
        <f t="shared" ca="1" si="521"/>
        <v>1689378.4100000001</v>
      </c>
      <c r="HO22" s="930">
        <f t="shared" ca="1" si="521"/>
        <v>1685423.2699999998</v>
      </c>
      <c r="HP22" s="930">
        <f t="shared" ca="1" si="521"/>
        <v>1681499.5199999998</v>
      </c>
      <c r="HQ22" s="930">
        <f t="shared" ca="1" si="521"/>
        <v>1677575.7699999998</v>
      </c>
      <c r="HR22" s="930">
        <f t="shared" ca="1" si="521"/>
        <v>1673652.0199999998</v>
      </c>
      <c r="HS22" s="930">
        <f t="shared" ca="1" si="521"/>
        <v>1669696.88</v>
      </c>
      <c r="HT22" s="930">
        <f t="shared" ca="1" si="521"/>
        <v>1665773.13</v>
      </c>
      <c r="HU22" s="930">
        <f t="shared" ca="1" si="521"/>
        <v>1661849.38</v>
      </c>
      <c r="HV22" s="930">
        <f t="shared" ca="1" si="521"/>
        <v>1657894.24</v>
      </c>
      <c r="HW22" s="930">
        <f t="shared" ca="1" si="521"/>
        <v>1653970.49</v>
      </c>
      <c r="HX22" s="930">
        <f t="shared" ca="1" si="521"/>
        <v>1650046.74</v>
      </c>
      <c r="HY22" s="930">
        <f t="shared" ca="1" si="494"/>
        <v>1646122.99</v>
      </c>
      <c r="HZ22" s="930">
        <f t="shared" ca="1" si="495"/>
        <v>1642167.8499999999</v>
      </c>
      <c r="IA22" s="930">
        <f t="shared" ca="1" si="495"/>
        <v>1638244.0999999999</v>
      </c>
      <c r="IB22" s="930">
        <f t="shared" ca="1" si="520"/>
        <v>1634320.3499999999</v>
      </c>
      <c r="IC22" s="930">
        <f t="shared" ca="1" si="520"/>
        <v>1630396.5999999999</v>
      </c>
      <c r="ID22" s="930">
        <f t="shared" ca="1" si="520"/>
        <v>1626441.46</v>
      </c>
      <c r="IE22" s="930">
        <f t="shared" ca="1" si="520"/>
        <v>1622517.71</v>
      </c>
      <c r="IF22" s="930">
        <f t="shared" ca="1" si="520"/>
        <v>1618593.96</v>
      </c>
      <c r="IG22" s="930">
        <f t="shared" ca="1" si="520"/>
        <v>1614638.82</v>
      </c>
      <c r="IH22" s="930">
        <f t="shared" ca="1" si="520"/>
        <v>1610715.07</v>
      </c>
      <c r="II22" s="930">
        <f t="shared" ca="1" si="520"/>
        <v>1606791.32</v>
      </c>
      <c r="IJ22" s="930">
        <f t="shared" ca="1" si="520"/>
        <v>1602867.57</v>
      </c>
      <c r="IK22" s="930">
        <f t="shared" ca="1" si="520"/>
        <v>1598912.43</v>
      </c>
      <c r="IL22" s="930">
        <f t="shared" ca="1" si="520"/>
        <v>1594988.68</v>
      </c>
      <c r="IM22" s="930">
        <f t="shared" ca="1" si="520"/>
        <v>1591064.93</v>
      </c>
      <c r="IN22" s="930">
        <f t="shared" ca="1" si="520"/>
        <v>1587109.79</v>
      </c>
      <c r="IO22" s="930">
        <f t="shared" ca="1" si="520"/>
        <v>1583186.04</v>
      </c>
      <c r="IP22" s="930">
        <f t="shared" ca="1" si="520"/>
        <v>1579262.29</v>
      </c>
      <c r="IQ22" s="930">
        <f t="shared" ca="1" si="520"/>
        <v>1575338.54</v>
      </c>
      <c r="IR22" s="930">
        <f t="shared" ca="1" si="520"/>
        <v>1571383.4000000001</v>
      </c>
      <c r="IS22" s="930">
        <f t="shared" ca="1" si="520"/>
        <v>1567459.6500000001</v>
      </c>
      <c r="IT22" s="930">
        <f t="shared" ca="1" si="520"/>
        <v>1563535.9000000001</v>
      </c>
      <c r="IU22" s="930">
        <f t="shared" ca="1" si="520"/>
        <v>1559612.1500000001</v>
      </c>
      <c r="IV22" s="930">
        <f t="shared" ca="1" si="520"/>
        <v>1555657.01</v>
      </c>
      <c r="IW22" s="930">
        <f t="shared" ca="1" si="520"/>
        <v>1551733.26</v>
      </c>
      <c r="IX22" s="930">
        <f t="shared" ca="1" si="520"/>
        <v>1547809.51</v>
      </c>
      <c r="IY22" s="930">
        <f t="shared" ca="1" si="520"/>
        <v>1543854.3699999999</v>
      </c>
      <c r="IZ22" s="930">
        <f t="shared" ca="1" si="520"/>
        <v>1539930.6199999999</v>
      </c>
      <c r="JA22" s="930">
        <f t="shared" ca="1" si="520"/>
        <v>1536006.8699999999</v>
      </c>
      <c r="JB22" s="930">
        <f t="shared" ca="1" si="520"/>
        <v>1532083.1199999999</v>
      </c>
      <c r="JC22" s="930">
        <f t="shared" ca="1" si="520"/>
        <v>1528127.98</v>
      </c>
      <c r="JD22" s="930">
        <f t="shared" ca="1" si="520"/>
        <v>1524204.23</v>
      </c>
      <c r="JE22" s="930">
        <f t="shared" ca="1" si="520"/>
        <v>1520280.48</v>
      </c>
      <c r="JF22" s="930">
        <f t="shared" ca="1" si="520"/>
        <v>1516356.73</v>
      </c>
      <c r="JG22" s="930">
        <f t="shared" ca="1" si="520"/>
        <v>1512401.59</v>
      </c>
      <c r="JH22" s="930">
        <f t="shared" ca="1" si="520"/>
        <v>1508477.84</v>
      </c>
      <c r="JI22" s="930">
        <f t="shared" ca="1" si="520"/>
        <v>1504554.09</v>
      </c>
      <c r="JJ22" s="930">
        <f t="shared" ca="1" si="520"/>
        <v>1500598.95</v>
      </c>
      <c r="JK22" s="930">
        <f t="shared" ca="1" si="520"/>
        <v>1496675.2</v>
      </c>
      <c r="JL22" s="930">
        <f t="shared" ca="1" si="520"/>
        <v>1492751.45</v>
      </c>
      <c r="JM22" s="930">
        <f t="shared" ca="1" si="520"/>
        <v>1488827.7</v>
      </c>
      <c r="JN22" s="930">
        <f t="shared" ca="1" si="520"/>
        <v>1484872.56</v>
      </c>
      <c r="JO22" s="930">
        <f t="shared" ca="1" si="520"/>
        <v>1480948.81</v>
      </c>
      <c r="JP22" s="930">
        <f t="shared" ca="1" si="520"/>
        <v>1477025.06</v>
      </c>
      <c r="JQ22" s="930">
        <f t="shared" ca="1" si="520"/>
        <v>1473069.92</v>
      </c>
      <c r="JR22" s="930">
        <f t="shared" ca="1" si="520"/>
        <v>1469146.17</v>
      </c>
      <c r="JS22" s="930">
        <f t="shared" ca="1" si="520"/>
        <v>1465222.42</v>
      </c>
      <c r="JT22" s="930">
        <f t="shared" ca="1" si="520"/>
        <v>1461298.67</v>
      </c>
      <c r="JU22" s="930">
        <f t="shared" ca="1" si="520"/>
        <v>1457343.53</v>
      </c>
      <c r="JV22" s="930">
        <f t="shared" ca="1" si="520"/>
        <v>1453419.78</v>
      </c>
      <c r="JW22" s="930">
        <f t="shared" ca="1" si="520"/>
        <v>1449496.03</v>
      </c>
      <c r="JX22" s="930">
        <f t="shared" ca="1" si="520"/>
        <v>1445572.28</v>
      </c>
      <c r="JY22" s="930">
        <f t="shared" ca="1" si="520"/>
        <v>1441617.14</v>
      </c>
      <c r="JZ22" s="930">
        <f t="shared" ca="1" si="520"/>
        <v>1437693.39</v>
      </c>
      <c r="KA22" s="930">
        <f t="shared" ca="1" si="520"/>
        <v>1433769.64</v>
      </c>
      <c r="KB22" s="930">
        <f t="shared" ca="1" si="520"/>
        <v>1429814.5</v>
      </c>
      <c r="KC22" s="930">
        <f t="shared" ca="1" si="520"/>
        <v>1425890.75</v>
      </c>
      <c r="KD22" s="930">
        <f t="shared" ca="1" si="520"/>
        <v>1421967</v>
      </c>
      <c r="KE22" s="930">
        <f t="shared" ca="1" si="520"/>
        <v>1418043.25</v>
      </c>
      <c r="KF22" s="930">
        <f t="shared" ca="1" si="520"/>
        <v>1414088.11</v>
      </c>
      <c r="KG22" s="930">
        <f t="shared" ca="1" si="520"/>
        <v>1410164.36</v>
      </c>
      <c r="KH22" s="930">
        <f t="shared" ca="1" si="520"/>
        <v>1406240.61</v>
      </c>
      <c r="KI22" s="930">
        <f t="shared" ca="1" si="520"/>
        <v>1402316.86</v>
      </c>
      <c r="KJ22" s="930">
        <f t="shared" ca="1" si="520"/>
        <v>1398361.72</v>
      </c>
      <c r="KK22" s="930">
        <f t="shared" ca="1" si="520"/>
        <v>1394437.97</v>
      </c>
      <c r="KL22" s="930">
        <f t="shared" ca="1" si="520"/>
        <v>1390514.22</v>
      </c>
      <c r="KM22" s="930">
        <f t="shared" ca="1" si="520"/>
        <v>1386559.08</v>
      </c>
      <c r="KN22" s="930">
        <f t="shared" ca="1" si="515"/>
        <v>1382635.33</v>
      </c>
      <c r="KO22" s="930">
        <f t="shared" ca="1" si="515"/>
        <v>1378711.58</v>
      </c>
      <c r="KP22" s="930">
        <f t="shared" ca="1" si="515"/>
        <v>1374787.83</v>
      </c>
      <c r="KQ22" s="930">
        <f t="shared" ca="1" si="515"/>
        <v>1370832.69</v>
      </c>
      <c r="KR22" s="930">
        <f t="shared" ca="1" si="515"/>
        <v>1366908.94</v>
      </c>
      <c r="KS22" s="930">
        <f t="shared" ca="1" si="515"/>
        <v>1362985.19</v>
      </c>
      <c r="KT22" s="930">
        <f t="shared" ca="1" si="515"/>
        <v>1359030.05</v>
      </c>
      <c r="KU22" s="930">
        <f t="shared" ca="1" si="515"/>
        <v>1355106.3</v>
      </c>
      <c r="KV22" s="930">
        <f t="shared" ca="1" si="515"/>
        <v>1351182.55</v>
      </c>
      <c r="KW22" s="930">
        <f t="shared" ca="1" si="515"/>
        <v>1347258.8</v>
      </c>
      <c r="KX22" s="930">
        <f t="shared" ca="1" si="515"/>
        <v>1343303.66</v>
      </c>
      <c r="KY22" s="930">
        <f t="shared" ca="1" si="515"/>
        <v>1339379.9099999999</v>
      </c>
      <c r="KZ22" s="930">
        <f t="shared" ca="1" si="515"/>
        <v>1335456.1599999999</v>
      </c>
      <c r="LA22" s="930">
        <f t="shared" ca="1" si="515"/>
        <v>1331532.4099999999</v>
      </c>
      <c r="LB22" s="930">
        <f t="shared" ca="1" si="515"/>
        <v>1327577.27</v>
      </c>
      <c r="LC22" s="930">
        <f t="shared" ca="1" si="515"/>
        <v>1323653.52</v>
      </c>
      <c r="LD22" s="930">
        <f t="shared" ca="1" si="515"/>
        <v>1319729.77</v>
      </c>
      <c r="LE22" s="930">
        <f t="shared" ca="1" si="515"/>
        <v>1315774.6300000001</v>
      </c>
      <c r="LF22" s="930">
        <f t="shared" ca="1" si="515"/>
        <v>1311850.8800000001</v>
      </c>
      <c r="LG22" s="930">
        <f t="shared" ca="1" si="515"/>
        <v>1307927.1300000001</v>
      </c>
      <c r="LH22" s="930">
        <f t="shared" ca="1" si="515"/>
        <v>1304003.3800000001</v>
      </c>
      <c r="LI22" s="930">
        <f t="shared" ca="1" si="515"/>
        <v>1300048.24</v>
      </c>
      <c r="LJ22" s="930">
        <f t="shared" ca="1" si="515"/>
        <v>1296124.49</v>
      </c>
      <c r="LK22" s="930">
        <f t="shared" ca="1" si="515"/>
        <v>1292200.74</v>
      </c>
      <c r="LL22" s="930">
        <f t="shared" ca="1" si="515"/>
        <v>1288276.99</v>
      </c>
      <c r="LM22" s="930">
        <f t="shared" ca="1" si="515"/>
        <v>1284321.8499999999</v>
      </c>
      <c r="LN22" s="930">
        <f t="shared" ca="1" si="515"/>
        <v>1280398.0999999999</v>
      </c>
      <c r="LO22" s="930">
        <f t="shared" ca="1" si="515"/>
        <v>1276474.3499999999</v>
      </c>
      <c r="LP22" s="930">
        <f t="shared" ca="1" si="515"/>
        <v>1272519.21</v>
      </c>
      <c r="LQ22" s="930">
        <f t="shared" ca="1" si="515"/>
        <v>1268595.46</v>
      </c>
      <c r="LR22" s="930">
        <f t="shared" ca="1" si="515"/>
        <v>1264671.71</v>
      </c>
      <c r="LS22" s="930">
        <f t="shared" ca="1" si="515"/>
        <v>1260747.96</v>
      </c>
      <c r="LT22" s="930">
        <f t="shared" ca="1" si="515"/>
        <v>1256792.82</v>
      </c>
      <c r="LU22" s="930">
        <f t="shared" ca="1" si="515"/>
        <v>1252869.07</v>
      </c>
      <c r="LV22" s="930">
        <f t="shared" ca="1" si="515"/>
        <v>1248945.32</v>
      </c>
      <c r="LW22" s="930">
        <f t="shared" ca="1" si="515"/>
        <v>1244990.18</v>
      </c>
      <c r="LX22" s="930">
        <f t="shared" ca="1" si="515"/>
        <v>1241066.43</v>
      </c>
      <c r="LY22" s="930">
        <f t="shared" ca="1" si="515"/>
        <v>1237142.68</v>
      </c>
      <c r="LZ22" s="930">
        <f t="shared" ca="1" si="515"/>
        <v>1233218.93</v>
      </c>
      <c r="MA22" s="930">
        <f t="shared" ca="1" si="515"/>
        <v>1229263.79</v>
      </c>
      <c r="MB22" s="930">
        <f t="shared" ca="1" si="515"/>
        <v>1225340.04</v>
      </c>
      <c r="MC22" s="930">
        <f t="shared" ca="1" si="515"/>
        <v>1221416.29</v>
      </c>
      <c r="MD22" s="930">
        <f t="shared" ca="1" si="515"/>
        <v>1217492.54</v>
      </c>
      <c r="ME22" s="930">
        <f t="shared" ca="1" si="515"/>
        <v>1213537.4000000001</v>
      </c>
      <c r="MF22" s="930">
        <f t="shared" ca="1" si="515"/>
        <v>1209613.6500000001</v>
      </c>
      <c r="MG22" s="930">
        <f t="shared" ca="1" si="515"/>
        <v>1205689.9000000001</v>
      </c>
      <c r="MH22" s="930">
        <f t="shared" ca="1" si="515"/>
        <v>1201734.76</v>
      </c>
      <c r="MI22" s="930">
        <f t="shared" ca="1" si="515"/>
        <v>1197811.01</v>
      </c>
      <c r="MJ22" s="930">
        <f t="shared" ca="1" si="515"/>
        <v>1193887.26</v>
      </c>
      <c r="MK22" s="930">
        <f t="shared" ca="1" si="515"/>
        <v>1189963.51</v>
      </c>
      <c r="ML22" s="930">
        <f t="shared" ca="1" si="515"/>
        <v>1186008.3699999999</v>
      </c>
      <c r="MM22" s="930">
        <f t="shared" ca="1" si="515"/>
        <v>1182084.6199999999</v>
      </c>
      <c r="MN22" s="930">
        <f t="shared" ca="1" si="515"/>
        <v>1178160.8699999999</v>
      </c>
      <c r="MO22" s="930">
        <f t="shared" ca="1" si="515"/>
        <v>1174237.1199999999</v>
      </c>
      <c r="MP22" s="930">
        <f t="shared" ca="1" si="515"/>
        <v>1170281.98</v>
      </c>
      <c r="MQ22" s="930">
        <f t="shared" ca="1" si="515"/>
        <v>1166358.23</v>
      </c>
      <c r="MR22" s="930">
        <f t="shared" ca="1" si="515"/>
        <v>1162434.48</v>
      </c>
      <c r="MS22" s="930">
        <f t="shared" ca="1" si="515"/>
        <v>1158479.3400000001</v>
      </c>
      <c r="MT22" s="930">
        <f t="shared" ca="1" si="515"/>
        <v>1154555.5900000001</v>
      </c>
      <c r="MU22" s="930">
        <f t="shared" ca="1" si="515"/>
        <v>1150631.8400000001</v>
      </c>
      <c r="MV22" s="930">
        <f t="shared" ca="1" si="515"/>
        <v>1146708.0900000001</v>
      </c>
      <c r="MW22" s="930">
        <f t="shared" ca="1" si="515"/>
        <v>1142752.95</v>
      </c>
      <c r="MX22" s="930">
        <f t="shared" ca="1" si="515"/>
        <v>1138829.2</v>
      </c>
      <c r="MY22" s="930">
        <f t="shared" ca="1" si="516"/>
        <v>1134905.45</v>
      </c>
      <c r="MZ22" s="930">
        <f t="shared" ca="1" si="516"/>
        <v>1130950.31</v>
      </c>
      <c r="NA22" s="930">
        <f t="shared" ca="1" si="516"/>
        <v>1127026.56</v>
      </c>
      <c r="NB22" s="930">
        <f t="shared" ca="1" si="516"/>
        <v>1123102.81</v>
      </c>
      <c r="NC22" s="930">
        <f t="shared" ca="1" si="516"/>
        <v>1119179.06</v>
      </c>
      <c r="ND22" s="930">
        <f t="shared" ca="1" si="516"/>
        <v>1115223.92</v>
      </c>
      <c r="NE22" s="930">
        <f t="shared" ca="1" si="516"/>
        <v>1111300.17</v>
      </c>
      <c r="NF22" s="930">
        <f t="shared" ca="1" si="516"/>
        <v>1107376.42</v>
      </c>
      <c r="NG22" s="930">
        <f t="shared" ca="1" si="516"/>
        <v>1103452.67</v>
      </c>
      <c r="NH22" s="930">
        <f t="shared" ca="1" si="516"/>
        <v>1099497.53</v>
      </c>
      <c r="NI22" s="930">
        <f t="shared" ca="1" si="516"/>
        <v>1095573.78</v>
      </c>
      <c r="NJ22" s="930">
        <f t="shared" ca="1" si="516"/>
        <v>1091650.03</v>
      </c>
      <c r="NK22" s="930">
        <f t="shared" ca="1" si="516"/>
        <v>1087694.8899999999</v>
      </c>
      <c r="NL22" s="930">
        <f t="shared" ca="1" si="516"/>
        <v>1083771.1399999999</v>
      </c>
      <c r="NM22" s="930">
        <f t="shared" ca="1" si="516"/>
        <v>1079847.3899999999</v>
      </c>
      <c r="NN22" s="930">
        <f t="shared" ca="1" si="516"/>
        <v>1075923.6399999999</v>
      </c>
      <c r="NO22" s="930">
        <f t="shared" ca="1" si="516"/>
        <v>1071968.5</v>
      </c>
      <c r="NP22" s="930">
        <f t="shared" ca="1" si="516"/>
        <v>1068044.75</v>
      </c>
      <c r="NQ22" s="930">
        <f t="shared" ca="1" si="516"/>
        <v>1064121</v>
      </c>
      <c r="NR22" s="930">
        <f t="shared" ca="1" si="516"/>
        <v>1060197.25</v>
      </c>
      <c r="NS22" s="930">
        <f t="shared" ca="1" si="516"/>
        <v>1056242.1100000001</v>
      </c>
      <c r="NT22" s="930">
        <f t="shared" ca="1" si="516"/>
        <v>1052318.3600000001</v>
      </c>
      <c r="NU22" s="930">
        <f t="shared" ca="1" si="516"/>
        <v>1048394.61</v>
      </c>
      <c r="NV22" s="930">
        <f t="shared" ca="1" si="516"/>
        <v>1044439.4700000001</v>
      </c>
      <c r="NW22" s="930">
        <f t="shared" ca="1" si="516"/>
        <v>1040515.7200000001</v>
      </c>
      <c r="NX22" s="930">
        <f t="shared" ca="1" si="516"/>
        <v>1036591.9700000001</v>
      </c>
      <c r="NY22" s="930">
        <f t="shared" ca="1" si="516"/>
        <v>1032668.2200000001</v>
      </c>
      <c r="NZ22" s="930">
        <f t="shared" ca="1" si="516"/>
        <v>1028713.0800000001</v>
      </c>
      <c r="OA22" s="930">
        <f t="shared" ca="1" si="516"/>
        <v>1024789.3300000001</v>
      </c>
      <c r="OB22" s="930">
        <f t="shared" ca="1" si="516"/>
        <v>1020865.5800000001</v>
      </c>
      <c r="OC22" s="930">
        <f t="shared" ca="1" si="516"/>
        <v>1016941.8300000001</v>
      </c>
      <c r="OD22" s="930">
        <f t="shared" ca="1" si="516"/>
        <v>1012986.69</v>
      </c>
      <c r="OE22" s="930">
        <f t="shared" ca="1" si="516"/>
        <v>1009062.94</v>
      </c>
      <c r="OF22" s="930">
        <f t="shared" ca="1" si="516"/>
        <v>1005139.19</v>
      </c>
      <c r="OG22" s="930">
        <f t="shared" ca="1" si="516"/>
        <v>1001184.0499999999</v>
      </c>
      <c r="OH22" s="930">
        <f t="shared" ca="1" si="516"/>
        <v>997260.29999999993</v>
      </c>
      <c r="OI22" s="930">
        <f t="shared" ca="1" si="516"/>
        <v>993336.54999999993</v>
      </c>
      <c r="OJ22" s="930">
        <f t="shared" ca="1" si="516"/>
        <v>989412.79999999993</v>
      </c>
      <c r="OK22" s="930">
        <f t="shared" ca="1" si="516"/>
        <v>985457.66</v>
      </c>
      <c r="OL22" s="930">
        <f t="shared" ca="1" si="516"/>
        <v>981533.91</v>
      </c>
      <c r="OM22" s="930">
        <f t="shared" ca="1" si="516"/>
        <v>977610.16</v>
      </c>
      <c r="ON22" s="930">
        <f t="shared" ca="1" si="516"/>
        <v>973655.02</v>
      </c>
      <c r="OO22" s="930">
        <f t="shared" ca="1" si="516"/>
        <v>969731.27</v>
      </c>
      <c r="OP22" s="930">
        <f t="shared" ca="1" si="516"/>
        <v>965807.52</v>
      </c>
      <c r="OQ22" s="930">
        <f t="shared" ca="1" si="516"/>
        <v>961883.77</v>
      </c>
      <c r="OR22" s="930">
        <f t="shared" ca="1" si="516"/>
        <v>957928.63</v>
      </c>
      <c r="OS22" s="930">
        <f t="shared" ca="1" si="516"/>
        <v>954004.88</v>
      </c>
      <c r="OT22" s="930">
        <f t="shared" ca="1" si="516"/>
        <v>950081.13</v>
      </c>
      <c r="OU22" s="930">
        <f t="shared" ca="1" si="516"/>
        <v>946157.38</v>
      </c>
      <c r="OV22" s="930">
        <f t="shared" ca="1" si="516"/>
        <v>942202.24000000011</v>
      </c>
      <c r="OW22" s="930">
        <f t="shared" ca="1" si="516"/>
        <v>938278.49000000011</v>
      </c>
      <c r="OX22" s="930">
        <f t="shared" ca="1" si="516"/>
        <v>934354.74000000011</v>
      </c>
      <c r="OY22" s="930">
        <f t="shared" ca="1" si="516"/>
        <v>930399.6</v>
      </c>
      <c r="OZ22" s="930">
        <f t="shared" ca="1" si="516"/>
        <v>926475.85</v>
      </c>
      <c r="PA22" s="930">
        <f t="shared" ca="1" si="516"/>
        <v>922552.1</v>
      </c>
      <c r="PB22" s="930">
        <f t="shared" ca="1" si="516"/>
        <v>918628.35</v>
      </c>
      <c r="PC22" s="930">
        <f t="shared" ca="1" si="516"/>
        <v>914673.21</v>
      </c>
      <c r="PD22" s="930">
        <f t="shared" ca="1" si="516"/>
        <v>910749.46</v>
      </c>
      <c r="PE22" s="930">
        <f t="shared" ca="1" si="516"/>
        <v>906825.71</v>
      </c>
      <c r="PF22" s="930">
        <f t="shared" ca="1" si="516"/>
        <v>902901.96</v>
      </c>
      <c r="PG22" s="930">
        <f t="shared" ca="1" si="516"/>
        <v>898946.82</v>
      </c>
      <c r="PH22" s="930">
        <f t="shared" ca="1" si="516"/>
        <v>895023.07</v>
      </c>
      <c r="PI22" s="930">
        <f t="shared" ca="1" si="516"/>
        <v>891099.32</v>
      </c>
      <c r="PJ22" s="930">
        <f t="shared" ref="PJ22:RU25" ca="1" si="522">(ROUND(IF(((PJ$8-$D22)*$H$11)&lt;0,0,(PJ$8-$D22)*$H$11),2))*$C22</f>
        <v>887144.18</v>
      </c>
      <c r="PK22" s="930">
        <f t="shared" ca="1" si="522"/>
        <v>883220.43</v>
      </c>
      <c r="PL22" s="930">
        <f t="shared" ca="1" si="522"/>
        <v>879296.68</v>
      </c>
      <c r="PM22" s="930">
        <f t="shared" ca="1" si="522"/>
        <v>875372.93</v>
      </c>
      <c r="PN22" s="930">
        <f t="shared" ca="1" si="522"/>
        <v>871417.79</v>
      </c>
      <c r="PO22" s="930">
        <f t="shared" ca="1" si="522"/>
        <v>867494.04</v>
      </c>
      <c r="PP22" s="930">
        <f t="shared" ca="1" si="522"/>
        <v>863570.29</v>
      </c>
      <c r="PQ22" s="930">
        <f t="shared" ca="1" si="522"/>
        <v>859615.15</v>
      </c>
      <c r="PR22" s="930">
        <f t="shared" ca="1" si="522"/>
        <v>855691.4</v>
      </c>
      <c r="PS22" s="930">
        <f t="shared" ca="1" si="522"/>
        <v>851767.65</v>
      </c>
      <c r="PT22" s="930">
        <f t="shared" ca="1" si="522"/>
        <v>847843.9</v>
      </c>
      <c r="PU22" s="930">
        <f t="shared" ca="1" si="522"/>
        <v>843888.75999999989</v>
      </c>
      <c r="PV22" s="930">
        <f t="shared" ca="1" si="522"/>
        <v>839965.00999999989</v>
      </c>
      <c r="PW22" s="930">
        <f t="shared" ca="1" si="522"/>
        <v>836041.25999999989</v>
      </c>
      <c r="PX22" s="930">
        <f t="shared" ca="1" si="522"/>
        <v>832117.50999999989</v>
      </c>
      <c r="PY22" s="930">
        <f t="shared" ca="1" si="522"/>
        <v>828162.37</v>
      </c>
      <c r="PZ22" s="930">
        <f t="shared" ca="1" si="522"/>
        <v>824238.62</v>
      </c>
      <c r="QA22" s="930">
        <f t="shared" ca="1" si="522"/>
        <v>820314.87</v>
      </c>
      <c r="QB22" s="930">
        <f t="shared" ca="1" si="522"/>
        <v>816359.73</v>
      </c>
      <c r="QC22" s="930">
        <f t="shared" ca="1" si="522"/>
        <v>812435.98</v>
      </c>
      <c r="QD22" s="930">
        <f t="shared" ca="1" si="522"/>
        <v>808512.23</v>
      </c>
      <c r="QE22" s="930">
        <f t="shared" ca="1" si="522"/>
        <v>804588.48</v>
      </c>
      <c r="QF22" s="930">
        <f t="shared" ca="1" si="522"/>
        <v>800633.34</v>
      </c>
      <c r="QG22" s="930">
        <f t="shared" ca="1" si="522"/>
        <v>796709.59</v>
      </c>
      <c r="QH22" s="930">
        <f t="shared" ca="1" si="522"/>
        <v>792785.84</v>
      </c>
      <c r="QI22" s="930">
        <f t="shared" ca="1" si="522"/>
        <v>788862.09</v>
      </c>
      <c r="QJ22" s="930">
        <f t="shared" ca="1" si="522"/>
        <v>784906.95000000007</v>
      </c>
      <c r="QK22" s="930">
        <f t="shared" ca="1" si="522"/>
        <v>780983.20000000007</v>
      </c>
      <c r="QL22" s="930">
        <f t="shared" ca="1" si="522"/>
        <v>777059.45000000007</v>
      </c>
      <c r="QM22" s="930">
        <f t="shared" ca="1" si="522"/>
        <v>773104.30999999994</v>
      </c>
      <c r="QN22" s="930">
        <f t="shared" ca="1" si="522"/>
        <v>769180.55999999994</v>
      </c>
      <c r="QO22" s="930">
        <f t="shared" ca="1" si="522"/>
        <v>765256.80999999994</v>
      </c>
      <c r="QP22" s="930">
        <f t="shared" ca="1" si="522"/>
        <v>761333.05999999994</v>
      </c>
      <c r="QQ22" s="930">
        <f t="shared" ca="1" si="522"/>
        <v>757377.92</v>
      </c>
      <c r="QR22" s="930">
        <f t="shared" ca="1" si="522"/>
        <v>753454.17</v>
      </c>
      <c r="QS22" s="930">
        <f t="shared" ca="1" si="522"/>
        <v>749530.42</v>
      </c>
      <c r="QT22" s="930">
        <f t="shared" ca="1" si="522"/>
        <v>745575.28</v>
      </c>
      <c r="QU22" s="930">
        <f t="shared" ca="1" si="522"/>
        <v>741651.53</v>
      </c>
      <c r="QV22" s="930">
        <f t="shared" ca="1" si="522"/>
        <v>737727.78</v>
      </c>
      <c r="QW22" s="930">
        <f t="shared" ca="1" si="522"/>
        <v>733804.03</v>
      </c>
      <c r="QX22" s="930">
        <f t="shared" ca="1" si="522"/>
        <v>729848.89</v>
      </c>
      <c r="QY22" s="930">
        <f t="shared" ca="1" si="522"/>
        <v>725925.14</v>
      </c>
      <c r="QZ22" s="930">
        <f t="shared" ca="1" si="522"/>
        <v>722001.39</v>
      </c>
      <c r="RA22" s="930">
        <f t="shared" ca="1" si="522"/>
        <v>718077.64</v>
      </c>
      <c r="RB22" s="930">
        <f t="shared" ca="1" si="522"/>
        <v>714122.5</v>
      </c>
      <c r="RC22" s="930">
        <f t="shared" ca="1" si="522"/>
        <v>710198.75</v>
      </c>
      <c r="RD22" s="930">
        <f t="shared" ca="1" si="522"/>
        <v>706275</v>
      </c>
      <c r="RE22" s="930">
        <f t="shared" ca="1" si="522"/>
        <v>702319.86</v>
      </c>
      <c r="RF22" s="930">
        <f t="shared" ca="1" si="522"/>
        <v>698396.11</v>
      </c>
      <c r="RG22" s="930">
        <f t="shared" ca="1" si="522"/>
        <v>694472.36</v>
      </c>
      <c r="RH22" s="930">
        <f t="shared" ca="1" si="522"/>
        <v>690548.61</v>
      </c>
      <c r="RI22" s="930">
        <f t="shared" ca="1" si="522"/>
        <v>686593.47</v>
      </c>
      <c r="RJ22" s="930">
        <f t="shared" ca="1" si="522"/>
        <v>682669.72</v>
      </c>
      <c r="RK22" s="930">
        <f t="shared" ca="1" si="522"/>
        <v>678745.97</v>
      </c>
      <c r="RL22" s="930">
        <f t="shared" ca="1" si="522"/>
        <v>674822.22</v>
      </c>
      <c r="RM22" s="930">
        <f t="shared" ca="1" si="522"/>
        <v>670867.07999999996</v>
      </c>
      <c r="RN22" s="930">
        <f t="shared" ca="1" si="522"/>
        <v>666943.32999999996</v>
      </c>
      <c r="RO22" s="930">
        <f t="shared" ca="1" si="522"/>
        <v>663019.57999999996</v>
      </c>
      <c r="RP22" s="930">
        <f t="shared" ca="1" si="522"/>
        <v>659064.44000000006</v>
      </c>
      <c r="RQ22" s="930">
        <f t="shared" ca="1" si="522"/>
        <v>655140.69000000006</v>
      </c>
      <c r="RR22" s="930">
        <f t="shared" ca="1" si="522"/>
        <v>651216.94000000006</v>
      </c>
      <c r="RS22" s="930">
        <f t="shared" ca="1" si="522"/>
        <v>647293.19000000006</v>
      </c>
      <c r="RT22" s="930">
        <f t="shared" ca="1" si="522"/>
        <v>643338.04999999993</v>
      </c>
      <c r="RU22" s="930">
        <f t="shared" ca="1" si="522"/>
        <v>639414.29999999993</v>
      </c>
      <c r="RV22" s="930">
        <f t="shared" ca="1" si="517"/>
        <v>635490.54999999993</v>
      </c>
      <c r="RW22" s="930">
        <f t="shared" ca="1" si="517"/>
        <v>631535.41</v>
      </c>
      <c r="RX22" s="930">
        <f t="shared" ca="1" si="517"/>
        <v>627611.66</v>
      </c>
      <c r="RY22" s="930">
        <f t="shared" ca="1" si="517"/>
        <v>623687.91</v>
      </c>
      <c r="RZ22" s="930">
        <f t="shared" ca="1" si="517"/>
        <v>619764.16</v>
      </c>
      <c r="SA22" s="930">
        <f t="shared" ca="1" si="517"/>
        <v>615809.02</v>
      </c>
      <c r="SB22" s="930">
        <f t="shared" ca="1" si="517"/>
        <v>611885.27</v>
      </c>
      <c r="SC22" s="930">
        <f t="shared" ca="1" si="517"/>
        <v>607961.52</v>
      </c>
      <c r="SD22" s="930">
        <f t="shared" ca="1" si="517"/>
        <v>604037.77</v>
      </c>
      <c r="SE22" s="930">
        <f t="shared" ca="1" si="517"/>
        <v>600082.63</v>
      </c>
      <c r="SF22" s="930">
        <f t="shared" ca="1" si="517"/>
        <v>596158.88</v>
      </c>
      <c r="SG22" s="930">
        <f t="shared" ca="1" si="517"/>
        <v>592235.13</v>
      </c>
      <c r="SH22" s="930">
        <f t="shared" ca="1" si="517"/>
        <v>588279.99</v>
      </c>
      <c r="SI22" s="930">
        <f t="shared" ca="1" si="517"/>
        <v>584356.24</v>
      </c>
      <c r="SJ22" s="930">
        <f t="shared" ca="1" si="517"/>
        <v>580432.49</v>
      </c>
      <c r="SK22" s="930">
        <f t="shared" ca="1" si="517"/>
        <v>576508.74</v>
      </c>
      <c r="SL22" s="930">
        <f t="shared" ca="1" si="511"/>
        <v>572553.6</v>
      </c>
      <c r="SM22" s="930">
        <f t="shared" ca="1" si="511"/>
        <v>568629.85</v>
      </c>
      <c r="SN22" s="930">
        <f t="shared" ref="SN22:UY25" ca="1" si="523">(ROUND(IF(((SN$8-$D22)*$H$11)&lt;0,0,(SN$8-$D22)*$H$11),2))*$C22</f>
        <v>564706.1</v>
      </c>
      <c r="SO22" s="930">
        <f t="shared" ca="1" si="523"/>
        <v>560782.35</v>
      </c>
      <c r="SP22" s="930">
        <f t="shared" ca="1" si="523"/>
        <v>556827.21</v>
      </c>
      <c r="SQ22" s="930">
        <f t="shared" ca="1" si="523"/>
        <v>552903.46</v>
      </c>
      <c r="SR22" s="930">
        <f t="shared" ca="1" si="523"/>
        <v>548979.71</v>
      </c>
      <c r="SS22" s="930">
        <f t="shared" ca="1" si="523"/>
        <v>545024.56999999995</v>
      </c>
      <c r="ST22" s="930">
        <f t="shared" ca="1" si="523"/>
        <v>541100.81999999995</v>
      </c>
      <c r="SU22" s="930">
        <f t="shared" ca="1" si="523"/>
        <v>537177.06999999995</v>
      </c>
      <c r="SV22" s="930">
        <f t="shared" ca="1" si="523"/>
        <v>533253.31999999995</v>
      </c>
      <c r="SW22" s="930">
        <f t="shared" ca="1" si="523"/>
        <v>529298.18000000005</v>
      </c>
      <c r="SX22" s="930">
        <f t="shared" ca="1" si="523"/>
        <v>525374.43000000005</v>
      </c>
      <c r="SY22" s="930">
        <f t="shared" ca="1" si="523"/>
        <v>521450.68</v>
      </c>
      <c r="SZ22" s="930">
        <f t="shared" ca="1" si="523"/>
        <v>517495.54000000004</v>
      </c>
      <c r="TA22" s="930">
        <f t="shared" ca="1" si="523"/>
        <v>513571.79000000004</v>
      </c>
      <c r="TB22" s="930">
        <f t="shared" ca="1" si="523"/>
        <v>509648.04000000004</v>
      </c>
      <c r="TC22" s="930">
        <f t="shared" ca="1" si="523"/>
        <v>505724.29000000004</v>
      </c>
      <c r="TD22" s="930">
        <f t="shared" ca="1" si="523"/>
        <v>501769.14999999997</v>
      </c>
      <c r="TE22" s="930">
        <f t="shared" ca="1" si="523"/>
        <v>497845.39999999997</v>
      </c>
      <c r="TF22" s="930">
        <f t="shared" ca="1" si="523"/>
        <v>493921.64999999997</v>
      </c>
      <c r="TG22" s="930">
        <f t="shared" ca="1" si="523"/>
        <v>489997.89999999997</v>
      </c>
      <c r="TH22" s="930">
        <f t="shared" ca="1" si="523"/>
        <v>486042.76</v>
      </c>
      <c r="TI22" s="930">
        <f t="shared" ca="1" si="523"/>
        <v>482119.01</v>
      </c>
      <c r="TJ22" s="930">
        <f t="shared" ca="1" si="523"/>
        <v>478195.26</v>
      </c>
      <c r="TK22" s="930">
        <f t="shared" ca="1" si="523"/>
        <v>474240.12000000005</v>
      </c>
      <c r="TL22" s="930">
        <f t="shared" ca="1" si="523"/>
        <v>470316.37000000005</v>
      </c>
      <c r="TM22" s="930">
        <f t="shared" ca="1" si="523"/>
        <v>466392.62000000005</v>
      </c>
      <c r="TN22" s="930">
        <f t="shared" ca="1" si="523"/>
        <v>462468.87000000005</v>
      </c>
      <c r="TO22" s="930">
        <f t="shared" ca="1" si="523"/>
        <v>458513.73</v>
      </c>
      <c r="TP22" s="930">
        <f t="shared" ca="1" si="523"/>
        <v>454589.98</v>
      </c>
      <c r="TQ22" s="930">
        <f t="shared" ca="1" si="523"/>
        <v>450666.23</v>
      </c>
      <c r="TR22" s="930">
        <f t="shared" ca="1" si="523"/>
        <v>446742.48</v>
      </c>
      <c r="TS22" s="930">
        <f t="shared" ca="1" si="523"/>
        <v>442787.34</v>
      </c>
      <c r="TT22" s="930">
        <f t="shared" ca="1" si="523"/>
        <v>438863.59</v>
      </c>
      <c r="TU22" s="930">
        <f t="shared" ca="1" si="523"/>
        <v>434939.84</v>
      </c>
      <c r="TV22" s="930">
        <f t="shared" ca="1" si="523"/>
        <v>430984.7</v>
      </c>
      <c r="TW22" s="930">
        <f t="shared" ca="1" si="523"/>
        <v>427060.95</v>
      </c>
      <c r="TX22" s="930">
        <f t="shared" ca="1" si="523"/>
        <v>423137.2</v>
      </c>
      <c r="TY22" s="930">
        <f t="shared" ca="1" si="523"/>
        <v>419213.45</v>
      </c>
      <c r="TZ22" s="930">
        <f t="shared" ca="1" si="523"/>
        <v>415258.31</v>
      </c>
      <c r="UA22" s="930">
        <f t="shared" ca="1" si="523"/>
        <v>411334.56</v>
      </c>
      <c r="UB22" s="930">
        <f t="shared" ca="1" si="523"/>
        <v>407410.81</v>
      </c>
      <c r="UC22" s="930">
        <f t="shared" ca="1" si="523"/>
        <v>403455.67</v>
      </c>
      <c r="UD22" s="930">
        <f t="shared" ca="1" si="523"/>
        <v>399531.92</v>
      </c>
      <c r="UE22" s="930">
        <f t="shared" ca="1" si="523"/>
        <v>395608.17</v>
      </c>
      <c r="UF22" s="930">
        <f t="shared" ca="1" si="523"/>
        <v>391684.42</v>
      </c>
      <c r="UG22" s="930">
        <f t="shared" ca="1" si="523"/>
        <v>387729.27999999997</v>
      </c>
      <c r="UH22" s="930">
        <f t="shared" ca="1" si="523"/>
        <v>383805.52999999997</v>
      </c>
      <c r="UI22" s="930">
        <f t="shared" ca="1" si="523"/>
        <v>379881.77999999997</v>
      </c>
      <c r="UJ22" s="930">
        <f t="shared" ca="1" si="523"/>
        <v>375958.02999999997</v>
      </c>
      <c r="UK22" s="930">
        <f t="shared" ca="1" si="523"/>
        <v>372002.89</v>
      </c>
      <c r="UL22" s="930">
        <f t="shared" ca="1" si="523"/>
        <v>368079.14</v>
      </c>
      <c r="UM22" s="930">
        <f t="shared" ca="1" si="523"/>
        <v>364155.39</v>
      </c>
      <c r="UN22" s="930">
        <f t="shared" ca="1" si="523"/>
        <v>360200.25</v>
      </c>
      <c r="UO22" s="930">
        <f t="shared" ca="1" si="523"/>
        <v>356276.5</v>
      </c>
      <c r="UP22" s="930">
        <f t="shared" ca="1" si="523"/>
        <v>352352.75</v>
      </c>
      <c r="UQ22" s="930">
        <f t="shared" ca="1" si="523"/>
        <v>348429</v>
      </c>
      <c r="UR22" s="930">
        <f t="shared" ca="1" si="523"/>
        <v>344473.86</v>
      </c>
      <c r="US22" s="930">
        <f t="shared" ca="1" si="523"/>
        <v>340550.11</v>
      </c>
      <c r="UT22" s="930">
        <f t="shared" ca="1" si="523"/>
        <v>336626.36</v>
      </c>
      <c r="UU22" s="930">
        <f t="shared" ca="1" si="523"/>
        <v>332702.61</v>
      </c>
      <c r="UV22" s="930">
        <f t="shared" ca="1" si="523"/>
        <v>328747.47000000003</v>
      </c>
      <c r="UW22" s="930">
        <f t="shared" ca="1" si="523"/>
        <v>324823.72000000003</v>
      </c>
      <c r="UX22" s="930">
        <f t="shared" ca="1" si="523"/>
        <v>320899.97000000003</v>
      </c>
      <c r="UY22" s="930">
        <f t="shared" ca="1" si="523"/>
        <v>316944.83</v>
      </c>
      <c r="UZ22" s="930">
        <f t="shared" ca="1" si="518"/>
        <v>313021.08</v>
      </c>
      <c r="VA22" s="930">
        <f t="shared" ca="1" si="518"/>
        <v>309097.33</v>
      </c>
      <c r="VB22" s="930">
        <f t="shared" ca="1" si="518"/>
        <v>305173.58</v>
      </c>
      <c r="VC22" s="930">
        <f t="shared" ca="1" si="518"/>
        <v>301218.44</v>
      </c>
      <c r="VD22" s="930">
        <f t="shared" ca="1" si="518"/>
        <v>297294.69</v>
      </c>
      <c r="VE22" s="930">
        <f t="shared" ca="1" si="518"/>
        <v>293370.94</v>
      </c>
      <c r="VF22" s="930">
        <f t="shared" ca="1" si="518"/>
        <v>289415.8</v>
      </c>
      <c r="VG22" s="930">
        <f t="shared" ca="1" si="518"/>
        <v>285492.05</v>
      </c>
      <c r="VH22" s="930">
        <f t="shared" ca="1" si="518"/>
        <v>281568.3</v>
      </c>
      <c r="VI22" s="930">
        <f t="shared" ca="1" si="518"/>
        <v>277644.55</v>
      </c>
      <c r="VJ22" s="930">
        <f t="shared" ca="1" si="518"/>
        <v>273689.40999999997</v>
      </c>
      <c r="VK22" s="930">
        <f t="shared" ca="1" si="518"/>
        <v>269765.65999999997</v>
      </c>
      <c r="VL22" s="930">
        <f t="shared" ca="1" si="518"/>
        <v>265841.90999999997</v>
      </c>
      <c r="VM22" s="930">
        <f t="shared" ca="1" si="518"/>
        <v>261918.16</v>
      </c>
      <c r="VN22" s="930">
        <f t="shared" ca="1" si="518"/>
        <v>257963.02000000002</v>
      </c>
      <c r="VO22" s="930">
        <f t="shared" ca="1" si="518"/>
        <v>254039.27000000002</v>
      </c>
      <c r="VP22" s="930">
        <f t="shared" ca="1" si="518"/>
        <v>250115.52000000002</v>
      </c>
      <c r="VQ22" s="930">
        <f t="shared" ca="1" si="518"/>
        <v>246160.38</v>
      </c>
      <c r="VR22" s="930">
        <f t="shared" ca="1" si="518"/>
        <v>242236.63</v>
      </c>
      <c r="VS22" s="930">
        <f t="shared" ca="1" si="518"/>
        <v>238312.88</v>
      </c>
      <c r="VT22" s="930">
        <f t="shared" ca="1" si="518"/>
        <v>234389.13</v>
      </c>
      <c r="VU22" s="930">
        <f t="shared" ca="1" si="518"/>
        <v>230433.99</v>
      </c>
      <c r="VV22" s="930">
        <f t="shared" ca="1" si="518"/>
        <v>226510.24</v>
      </c>
      <c r="VW22" s="930">
        <f t="shared" ca="1" si="518"/>
        <v>222586.49</v>
      </c>
      <c r="VX22" s="930">
        <f t="shared" ca="1" si="518"/>
        <v>218662.74</v>
      </c>
      <c r="VY22" s="930">
        <f t="shared" ca="1" si="518"/>
        <v>214707.6</v>
      </c>
      <c r="VZ22" s="930">
        <f t="shared" ca="1" si="518"/>
        <v>210783.85</v>
      </c>
      <c r="WA22" s="930">
        <f t="shared" ca="1" si="518"/>
        <v>206860.1</v>
      </c>
      <c r="WB22" s="930">
        <f t="shared" ca="1" si="518"/>
        <v>202904.95999999999</v>
      </c>
      <c r="WC22" s="930">
        <f t="shared" ca="1" si="518"/>
        <v>198981.21</v>
      </c>
      <c r="WD22" s="930">
        <f t="shared" ca="1" si="518"/>
        <v>195057.46</v>
      </c>
      <c r="WE22" s="930">
        <f t="shared" ca="1" si="518"/>
        <v>191133.71</v>
      </c>
      <c r="WF22" s="930">
        <f t="shared" ca="1" si="518"/>
        <v>187178.57</v>
      </c>
      <c r="WG22" s="930">
        <f t="shared" ca="1" si="518"/>
        <v>183254.82</v>
      </c>
      <c r="WH22" s="930">
        <f t="shared" ca="1" si="518"/>
        <v>179331.07</v>
      </c>
      <c r="WI22" s="930">
        <f t="shared" ca="1" si="518"/>
        <v>175375.93</v>
      </c>
      <c r="WJ22" s="930">
        <f t="shared" ca="1" si="518"/>
        <v>171452.18</v>
      </c>
      <c r="WK22" s="930">
        <f t="shared" ca="1" si="518"/>
        <v>167528.43</v>
      </c>
      <c r="WL22" s="930">
        <f t="shared" ca="1" si="518"/>
        <v>163604.68</v>
      </c>
      <c r="WM22" s="930">
        <f t="shared" ca="1" si="518"/>
        <v>159649.54</v>
      </c>
      <c r="WN22" s="930">
        <f t="shared" ca="1" si="518"/>
        <v>155725.79</v>
      </c>
      <c r="WO22" s="930">
        <f t="shared" ca="1" si="518"/>
        <v>151802.04</v>
      </c>
      <c r="WP22" s="930">
        <f t="shared" ca="1" si="518"/>
        <v>147878.29</v>
      </c>
      <c r="WQ22" s="930">
        <f t="shared" ca="1" si="518"/>
        <v>143923.15</v>
      </c>
      <c r="WR22" s="930">
        <f t="shared" ca="1" si="518"/>
        <v>139999.4</v>
      </c>
      <c r="WS22" s="930">
        <f t="shared" ca="1" si="518"/>
        <v>136075.65</v>
      </c>
      <c r="WT22" s="930">
        <f t="shared" ca="1" si="518"/>
        <v>132120.51</v>
      </c>
      <c r="WU22" s="930">
        <f t="shared" ca="1" si="518"/>
        <v>128196.76000000001</v>
      </c>
      <c r="WV22" s="930">
        <f t="shared" ca="1" si="518"/>
        <v>124273.01000000001</v>
      </c>
      <c r="WW22" s="930">
        <f t="shared" ca="1" si="518"/>
        <v>120349.26000000001</v>
      </c>
      <c r="WX22" s="930">
        <f t="shared" ca="1" si="518"/>
        <v>116394.12</v>
      </c>
      <c r="WY22" s="930">
        <f t="shared" ca="1" si="518"/>
        <v>112470.37</v>
      </c>
      <c r="WZ22" s="930">
        <f t="shared" ca="1" si="518"/>
        <v>108546.62</v>
      </c>
      <c r="XA22" s="930">
        <f t="shared" ca="1" si="518"/>
        <v>104622.87</v>
      </c>
      <c r="XB22" s="930">
        <f t="shared" ca="1" si="518"/>
        <v>100667.73</v>
      </c>
      <c r="XC22" s="930">
        <f t="shared" ca="1" si="518"/>
        <v>96743.98</v>
      </c>
      <c r="XD22" s="930">
        <f t="shared" ca="1" si="518"/>
        <v>92820.23</v>
      </c>
      <c r="XE22" s="930">
        <f t="shared" ca="1" si="518"/>
        <v>88865.09</v>
      </c>
      <c r="XF22" s="930">
        <f t="shared" ca="1" si="518"/>
        <v>84941.34</v>
      </c>
      <c r="XG22" s="930">
        <f t="shared" ca="1" si="518"/>
        <v>81017.59</v>
      </c>
      <c r="XH22" s="930">
        <f t="shared" ca="1" si="518"/>
        <v>77093.84</v>
      </c>
      <c r="XI22" s="930">
        <f t="shared" ca="1" si="518"/>
        <v>73138.7</v>
      </c>
      <c r="XJ22" s="930">
        <f t="shared" ca="1" si="512"/>
        <v>69214.95</v>
      </c>
      <c r="XK22" s="930">
        <f t="shared" ca="1" si="512"/>
        <v>65291.200000000004</v>
      </c>
      <c r="XL22" s="930">
        <f t="shared" ref="XL22:ZW25" ca="1" si="524">(ROUND(IF(((XL$8-$D22)*$H$11)&lt;0,0,(XL$8-$D22)*$H$11),2))*$C22</f>
        <v>61367.450000000004</v>
      </c>
      <c r="XM22" s="930">
        <f t="shared" ca="1" si="524"/>
        <v>57412.31</v>
      </c>
      <c r="XN22" s="930">
        <f t="shared" ca="1" si="524"/>
        <v>53488.56</v>
      </c>
      <c r="XO22" s="930">
        <f t="shared" ca="1" si="524"/>
        <v>49564.81</v>
      </c>
      <c r="XP22" s="930">
        <f t="shared" ca="1" si="524"/>
        <v>45609.67</v>
      </c>
      <c r="XQ22" s="930">
        <f t="shared" ca="1" si="524"/>
        <v>41685.919999999998</v>
      </c>
      <c r="XR22" s="930">
        <f t="shared" ca="1" si="524"/>
        <v>37762.17</v>
      </c>
      <c r="XS22" s="930">
        <f t="shared" ca="1" si="524"/>
        <v>33838.42</v>
      </c>
      <c r="XT22" s="930">
        <f t="shared" ca="1" si="524"/>
        <v>29883.279999999999</v>
      </c>
      <c r="XU22" s="930">
        <f t="shared" ca="1" si="524"/>
        <v>25959.53</v>
      </c>
      <c r="XV22" s="930">
        <f t="shared" ca="1" si="524"/>
        <v>22035.78</v>
      </c>
      <c r="XW22" s="930">
        <f t="shared" ca="1" si="524"/>
        <v>18080.64</v>
      </c>
      <c r="XX22" s="930">
        <f t="shared" ca="1" si="524"/>
        <v>14156.89</v>
      </c>
      <c r="XY22" s="930">
        <f t="shared" ca="1" si="524"/>
        <v>10233.14</v>
      </c>
      <c r="XZ22" s="930">
        <f t="shared" ca="1" si="524"/>
        <v>6309.3899999999994</v>
      </c>
      <c r="YA22" s="930">
        <f t="shared" ca="1" si="524"/>
        <v>2354.25</v>
      </c>
      <c r="YB22" s="930">
        <f t="shared" ca="1" si="524"/>
        <v>0</v>
      </c>
      <c r="YC22" s="930">
        <f t="shared" ca="1" si="524"/>
        <v>0</v>
      </c>
      <c r="YD22" s="930">
        <f t="shared" ca="1" si="524"/>
        <v>0</v>
      </c>
      <c r="YE22" s="930">
        <f t="shared" ca="1" si="524"/>
        <v>0</v>
      </c>
      <c r="YF22" s="930">
        <f t="shared" ca="1" si="524"/>
        <v>0</v>
      </c>
      <c r="YG22" s="930">
        <f t="shared" ca="1" si="524"/>
        <v>0</v>
      </c>
      <c r="YH22" s="930">
        <f t="shared" ca="1" si="524"/>
        <v>0</v>
      </c>
      <c r="YI22" s="930">
        <f t="shared" ca="1" si="524"/>
        <v>0</v>
      </c>
      <c r="YJ22" s="930">
        <f t="shared" ca="1" si="524"/>
        <v>0</v>
      </c>
      <c r="YK22" s="930">
        <f t="shared" ca="1" si="524"/>
        <v>0</v>
      </c>
      <c r="YL22" s="930">
        <f t="shared" ca="1" si="524"/>
        <v>0</v>
      </c>
      <c r="YM22" s="930">
        <f t="shared" ca="1" si="524"/>
        <v>0</v>
      </c>
      <c r="YN22" s="930">
        <f t="shared" ca="1" si="524"/>
        <v>0</v>
      </c>
      <c r="YO22" s="930">
        <f t="shared" ca="1" si="524"/>
        <v>0</v>
      </c>
      <c r="YP22" s="930">
        <f t="shared" ca="1" si="524"/>
        <v>0</v>
      </c>
      <c r="YQ22" s="930">
        <f t="shared" ca="1" si="524"/>
        <v>0</v>
      </c>
      <c r="YR22" s="930">
        <f t="shared" ca="1" si="524"/>
        <v>0</v>
      </c>
      <c r="YS22" s="930">
        <f t="shared" ca="1" si="524"/>
        <v>0</v>
      </c>
      <c r="YT22" s="930">
        <f t="shared" ca="1" si="524"/>
        <v>0</v>
      </c>
      <c r="YU22" s="930">
        <f t="shared" ca="1" si="524"/>
        <v>0</v>
      </c>
      <c r="YV22" s="930">
        <f t="shared" ca="1" si="524"/>
        <v>0</v>
      </c>
      <c r="YW22" s="930">
        <f t="shared" ca="1" si="524"/>
        <v>0</v>
      </c>
      <c r="YX22" s="930">
        <f t="shared" ca="1" si="524"/>
        <v>0</v>
      </c>
      <c r="YY22" s="930">
        <f t="shared" ca="1" si="524"/>
        <v>0</v>
      </c>
      <c r="YZ22" s="930">
        <f t="shared" ca="1" si="524"/>
        <v>0</v>
      </c>
      <c r="ZA22" s="930">
        <f t="shared" ca="1" si="524"/>
        <v>0</v>
      </c>
      <c r="ZB22" s="930">
        <f t="shared" ca="1" si="524"/>
        <v>0</v>
      </c>
      <c r="ZC22" s="930">
        <f t="shared" ca="1" si="524"/>
        <v>0</v>
      </c>
      <c r="ZD22" s="930">
        <f t="shared" ca="1" si="524"/>
        <v>0</v>
      </c>
      <c r="ZE22" s="930">
        <f t="shared" ca="1" si="524"/>
        <v>0</v>
      </c>
      <c r="ZF22" s="930">
        <f t="shared" ca="1" si="524"/>
        <v>0</v>
      </c>
      <c r="ZG22" s="930">
        <f t="shared" ca="1" si="524"/>
        <v>0</v>
      </c>
      <c r="ZH22" s="930">
        <f t="shared" ca="1" si="524"/>
        <v>0</v>
      </c>
      <c r="ZI22" s="930">
        <f t="shared" ca="1" si="524"/>
        <v>0</v>
      </c>
      <c r="ZJ22" s="930">
        <f t="shared" ca="1" si="524"/>
        <v>0</v>
      </c>
      <c r="ZK22" s="930">
        <f t="shared" ca="1" si="524"/>
        <v>0</v>
      </c>
      <c r="ZL22" s="930">
        <f t="shared" ca="1" si="524"/>
        <v>0</v>
      </c>
      <c r="ZM22" s="930">
        <f t="shared" ca="1" si="524"/>
        <v>0</v>
      </c>
      <c r="ZN22" s="930">
        <f t="shared" ca="1" si="524"/>
        <v>0</v>
      </c>
      <c r="ZO22" s="930">
        <f t="shared" ca="1" si="524"/>
        <v>0</v>
      </c>
      <c r="ZP22" s="930">
        <f t="shared" ca="1" si="524"/>
        <v>0</v>
      </c>
      <c r="ZQ22" s="930">
        <f t="shared" ca="1" si="524"/>
        <v>0</v>
      </c>
      <c r="ZR22" s="930">
        <f t="shared" ca="1" si="524"/>
        <v>0</v>
      </c>
      <c r="ZS22" s="930">
        <f t="shared" ca="1" si="524"/>
        <v>0</v>
      </c>
      <c r="ZT22" s="930">
        <f t="shared" ca="1" si="524"/>
        <v>0</v>
      </c>
      <c r="ZU22" s="930">
        <f t="shared" ca="1" si="524"/>
        <v>0</v>
      </c>
      <c r="ZV22" s="930">
        <f t="shared" ca="1" si="524"/>
        <v>0</v>
      </c>
      <c r="ZW22" s="930">
        <f t="shared" ca="1" si="524"/>
        <v>0</v>
      </c>
      <c r="ZX22" s="930">
        <f t="shared" ca="1" si="503"/>
        <v>0</v>
      </c>
      <c r="ZY22" s="930">
        <f t="shared" ca="1" si="503"/>
        <v>0</v>
      </c>
      <c r="ZZ22" s="930">
        <f t="shared" ca="1" si="503"/>
        <v>0</v>
      </c>
      <c r="AAA22" s="930">
        <f t="shared" ca="1" si="503"/>
        <v>0</v>
      </c>
      <c r="AAB22" s="930">
        <f t="shared" ca="1" si="503"/>
        <v>0</v>
      </c>
    </row>
    <row r="23" spans="1:704" s="150" customFormat="1" ht="15" customHeight="1" x14ac:dyDescent="0.2">
      <c r="A23" s="150" t="s">
        <v>13</v>
      </c>
      <c r="B23" s="318">
        <f ca="1">II!B25</f>
        <v>2.4500000000000002</v>
      </c>
      <c r="C23" s="283">
        <f ca="1">II!I25</f>
        <v>8160</v>
      </c>
      <c r="D23" s="147">
        <f ca="1">II!J25</f>
        <v>1325.42</v>
      </c>
      <c r="E23" s="283" t="str">
        <f t="shared" ca="1" si="513"/>
        <v/>
      </c>
      <c r="F23" s="166" t="str">
        <f ca="1">IF(E23="","",ROUND(II!$H$34*F$10*100,0)/100)</f>
        <v/>
      </c>
      <c r="G23" s="166">
        <f t="shared" ca="1" si="508"/>
        <v>0</v>
      </c>
      <c r="H23" s="147">
        <f ca="1">IF(II!P25="",0,ROUND((II!$H$34-D23)*$H$11*100,0)/100)</f>
        <v>0</v>
      </c>
      <c r="I23" s="147">
        <f ca="1">IF(Para!L$42="nein",(H23*C23),IF(H23="",0,ROUND(IF(C23&gt;II!$I$36,(H23*II!$I$36),(H23*C23)),0)))</f>
        <v>0</v>
      </c>
      <c r="J23" s="189">
        <f t="shared" ca="1" si="504"/>
        <v>0</v>
      </c>
      <c r="K23" s="953">
        <f t="shared" ca="1" si="488"/>
        <v>0</v>
      </c>
      <c r="L23" s="940">
        <f t="shared" ca="1" si="505"/>
        <v>0</v>
      </c>
      <c r="M23" s="940">
        <v>0</v>
      </c>
      <c r="N23" s="940">
        <f t="shared" ca="1" si="489"/>
        <v>0</v>
      </c>
      <c r="P23" s="930">
        <f ca="1">(ROUND(IF(((P$8-$D23)*$H$11)&lt;0,0,(P$8-$D23)*$H$11),2))*$C23</f>
        <v>0</v>
      </c>
      <c r="Q23" s="930">
        <f t="shared" ca="1" si="490"/>
        <v>0</v>
      </c>
      <c r="R23" s="930">
        <f t="shared" ca="1" si="490"/>
        <v>0</v>
      </c>
      <c r="S23" s="930">
        <f t="shared" ca="1" si="490"/>
        <v>0</v>
      </c>
      <c r="T23" s="930">
        <f t="shared" ca="1" si="490"/>
        <v>0</v>
      </c>
      <c r="U23" s="930">
        <f t="shared" ca="1" si="490"/>
        <v>0</v>
      </c>
      <c r="V23" s="930">
        <f t="shared" ca="1" si="490"/>
        <v>0</v>
      </c>
      <c r="W23" s="930">
        <f t="shared" ca="1" si="490"/>
        <v>0</v>
      </c>
      <c r="X23" s="930">
        <f t="shared" ca="1" si="490"/>
        <v>0</v>
      </c>
      <c r="Y23" s="930">
        <f t="shared" ca="1" si="490"/>
        <v>0</v>
      </c>
      <c r="Z23" s="930">
        <f t="shared" ca="1" si="490"/>
        <v>0</v>
      </c>
      <c r="AA23" s="930">
        <f t="shared" ca="1" si="490"/>
        <v>0</v>
      </c>
      <c r="AB23" s="930">
        <f t="shared" ca="1" si="490"/>
        <v>0</v>
      </c>
      <c r="AC23" s="930">
        <f t="shared" ca="1" si="490"/>
        <v>0</v>
      </c>
      <c r="AD23" s="930">
        <f t="shared" ca="1" si="490"/>
        <v>0</v>
      </c>
      <c r="AE23" s="930">
        <f t="shared" ca="1" si="490"/>
        <v>0</v>
      </c>
      <c r="AF23" s="930">
        <f t="shared" ca="1" si="490"/>
        <v>0</v>
      </c>
      <c r="AG23" s="930">
        <f t="shared" ca="1" si="490"/>
        <v>0</v>
      </c>
      <c r="AH23" s="930">
        <f t="shared" ca="1" si="490"/>
        <v>0</v>
      </c>
      <c r="AI23" s="930">
        <f t="shared" ca="1" si="490"/>
        <v>0</v>
      </c>
      <c r="AJ23" s="930">
        <f t="shared" ca="1" si="490"/>
        <v>0</v>
      </c>
      <c r="AK23" s="930">
        <f t="shared" ca="1" si="490"/>
        <v>0</v>
      </c>
      <c r="AL23" s="930">
        <f t="shared" ca="1" si="490"/>
        <v>0</v>
      </c>
      <c r="AM23" s="930">
        <f t="shared" ca="1" si="490"/>
        <v>0</v>
      </c>
      <c r="AN23" s="930">
        <f t="shared" ca="1" si="490"/>
        <v>0</v>
      </c>
      <c r="AO23" s="930">
        <f t="shared" ca="1" si="490"/>
        <v>0</v>
      </c>
      <c r="AP23" s="930">
        <f t="shared" ca="1" si="519"/>
        <v>0</v>
      </c>
      <c r="AQ23" s="930">
        <f t="shared" ca="1" si="519"/>
        <v>0</v>
      </c>
      <c r="AR23" s="930">
        <f t="shared" ca="1" si="519"/>
        <v>0</v>
      </c>
      <c r="AS23" s="930">
        <f t="shared" ca="1" si="519"/>
        <v>0</v>
      </c>
      <c r="AT23" s="930">
        <f t="shared" ca="1" si="519"/>
        <v>0</v>
      </c>
      <c r="AU23" s="930">
        <f t="shared" ca="1" si="519"/>
        <v>0</v>
      </c>
      <c r="AV23" s="930">
        <f t="shared" ca="1" si="519"/>
        <v>0</v>
      </c>
      <c r="AW23" s="930">
        <f t="shared" ca="1" si="519"/>
        <v>0</v>
      </c>
      <c r="AX23" s="930">
        <f t="shared" ca="1" si="519"/>
        <v>0</v>
      </c>
      <c r="AY23" s="930">
        <f t="shared" ca="1" si="519"/>
        <v>0</v>
      </c>
      <c r="AZ23" s="930">
        <f t="shared" ca="1" si="519"/>
        <v>0</v>
      </c>
      <c r="BA23" s="930">
        <f t="shared" ca="1" si="519"/>
        <v>0</v>
      </c>
      <c r="BB23" s="930">
        <f t="shared" ca="1" si="519"/>
        <v>0</v>
      </c>
      <c r="BC23" s="930">
        <f t="shared" ca="1" si="519"/>
        <v>0</v>
      </c>
      <c r="BD23" s="930">
        <f t="shared" ca="1" si="519"/>
        <v>0</v>
      </c>
      <c r="BE23" s="930">
        <f t="shared" ca="1" si="519"/>
        <v>0</v>
      </c>
      <c r="BF23" s="930">
        <f t="shared" ca="1" si="519"/>
        <v>0</v>
      </c>
      <c r="BG23" s="930">
        <f t="shared" ca="1" si="519"/>
        <v>0</v>
      </c>
      <c r="BH23" s="930">
        <f t="shared" ca="1" si="519"/>
        <v>0</v>
      </c>
      <c r="BI23" s="930">
        <f t="shared" ca="1" si="519"/>
        <v>0</v>
      </c>
      <c r="BJ23" s="930">
        <f t="shared" ca="1" si="519"/>
        <v>0</v>
      </c>
      <c r="BK23" s="930">
        <f t="shared" ca="1" si="519"/>
        <v>0</v>
      </c>
      <c r="BL23" s="930">
        <f t="shared" ca="1" si="519"/>
        <v>0</v>
      </c>
      <c r="BM23" s="930">
        <f t="shared" ca="1" si="519"/>
        <v>0</v>
      </c>
      <c r="BN23" s="930">
        <f t="shared" ca="1" si="519"/>
        <v>0</v>
      </c>
      <c r="BO23" s="930">
        <f t="shared" ca="1" si="519"/>
        <v>0</v>
      </c>
      <c r="BP23" s="930">
        <f t="shared" ca="1" si="519"/>
        <v>0</v>
      </c>
      <c r="BQ23" s="930">
        <f t="shared" ca="1" si="519"/>
        <v>0</v>
      </c>
      <c r="BR23" s="930">
        <f t="shared" ca="1" si="519"/>
        <v>0</v>
      </c>
      <c r="BS23" s="930">
        <f t="shared" ca="1" si="519"/>
        <v>0</v>
      </c>
      <c r="BT23" s="930">
        <f t="shared" ca="1" si="519"/>
        <v>0</v>
      </c>
      <c r="BU23" s="930">
        <f t="shared" ca="1" si="519"/>
        <v>0</v>
      </c>
      <c r="BV23" s="930">
        <f t="shared" ca="1" si="519"/>
        <v>0</v>
      </c>
      <c r="BW23" s="930">
        <f t="shared" ca="1" si="519"/>
        <v>0</v>
      </c>
      <c r="BX23" s="930">
        <f t="shared" ca="1" si="519"/>
        <v>0</v>
      </c>
      <c r="BY23" s="930">
        <f t="shared" ca="1" si="519"/>
        <v>0</v>
      </c>
      <c r="BZ23" s="930">
        <f t="shared" ca="1" si="519"/>
        <v>0</v>
      </c>
      <c r="CA23" s="930">
        <f t="shared" ca="1" si="519"/>
        <v>0</v>
      </c>
      <c r="CB23" s="930">
        <f t="shared" ca="1" si="519"/>
        <v>0</v>
      </c>
      <c r="CC23" s="930">
        <f t="shared" ca="1" si="519"/>
        <v>0</v>
      </c>
      <c r="CD23" s="930">
        <f t="shared" ca="1" si="519"/>
        <v>0</v>
      </c>
      <c r="CE23" s="930">
        <f t="shared" ca="1" si="519"/>
        <v>0</v>
      </c>
      <c r="CF23" s="930">
        <f t="shared" ca="1" si="519"/>
        <v>0</v>
      </c>
      <c r="CG23" s="930">
        <f t="shared" ca="1" si="519"/>
        <v>0</v>
      </c>
      <c r="CH23" s="930">
        <f t="shared" ca="1" si="519"/>
        <v>0</v>
      </c>
      <c r="CI23" s="930">
        <f t="shared" ca="1" si="492"/>
        <v>0</v>
      </c>
      <c r="CJ23" s="930">
        <f t="shared" ca="1" si="492"/>
        <v>0</v>
      </c>
      <c r="CK23" s="930">
        <f t="shared" ca="1" si="492"/>
        <v>0</v>
      </c>
      <c r="CL23" s="930">
        <f t="shared" ca="1" si="492"/>
        <v>0</v>
      </c>
      <c r="CM23" s="930">
        <f t="shared" ca="1" si="492"/>
        <v>0</v>
      </c>
      <c r="CN23" s="930">
        <f t="shared" ca="1" si="492"/>
        <v>0</v>
      </c>
      <c r="CO23" s="930">
        <f t="shared" ca="1" si="492"/>
        <v>0</v>
      </c>
      <c r="CP23" s="930">
        <f t="shared" ca="1" si="492"/>
        <v>0</v>
      </c>
      <c r="CQ23" s="930">
        <f t="shared" ca="1" si="492"/>
        <v>0</v>
      </c>
      <c r="CR23" s="930">
        <f t="shared" ca="1" si="492"/>
        <v>0</v>
      </c>
      <c r="CS23" s="930">
        <f t="shared" ca="1" si="492"/>
        <v>0</v>
      </c>
      <c r="CT23" s="930">
        <f t="shared" ca="1" si="492"/>
        <v>0</v>
      </c>
      <c r="CU23" s="930">
        <f t="shared" ca="1" si="492"/>
        <v>0</v>
      </c>
      <c r="CV23" s="930">
        <f t="shared" ca="1" si="492"/>
        <v>0</v>
      </c>
      <c r="CW23" s="930">
        <f t="shared" ca="1" si="492"/>
        <v>0</v>
      </c>
      <c r="CX23" s="930">
        <f t="shared" ca="1" si="492"/>
        <v>0</v>
      </c>
      <c r="CY23" s="930">
        <f t="shared" ca="1" si="492"/>
        <v>0</v>
      </c>
      <c r="CZ23" s="930">
        <f t="shared" ca="1" si="492"/>
        <v>0</v>
      </c>
      <c r="DA23" s="930">
        <f t="shared" ca="1" si="492"/>
        <v>0</v>
      </c>
      <c r="DB23" s="930">
        <f t="shared" ref="DB23:FM25" ca="1" si="525">(ROUND(IF(((DB$8-$D23)*$H$11)&lt;0,0,(DB$8-$D23)*$H$11),2))*$C23</f>
        <v>0</v>
      </c>
      <c r="DC23" s="930">
        <f t="shared" ca="1" si="525"/>
        <v>0</v>
      </c>
      <c r="DD23" s="930">
        <f t="shared" ca="1" si="525"/>
        <v>0</v>
      </c>
      <c r="DE23" s="930">
        <f t="shared" ca="1" si="525"/>
        <v>0</v>
      </c>
      <c r="DF23" s="930">
        <f t="shared" ca="1" si="525"/>
        <v>0</v>
      </c>
      <c r="DG23" s="930">
        <f t="shared" ca="1" si="525"/>
        <v>0</v>
      </c>
      <c r="DH23" s="930">
        <f t="shared" ca="1" si="525"/>
        <v>0</v>
      </c>
      <c r="DI23" s="930">
        <f t="shared" ca="1" si="525"/>
        <v>0</v>
      </c>
      <c r="DJ23" s="930">
        <f t="shared" ca="1" si="525"/>
        <v>0</v>
      </c>
      <c r="DK23" s="930">
        <f t="shared" ca="1" si="525"/>
        <v>0</v>
      </c>
      <c r="DL23" s="930">
        <f t="shared" ca="1" si="525"/>
        <v>0</v>
      </c>
      <c r="DM23" s="930">
        <f t="shared" ca="1" si="525"/>
        <v>0</v>
      </c>
      <c r="DN23" s="930">
        <f t="shared" ca="1" si="525"/>
        <v>0</v>
      </c>
      <c r="DO23" s="930">
        <f t="shared" ca="1" si="525"/>
        <v>0</v>
      </c>
      <c r="DP23" s="930">
        <f t="shared" ca="1" si="525"/>
        <v>0</v>
      </c>
      <c r="DQ23" s="930">
        <f t="shared" ca="1" si="525"/>
        <v>0</v>
      </c>
      <c r="DR23" s="930">
        <f t="shared" ca="1" si="525"/>
        <v>0</v>
      </c>
      <c r="DS23" s="930">
        <f t="shared" ca="1" si="525"/>
        <v>0</v>
      </c>
      <c r="DT23" s="930">
        <f t="shared" ca="1" si="525"/>
        <v>0</v>
      </c>
      <c r="DU23" s="930">
        <f t="shared" ca="1" si="525"/>
        <v>0</v>
      </c>
      <c r="DV23" s="930">
        <f t="shared" ca="1" si="525"/>
        <v>0</v>
      </c>
      <c r="DW23" s="930">
        <f t="shared" ca="1" si="525"/>
        <v>0</v>
      </c>
      <c r="DX23" s="930">
        <f t="shared" ca="1" si="525"/>
        <v>0</v>
      </c>
      <c r="DY23" s="930">
        <f t="shared" ca="1" si="525"/>
        <v>0</v>
      </c>
      <c r="DZ23" s="930">
        <f t="shared" ca="1" si="525"/>
        <v>0</v>
      </c>
      <c r="EA23" s="930">
        <f t="shared" ca="1" si="525"/>
        <v>0</v>
      </c>
      <c r="EB23" s="930">
        <f t="shared" ca="1" si="525"/>
        <v>0</v>
      </c>
      <c r="EC23" s="930">
        <f t="shared" ca="1" si="525"/>
        <v>0</v>
      </c>
      <c r="ED23" s="930">
        <f t="shared" ca="1" si="525"/>
        <v>0</v>
      </c>
      <c r="EE23" s="930">
        <f t="shared" ca="1" si="525"/>
        <v>0</v>
      </c>
      <c r="EF23" s="930">
        <f t="shared" ca="1" si="525"/>
        <v>0</v>
      </c>
      <c r="EG23" s="930">
        <f t="shared" ca="1" si="525"/>
        <v>0</v>
      </c>
      <c r="EH23" s="930">
        <f t="shared" ca="1" si="525"/>
        <v>0</v>
      </c>
      <c r="EI23" s="930">
        <f t="shared" ca="1" si="525"/>
        <v>0</v>
      </c>
      <c r="EJ23" s="930">
        <f t="shared" ca="1" si="525"/>
        <v>0</v>
      </c>
      <c r="EK23" s="930">
        <f t="shared" ca="1" si="525"/>
        <v>0</v>
      </c>
      <c r="EL23" s="930">
        <f t="shared" ca="1" si="525"/>
        <v>0</v>
      </c>
      <c r="EM23" s="930">
        <f t="shared" ca="1" si="525"/>
        <v>0</v>
      </c>
      <c r="EN23" s="930">
        <f t="shared" ca="1" si="525"/>
        <v>0</v>
      </c>
      <c r="EO23" s="930">
        <f t="shared" ca="1" si="525"/>
        <v>0</v>
      </c>
      <c r="EP23" s="930">
        <f t="shared" ca="1" si="525"/>
        <v>0</v>
      </c>
      <c r="EQ23" s="930">
        <f t="shared" ca="1" si="525"/>
        <v>0</v>
      </c>
      <c r="ER23" s="930">
        <f t="shared" ca="1" si="525"/>
        <v>0</v>
      </c>
      <c r="ES23" s="930">
        <f t="shared" ca="1" si="525"/>
        <v>0</v>
      </c>
      <c r="ET23" s="930">
        <f t="shared" ca="1" si="525"/>
        <v>0</v>
      </c>
      <c r="EU23" s="930">
        <f t="shared" ca="1" si="525"/>
        <v>0</v>
      </c>
      <c r="EV23" s="930">
        <f t="shared" ca="1" si="525"/>
        <v>0</v>
      </c>
      <c r="EW23" s="930">
        <f t="shared" ca="1" si="525"/>
        <v>0</v>
      </c>
      <c r="EX23" s="930">
        <f t="shared" ca="1" si="525"/>
        <v>0</v>
      </c>
      <c r="EY23" s="930">
        <f t="shared" ca="1" si="525"/>
        <v>0</v>
      </c>
      <c r="EZ23" s="930">
        <f t="shared" ca="1" si="525"/>
        <v>0</v>
      </c>
      <c r="FA23" s="930">
        <f t="shared" ca="1" si="525"/>
        <v>0</v>
      </c>
      <c r="FB23" s="930">
        <f t="shared" ca="1" si="525"/>
        <v>0</v>
      </c>
      <c r="FC23" s="930">
        <f t="shared" ca="1" si="525"/>
        <v>0</v>
      </c>
      <c r="FD23" s="930">
        <f t="shared" ca="1" si="525"/>
        <v>0</v>
      </c>
      <c r="FE23" s="930">
        <f t="shared" ca="1" si="525"/>
        <v>0</v>
      </c>
      <c r="FF23" s="930">
        <f t="shared" ca="1" si="525"/>
        <v>0</v>
      </c>
      <c r="FG23" s="930">
        <f t="shared" ca="1" si="525"/>
        <v>0</v>
      </c>
      <c r="FH23" s="930">
        <f t="shared" ca="1" si="525"/>
        <v>0</v>
      </c>
      <c r="FI23" s="930">
        <f t="shared" ca="1" si="525"/>
        <v>0</v>
      </c>
      <c r="FJ23" s="930">
        <f t="shared" ca="1" si="525"/>
        <v>0</v>
      </c>
      <c r="FK23" s="930">
        <f t="shared" ca="1" si="525"/>
        <v>0</v>
      </c>
      <c r="FL23" s="930">
        <f t="shared" ca="1" si="525"/>
        <v>0</v>
      </c>
      <c r="FM23" s="930">
        <f t="shared" ca="1" si="525"/>
        <v>0</v>
      </c>
      <c r="FN23" s="930">
        <f t="shared" ca="1" si="521"/>
        <v>0</v>
      </c>
      <c r="FO23" s="930">
        <f t="shared" ca="1" si="521"/>
        <v>0</v>
      </c>
      <c r="FP23" s="930">
        <f t="shared" ca="1" si="521"/>
        <v>0</v>
      </c>
      <c r="FQ23" s="930">
        <f t="shared" ca="1" si="521"/>
        <v>0</v>
      </c>
      <c r="FR23" s="930">
        <f t="shared" ca="1" si="521"/>
        <v>0</v>
      </c>
      <c r="FS23" s="930">
        <f t="shared" ca="1" si="521"/>
        <v>0</v>
      </c>
      <c r="FT23" s="930">
        <f t="shared" ca="1" si="521"/>
        <v>0</v>
      </c>
      <c r="FU23" s="930">
        <f t="shared" ca="1" si="521"/>
        <v>0</v>
      </c>
      <c r="FV23" s="930">
        <f t="shared" ca="1" si="521"/>
        <v>0</v>
      </c>
      <c r="FW23" s="930">
        <f t="shared" ca="1" si="521"/>
        <v>0</v>
      </c>
      <c r="FX23" s="930">
        <f t="shared" ca="1" si="521"/>
        <v>0</v>
      </c>
      <c r="FY23" s="930">
        <f t="shared" ca="1" si="521"/>
        <v>0</v>
      </c>
      <c r="FZ23" s="930">
        <f t="shared" ca="1" si="521"/>
        <v>0</v>
      </c>
      <c r="GA23" s="930">
        <f t="shared" ca="1" si="521"/>
        <v>0</v>
      </c>
      <c r="GB23" s="930">
        <f t="shared" ca="1" si="521"/>
        <v>0</v>
      </c>
      <c r="GC23" s="930">
        <f t="shared" ca="1" si="521"/>
        <v>0</v>
      </c>
      <c r="GD23" s="930">
        <f t="shared" ca="1" si="521"/>
        <v>0</v>
      </c>
      <c r="GE23" s="930">
        <f t="shared" ca="1" si="521"/>
        <v>0</v>
      </c>
      <c r="GF23" s="930">
        <f t="shared" ca="1" si="521"/>
        <v>0</v>
      </c>
      <c r="GG23" s="930">
        <f t="shared" ca="1" si="521"/>
        <v>0</v>
      </c>
      <c r="GH23" s="930">
        <f t="shared" ca="1" si="521"/>
        <v>0</v>
      </c>
      <c r="GI23" s="930">
        <f t="shared" ca="1" si="521"/>
        <v>0</v>
      </c>
      <c r="GJ23" s="930">
        <f t="shared" ca="1" si="521"/>
        <v>0</v>
      </c>
      <c r="GK23" s="930">
        <f t="shared" ca="1" si="521"/>
        <v>0</v>
      </c>
      <c r="GL23" s="930">
        <f t="shared" ca="1" si="521"/>
        <v>0</v>
      </c>
      <c r="GM23" s="930">
        <f t="shared" ca="1" si="521"/>
        <v>0</v>
      </c>
      <c r="GN23" s="930">
        <f t="shared" ca="1" si="521"/>
        <v>0</v>
      </c>
      <c r="GO23" s="930">
        <f t="shared" ca="1" si="521"/>
        <v>0</v>
      </c>
      <c r="GP23" s="930">
        <f t="shared" ca="1" si="521"/>
        <v>0</v>
      </c>
      <c r="GQ23" s="930">
        <f t="shared" ca="1" si="521"/>
        <v>0</v>
      </c>
      <c r="GR23" s="930">
        <f t="shared" ca="1" si="521"/>
        <v>0</v>
      </c>
      <c r="GS23" s="930">
        <f t="shared" ca="1" si="521"/>
        <v>0</v>
      </c>
      <c r="GT23" s="930">
        <f t="shared" ca="1" si="521"/>
        <v>0</v>
      </c>
      <c r="GU23" s="930">
        <f t="shared" ca="1" si="521"/>
        <v>0</v>
      </c>
      <c r="GV23" s="930">
        <f t="shared" ca="1" si="521"/>
        <v>0</v>
      </c>
      <c r="GW23" s="930">
        <f t="shared" ca="1" si="521"/>
        <v>0</v>
      </c>
      <c r="GX23" s="930">
        <f t="shared" ca="1" si="521"/>
        <v>0</v>
      </c>
      <c r="GY23" s="930">
        <f t="shared" ca="1" si="521"/>
        <v>0</v>
      </c>
      <c r="GZ23" s="930">
        <f t="shared" ca="1" si="521"/>
        <v>0</v>
      </c>
      <c r="HA23" s="930">
        <f t="shared" ca="1" si="521"/>
        <v>0</v>
      </c>
      <c r="HB23" s="930">
        <f t="shared" ca="1" si="521"/>
        <v>0</v>
      </c>
      <c r="HC23" s="930">
        <f t="shared" ca="1" si="521"/>
        <v>0</v>
      </c>
      <c r="HD23" s="930">
        <f t="shared" ca="1" si="521"/>
        <v>0</v>
      </c>
      <c r="HE23" s="930">
        <f t="shared" ca="1" si="521"/>
        <v>0</v>
      </c>
      <c r="HF23" s="930">
        <f t="shared" ca="1" si="521"/>
        <v>0</v>
      </c>
      <c r="HG23" s="930">
        <f t="shared" ca="1" si="521"/>
        <v>0</v>
      </c>
      <c r="HH23" s="930">
        <f t="shared" ca="1" si="521"/>
        <v>0</v>
      </c>
      <c r="HI23" s="930">
        <f t="shared" ca="1" si="521"/>
        <v>0</v>
      </c>
      <c r="HJ23" s="930">
        <f t="shared" ca="1" si="521"/>
        <v>0</v>
      </c>
      <c r="HK23" s="930">
        <f t="shared" ca="1" si="521"/>
        <v>0</v>
      </c>
      <c r="HL23" s="930">
        <f t="shared" ca="1" si="521"/>
        <v>0</v>
      </c>
      <c r="HM23" s="930">
        <f t="shared" ca="1" si="521"/>
        <v>0</v>
      </c>
      <c r="HN23" s="930">
        <f t="shared" ca="1" si="521"/>
        <v>0</v>
      </c>
      <c r="HO23" s="930">
        <f t="shared" ca="1" si="521"/>
        <v>0</v>
      </c>
      <c r="HP23" s="930">
        <f t="shared" ca="1" si="521"/>
        <v>0</v>
      </c>
      <c r="HQ23" s="930">
        <f t="shared" ca="1" si="521"/>
        <v>0</v>
      </c>
      <c r="HR23" s="930">
        <f t="shared" ca="1" si="521"/>
        <v>0</v>
      </c>
      <c r="HS23" s="930">
        <f t="shared" ca="1" si="521"/>
        <v>0</v>
      </c>
      <c r="HT23" s="930">
        <f t="shared" ca="1" si="521"/>
        <v>0</v>
      </c>
      <c r="HU23" s="930">
        <f t="shared" ca="1" si="521"/>
        <v>0</v>
      </c>
      <c r="HV23" s="930">
        <f t="shared" ca="1" si="521"/>
        <v>0</v>
      </c>
      <c r="HW23" s="930">
        <f t="shared" ca="1" si="521"/>
        <v>0</v>
      </c>
      <c r="HX23" s="930">
        <f t="shared" ca="1" si="521"/>
        <v>0</v>
      </c>
      <c r="HY23" s="930">
        <f t="shared" ca="1" si="494"/>
        <v>0</v>
      </c>
      <c r="HZ23" s="930">
        <f t="shared" ca="1" si="495"/>
        <v>0</v>
      </c>
      <c r="IA23" s="930">
        <f t="shared" ca="1" si="495"/>
        <v>0</v>
      </c>
      <c r="IB23" s="930">
        <f t="shared" ca="1" si="520"/>
        <v>0</v>
      </c>
      <c r="IC23" s="930">
        <f t="shared" ca="1" si="520"/>
        <v>0</v>
      </c>
      <c r="ID23" s="930">
        <f t="shared" ca="1" si="520"/>
        <v>0</v>
      </c>
      <c r="IE23" s="930">
        <f t="shared" ca="1" si="520"/>
        <v>0</v>
      </c>
      <c r="IF23" s="930">
        <f t="shared" ca="1" si="520"/>
        <v>0</v>
      </c>
      <c r="IG23" s="930">
        <f t="shared" ca="1" si="520"/>
        <v>0</v>
      </c>
      <c r="IH23" s="930">
        <f t="shared" ca="1" si="520"/>
        <v>0</v>
      </c>
      <c r="II23" s="930">
        <f t="shared" ca="1" si="520"/>
        <v>0</v>
      </c>
      <c r="IJ23" s="930">
        <f t="shared" ca="1" si="520"/>
        <v>0</v>
      </c>
      <c r="IK23" s="930">
        <f t="shared" ca="1" si="520"/>
        <v>0</v>
      </c>
      <c r="IL23" s="930">
        <f t="shared" ca="1" si="520"/>
        <v>0</v>
      </c>
      <c r="IM23" s="930">
        <f t="shared" ca="1" si="520"/>
        <v>0</v>
      </c>
      <c r="IN23" s="930">
        <f t="shared" ca="1" si="520"/>
        <v>0</v>
      </c>
      <c r="IO23" s="930">
        <f t="shared" ca="1" si="520"/>
        <v>0</v>
      </c>
      <c r="IP23" s="930">
        <f t="shared" ca="1" si="520"/>
        <v>0</v>
      </c>
      <c r="IQ23" s="930">
        <f t="shared" ca="1" si="520"/>
        <v>0</v>
      </c>
      <c r="IR23" s="930">
        <f t="shared" ca="1" si="520"/>
        <v>0</v>
      </c>
      <c r="IS23" s="930">
        <f t="shared" ca="1" si="520"/>
        <v>0</v>
      </c>
      <c r="IT23" s="930">
        <f t="shared" ca="1" si="520"/>
        <v>0</v>
      </c>
      <c r="IU23" s="930">
        <f t="shared" ca="1" si="520"/>
        <v>0</v>
      </c>
      <c r="IV23" s="930">
        <f t="shared" ca="1" si="520"/>
        <v>0</v>
      </c>
      <c r="IW23" s="930">
        <f t="shared" ca="1" si="520"/>
        <v>0</v>
      </c>
      <c r="IX23" s="930">
        <f t="shared" ca="1" si="520"/>
        <v>0</v>
      </c>
      <c r="IY23" s="930">
        <f t="shared" ca="1" si="520"/>
        <v>0</v>
      </c>
      <c r="IZ23" s="930">
        <f t="shared" ca="1" si="520"/>
        <v>0</v>
      </c>
      <c r="JA23" s="930">
        <f t="shared" ca="1" si="520"/>
        <v>0</v>
      </c>
      <c r="JB23" s="930">
        <f t="shared" ca="1" si="520"/>
        <v>0</v>
      </c>
      <c r="JC23" s="930">
        <f t="shared" ca="1" si="520"/>
        <v>0</v>
      </c>
      <c r="JD23" s="930">
        <f t="shared" ca="1" si="520"/>
        <v>0</v>
      </c>
      <c r="JE23" s="930">
        <f t="shared" ca="1" si="520"/>
        <v>0</v>
      </c>
      <c r="JF23" s="930">
        <f t="shared" ca="1" si="520"/>
        <v>0</v>
      </c>
      <c r="JG23" s="930">
        <f t="shared" ca="1" si="520"/>
        <v>0</v>
      </c>
      <c r="JH23" s="930">
        <f t="shared" ca="1" si="520"/>
        <v>0</v>
      </c>
      <c r="JI23" s="930">
        <f t="shared" ca="1" si="520"/>
        <v>0</v>
      </c>
      <c r="JJ23" s="930">
        <f t="shared" ca="1" si="520"/>
        <v>0</v>
      </c>
      <c r="JK23" s="930">
        <f t="shared" ca="1" si="520"/>
        <v>0</v>
      </c>
      <c r="JL23" s="930">
        <f t="shared" ca="1" si="520"/>
        <v>0</v>
      </c>
      <c r="JM23" s="930">
        <f t="shared" ca="1" si="520"/>
        <v>0</v>
      </c>
      <c r="JN23" s="930">
        <f t="shared" ca="1" si="520"/>
        <v>0</v>
      </c>
      <c r="JO23" s="930">
        <f t="shared" ca="1" si="520"/>
        <v>0</v>
      </c>
      <c r="JP23" s="930">
        <f t="shared" ca="1" si="520"/>
        <v>0</v>
      </c>
      <c r="JQ23" s="930">
        <f t="shared" ca="1" si="520"/>
        <v>0</v>
      </c>
      <c r="JR23" s="930">
        <f t="shared" ca="1" si="520"/>
        <v>0</v>
      </c>
      <c r="JS23" s="930">
        <f t="shared" ca="1" si="520"/>
        <v>0</v>
      </c>
      <c r="JT23" s="930">
        <f t="shared" ca="1" si="520"/>
        <v>0</v>
      </c>
      <c r="JU23" s="930">
        <f t="shared" ca="1" si="520"/>
        <v>0</v>
      </c>
      <c r="JV23" s="930">
        <f t="shared" ca="1" si="520"/>
        <v>0</v>
      </c>
      <c r="JW23" s="930">
        <f t="shared" ca="1" si="520"/>
        <v>0</v>
      </c>
      <c r="JX23" s="930">
        <f t="shared" ca="1" si="520"/>
        <v>0</v>
      </c>
      <c r="JY23" s="930">
        <f t="shared" ca="1" si="520"/>
        <v>0</v>
      </c>
      <c r="JZ23" s="930">
        <f t="shared" ca="1" si="520"/>
        <v>0</v>
      </c>
      <c r="KA23" s="930">
        <f t="shared" ca="1" si="520"/>
        <v>0</v>
      </c>
      <c r="KB23" s="930">
        <f t="shared" ca="1" si="520"/>
        <v>0</v>
      </c>
      <c r="KC23" s="930">
        <f t="shared" ca="1" si="520"/>
        <v>0</v>
      </c>
      <c r="KD23" s="930">
        <f t="shared" ca="1" si="520"/>
        <v>0</v>
      </c>
      <c r="KE23" s="930">
        <f t="shared" ca="1" si="520"/>
        <v>0</v>
      </c>
      <c r="KF23" s="930">
        <f t="shared" ca="1" si="520"/>
        <v>0</v>
      </c>
      <c r="KG23" s="930">
        <f t="shared" ca="1" si="520"/>
        <v>0</v>
      </c>
      <c r="KH23" s="930">
        <f t="shared" ca="1" si="520"/>
        <v>0</v>
      </c>
      <c r="KI23" s="930">
        <f t="shared" ca="1" si="520"/>
        <v>0</v>
      </c>
      <c r="KJ23" s="930">
        <f t="shared" ca="1" si="520"/>
        <v>0</v>
      </c>
      <c r="KK23" s="930">
        <f t="shared" ca="1" si="520"/>
        <v>0</v>
      </c>
      <c r="KL23" s="930">
        <f t="shared" ca="1" si="520"/>
        <v>0</v>
      </c>
      <c r="KM23" s="930">
        <f t="shared" ref="KM23:MX25" ca="1" si="526">(ROUND(IF(((KM$8-$D23)*$H$11)&lt;0,0,(KM$8-$D23)*$H$11),2))*$C23</f>
        <v>0</v>
      </c>
      <c r="KN23" s="930">
        <f t="shared" ca="1" si="526"/>
        <v>0</v>
      </c>
      <c r="KO23" s="930">
        <f t="shared" ca="1" si="526"/>
        <v>0</v>
      </c>
      <c r="KP23" s="930">
        <f t="shared" ca="1" si="526"/>
        <v>0</v>
      </c>
      <c r="KQ23" s="930">
        <f t="shared" ca="1" si="526"/>
        <v>0</v>
      </c>
      <c r="KR23" s="930">
        <f t="shared" ca="1" si="526"/>
        <v>0</v>
      </c>
      <c r="KS23" s="930">
        <f t="shared" ca="1" si="526"/>
        <v>0</v>
      </c>
      <c r="KT23" s="930">
        <f t="shared" ca="1" si="526"/>
        <v>0</v>
      </c>
      <c r="KU23" s="930">
        <f t="shared" ca="1" si="526"/>
        <v>0</v>
      </c>
      <c r="KV23" s="930">
        <f t="shared" ca="1" si="526"/>
        <v>0</v>
      </c>
      <c r="KW23" s="930">
        <f t="shared" ca="1" si="526"/>
        <v>0</v>
      </c>
      <c r="KX23" s="930">
        <f t="shared" ca="1" si="526"/>
        <v>0</v>
      </c>
      <c r="KY23" s="930">
        <f t="shared" ca="1" si="526"/>
        <v>0</v>
      </c>
      <c r="KZ23" s="930">
        <f t="shared" ca="1" si="526"/>
        <v>0</v>
      </c>
      <c r="LA23" s="930">
        <f t="shared" ca="1" si="526"/>
        <v>0</v>
      </c>
      <c r="LB23" s="930">
        <f t="shared" ca="1" si="526"/>
        <v>0</v>
      </c>
      <c r="LC23" s="930">
        <f t="shared" ca="1" si="526"/>
        <v>0</v>
      </c>
      <c r="LD23" s="930">
        <f t="shared" ca="1" si="526"/>
        <v>0</v>
      </c>
      <c r="LE23" s="930">
        <f t="shared" ca="1" si="526"/>
        <v>0</v>
      </c>
      <c r="LF23" s="930">
        <f t="shared" ca="1" si="526"/>
        <v>0</v>
      </c>
      <c r="LG23" s="930">
        <f t="shared" ca="1" si="526"/>
        <v>0</v>
      </c>
      <c r="LH23" s="930">
        <f t="shared" ca="1" si="526"/>
        <v>0</v>
      </c>
      <c r="LI23" s="930">
        <f t="shared" ca="1" si="526"/>
        <v>0</v>
      </c>
      <c r="LJ23" s="930">
        <f t="shared" ca="1" si="526"/>
        <v>0</v>
      </c>
      <c r="LK23" s="930">
        <f t="shared" ca="1" si="526"/>
        <v>0</v>
      </c>
      <c r="LL23" s="930">
        <f t="shared" ca="1" si="526"/>
        <v>0</v>
      </c>
      <c r="LM23" s="930">
        <f t="shared" ca="1" si="526"/>
        <v>0</v>
      </c>
      <c r="LN23" s="930">
        <f t="shared" ca="1" si="526"/>
        <v>0</v>
      </c>
      <c r="LO23" s="930">
        <f t="shared" ca="1" si="526"/>
        <v>0</v>
      </c>
      <c r="LP23" s="930">
        <f t="shared" ca="1" si="526"/>
        <v>0</v>
      </c>
      <c r="LQ23" s="930">
        <f t="shared" ca="1" si="526"/>
        <v>0</v>
      </c>
      <c r="LR23" s="930">
        <f t="shared" ca="1" si="526"/>
        <v>0</v>
      </c>
      <c r="LS23" s="930">
        <f t="shared" ca="1" si="526"/>
        <v>0</v>
      </c>
      <c r="LT23" s="930">
        <f t="shared" ca="1" si="526"/>
        <v>0</v>
      </c>
      <c r="LU23" s="930">
        <f t="shared" ca="1" si="526"/>
        <v>0</v>
      </c>
      <c r="LV23" s="930">
        <f t="shared" ca="1" si="526"/>
        <v>0</v>
      </c>
      <c r="LW23" s="930">
        <f t="shared" ca="1" si="526"/>
        <v>0</v>
      </c>
      <c r="LX23" s="930">
        <f t="shared" ca="1" si="526"/>
        <v>0</v>
      </c>
      <c r="LY23" s="930">
        <f t="shared" ca="1" si="526"/>
        <v>0</v>
      </c>
      <c r="LZ23" s="930">
        <f t="shared" ca="1" si="526"/>
        <v>0</v>
      </c>
      <c r="MA23" s="930">
        <f t="shared" ca="1" si="526"/>
        <v>0</v>
      </c>
      <c r="MB23" s="930">
        <f t="shared" ca="1" si="526"/>
        <v>0</v>
      </c>
      <c r="MC23" s="930">
        <f t="shared" ca="1" si="526"/>
        <v>0</v>
      </c>
      <c r="MD23" s="930">
        <f t="shared" ca="1" si="526"/>
        <v>0</v>
      </c>
      <c r="ME23" s="930">
        <f t="shared" ca="1" si="526"/>
        <v>0</v>
      </c>
      <c r="MF23" s="930">
        <f t="shared" ca="1" si="526"/>
        <v>0</v>
      </c>
      <c r="MG23" s="930">
        <f t="shared" ca="1" si="526"/>
        <v>0</v>
      </c>
      <c r="MH23" s="930">
        <f t="shared" ca="1" si="526"/>
        <v>0</v>
      </c>
      <c r="MI23" s="930">
        <f t="shared" ca="1" si="526"/>
        <v>0</v>
      </c>
      <c r="MJ23" s="930">
        <f t="shared" ca="1" si="526"/>
        <v>0</v>
      </c>
      <c r="MK23" s="930">
        <f t="shared" ca="1" si="526"/>
        <v>0</v>
      </c>
      <c r="ML23" s="930">
        <f t="shared" ca="1" si="526"/>
        <v>0</v>
      </c>
      <c r="MM23" s="930">
        <f t="shared" ca="1" si="526"/>
        <v>0</v>
      </c>
      <c r="MN23" s="930">
        <f t="shared" ca="1" si="526"/>
        <v>0</v>
      </c>
      <c r="MO23" s="930">
        <f t="shared" ca="1" si="526"/>
        <v>0</v>
      </c>
      <c r="MP23" s="930">
        <f t="shared" ca="1" si="526"/>
        <v>0</v>
      </c>
      <c r="MQ23" s="930">
        <f t="shared" ca="1" si="526"/>
        <v>0</v>
      </c>
      <c r="MR23" s="930">
        <f t="shared" ca="1" si="526"/>
        <v>0</v>
      </c>
      <c r="MS23" s="930">
        <f t="shared" ca="1" si="526"/>
        <v>0</v>
      </c>
      <c r="MT23" s="930">
        <f t="shared" ca="1" si="526"/>
        <v>0</v>
      </c>
      <c r="MU23" s="930">
        <f t="shared" ca="1" si="526"/>
        <v>0</v>
      </c>
      <c r="MV23" s="930">
        <f t="shared" ca="1" si="526"/>
        <v>0</v>
      </c>
      <c r="MW23" s="930">
        <f t="shared" ca="1" si="526"/>
        <v>0</v>
      </c>
      <c r="MX23" s="930">
        <f t="shared" ca="1" si="526"/>
        <v>0</v>
      </c>
      <c r="MY23" s="930">
        <f t="shared" ref="MY23:PJ25" ca="1" si="527">(ROUND(IF(((MY$8-$D23)*$H$11)&lt;0,0,(MY$8-$D23)*$H$11),2))*$C23</f>
        <v>0</v>
      </c>
      <c r="MZ23" s="930">
        <f t="shared" ca="1" si="527"/>
        <v>0</v>
      </c>
      <c r="NA23" s="930">
        <f t="shared" ca="1" si="527"/>
        <v>0</v>
      </c>
      <c r="NB23" s="930">
        <f t="shared" ca="1" si="527"/>
        <v>0</v>
      </c>
      <c r="NC23" s="930">
        <f t="shared" ca="1" si="527"/>
        <v>0</v>
      </c>
      <c r="ND23" s="930">
        <f t="shared" ca="1" si="527"/>
        <v>0</v>
      </c>
      <c r="NE23" s="930">
        <f t="shared" ca="1" si="527"/>
        <v>0</v>
      </c>
      <c r="NF23" s="930">
        <f t="shared" ca="1" si="527"/>
        <v>0</v>
      </c>
      <c r="NG23" s="930">
        <f t="shared" ca="1" si="527"/>
        <v>0</v>
      </c>
      <c r="NH23" s="930">
        <f t="shared" ca="1" si="527"/>
        <v>0</v>
      </c>
      <c r="NI23" s="930">
        <f t="shared" ca="1" si="527"/>
        <v>0</v>
      </c>
      <c r="NJ23" s="930">
        <f t="shared" ca="1" si="527"/>
        <v>0</v>
      </c>
      <c r="NK23" s="930">
        <f t="shared" ca="1" si="527"/>
        <v>0</v>
      </c>
      <c r="NL23" s="930">
        <f t="shared" ca="1" si="527"/>
        <v>0</v>
      </c>
      <c r="NM23" s="930">
        <f t="shared" ca="1" si="527"/>
        <v>0</v>
      </c>
      <c r="NN23" s="930">
        <f t="shared" ca="1" si="527"/>
        <v>0</v>
      </c>
      <c r="NO23" s="930">
        <f t="shared" ca="1" si="527"/>
        <v>0</v>
      </c>
      <c r="NP23" s="930">
        <f t="shared" ca="1" si="527"/>
        <v>0</v>
      </c>
      <c r="NQ23" s="930">
        <f t="shared" ca="1" si="527"/>
        <v>0</v>
      </c>
      <c r="NR23" s="930">
        <f t="shared" ca="1" si="527"/>
        <v>0</v>
      </c>
      <c r="NS23" s="930">
        <f t="shared" ca="1" si="527"/>
        <v>0</v>
      </c>
      <c r="NT23" s="930">
        <f t="shared" ca="1" si="527"/>
        <v>0</v>
      </c>
      <c r="NU23" s="930">
        <f t="shared" ca="1" si="527"/>
        <v>0</v>
      </c>
      <c r="NV23" s="930">
        <f t="shared" ca="1" si="527"/>
        <v>0</v>
      </c>
      <c r="NW23" s="930">
        <f t="shared" ca="1" si="527"/>
        <v>0</v>
      </c>
      <c r="NX23" s="930">
        <f t="shared" ca="1" si="527"/>
        <v>0</v>
      </c>
      <c r="NY23" s="930">
        <f t="shared" ca="1" si="527"/>
        <v>0</v>
      </c>
      <c r="NZ23" s="930">
        <f t="shared" ca="1" si="527"/>
        <v>0</v>
      </c>
      <c r="OA23" s="930">
        <f t="shared" ca="1" si="527"/>
        <v>0</v>
      </c>
      <c r="OB23" s="930">
        <f t="shared" ca="1" si="527"/>
        <v>0</v>
      </c>
      <c r="OC23" s="930">
        <f t="shared" ca="1" si="527"/>
        <v>0</v>
      </c>
      <c r="OD23" s="930">
        <f t="shared" ca="1" si="527"/>
        <v>0</v>
      </c>
      <c r="OE23" s="930">
        <f t="shared" ca="1" si="527"/>
        <v>0</v>
      </c>
      <c r="OF23" s="930">
        <f t="shared" ca="1" si="527"/>
        <v>0</v>
      </c>
      <c r="OG23" s="930">
        <f t="shared" ca="1" si="527"/>
        <v>0</v>
      </c>
      <c r="OH23" s="930">
        <f t="shared" ca="1" si="527"/>
        <v>0</v>
      </c>
      <c r="OI23" s="930">
        <f t="shared" ca="1" si="527"/>
        <v>0</v>
      </c>
      <c r="OJ23" s="930">
        <f t="shared" ca="1" si="527"/>
        <v>0</v>
      </c>
      <c r="OK23" s="930">
        <f t="shared" ca="1" si="527"/>
        <v>0</v>
      </c>
      <c r="OL23" s="930">
        <f t="shared" ca="1" si="527"/>
        <v>0</v>
      </c>
      <c r="OM23" s="930">
        <f t="shared" ca="1" si="527"/>
        <v>0</v>
      </c>
      <c r="ON23" s="930">
        <f t="shared" ca="1" si="527"/>
        <v>0</v>
      </c>
      <c r="OO23" s="930">
        <f t="shared" ca="1" si="527"/>
        <v>0</v>
      </c>
      <c r="OP23" s="930">
        <f t="shared" ca="1" si="527"/>
        <v>0</v>
      </c>
      <c r="OQ23" s="930">
        <f t="shared" ca="1" si="527"/>
        <v>0</v>
      </c>
      <c r="OR23" s="930">
        <f t="shared" ca="1" si="527"/>
        <v>0</v>
      </c>
      <c r="OS23" s="930">
        <f t="shared" ca="1" si="527"/>
        <v>0</v>
      </c>
      <c r="OT23" s="930">
        <f t="shared" ca="1" si="527"/>
        <v>0</v>
      </c>
      <c r="OU23" s="930">
        <f t="shared" ca="1" si="527"/>
        <v>0</v>
      </c>
      <c r="OV23" s="930">
        <f t="shared" ca="1" si="527"/>
        <v>0</v>
      </c>
      <c r="OW23" s="930">
        <f t="shared" ca="1" si="527"/>
        <v>0</v>
      </c>
      <c r="OX23" s="930">
        <f t="shared" ca="1" si="527"/>
        <v>0</v>
      </c>
      <c r="OY23" s="930">
        <f t="shared" ca="1" si="527"/>
        <v>0</v>
      </c>
      <c r="OZ23" s="930">
        <f t="shared" ca="1" si="527"/>
        <v>0</v>
      </c>
      <c r="PA23" s="930">
        <f t="shared" ca="1" si="527"/>
        <v>0</v>
      </c>
      <c r="PB23" s="930">
        <f t="shared" ca="1" si="527"/>
        <v>0</v>
      </c>
      <c r="PC23" s="930">
        <f t="shared" ca="1" si="527"/>
        <v>0</v>
      </c>
      <c r="PD23" s="930">
        <f t="shared" ca="1" si="527"/>
        <v>0</v>
      </c>
      <c r="PE23" s="930">
        <f t="shared" ca="1" si="527"/>
        <v>0</v>
      </c>
      <c r="PF23" s="930">
        <f t="shared" ca="1" si="527"/>
        <v>0</v>
      </c>
      <c r="PG23" s="930">
        <f t="shared" ca="1" si="527"/>
        <v>0</v>
      </c>
      <c r="PH23" s="930">
        <f t="shared" ca="1" si="527"/>
        <v>0</v>
      </c>
      <c r="PI23" s="930">
        <f t="shared" ca="1" si="527"/>
        <v>0</v>
      </c>
      <c r="PJ23" s="930">
        <f t="shared" ca="1" si="527"/>
        <v>0</v>
      </c>
      <c r="PK23" s="930">
        <f t="shared" ca="1" si="522"/>
        <v>0</v>
      </c>
      <c r="PL23" s="930">
        <f t="shared" ca="1" si="522"/>
        <v>0</v>
      </c>
      <c r="PM23" s="930">
        <f t="shared" ca="1" si="522"/>
        <v>0</v>
      </c>
      <c r="PN23" s="930">
        <f t="shared" ca="1" si="522"/>
        <v>0</v>
      </c>
      <c r="PO23" s="930">
        <f t="shared" ca="1" si="522"/>
        <v>0</v>
      </c>
      <c r="PP23" s="930">
        <f t="shared" ca="1" si="522"/>
        <v>0</v>
      </c>
      <c r="PQ23" s="930">
        <f t="shared" ca="1" si="522"/>
        <v>0</v>
      </c>
      <c r="PR23" s="930">
        <f t="shared" ca="1" si="522"/>
        <v>0</v>
      </c>
      <c r="PS23" s="930">
        <f t="shared" ca="1" si="522"/>
        <v>0</v>
      </c>
      <c r="PT23" s="930">
        <f t="shared" ca="1" si="522"/>
        <v>0</v>
      </c>
      <c r="PU23" s="930">
        <f t="shared" ca="1" si="522"/>
        <v>0</v>
      </c>
      <c r="PV23" s="930">
        <f t="shared" ca="1" si="522"/>
        <v>0</v>
      </c>
      <c r="PW23" s="930">
        <f t="shared" ca="1" si="522"/>
        <v>0</v>
      </c>
      <c r="PX23" s="930">
        <f t="shared" ca="1" si="522"/>
        <v>0</v>
      </c>
      <c r="PY23" s="930">
        <f t="shared" ca="1" si="522"/>
        <v>0</v>
      </c>
      <c r="PZ23" s="930">
        <f t="shared" ca="1" si="522"/>
        <v>0</v>
      </c>
      <c r="QA23" s="930">
        <f t="shared" ca="1" si="522"/>
        <v>0</v>
      </c>
      <c r="QB23" s="930">
        <f t="shared" ca="1" si="522"/>
        <v>0</v>
      </c>
      <c r="QC23" s="930">
        <f t="shared" ca="1" si="522"/>
        <v>0</v>
      </c>
      <c r="QD23" s="930">
        <f t="shared" ca="1" si="522"/>
        <v>0</v>
      </c>
      <c r="QE23" s="930">
        <f t="shared" ca="1" si="522"/>
        <v>0</v>
      </c>
      <c r="QF23" s="930">
        <f t="shared" ca="1" si="522"/>
        <v>0</v>
      </c>
      <c r="QG23" s="930">
        <f t="shared" ca="1" si="522"/>
        <v>0</v>
      </c>
      <c r="QH23" s="930">
        <f t="shared" ca="1" si="522"/>
        <v>0</v>
      </c>
      <c r="QI23" s="930">
        <f t="shared" ca="1" si="522"/>
        <v>0</v>
      </c>
      <c r="QJ23" s="930">
        <f t="shared" ca="1" si="522"/>
        <v>0</v>
      </c>
      <c r="QK23" s="930">
        <f t="shared" ca="1" si="522"/>
        <v>0</v>
      </c>
      <c r="QL23" s="930">
        <f t="shared" ca="1" si="522"/>
        <v>0</v>
      </c>
      <c r="QM23" s="930">
        <f t="shared" ca="1" si="522"/>
        <v>0</v>
      </c>
      <c r="QN23" s="930">
        <f t="shared" ca="1" si="522"/>
        <v>0</v>
      </c>
      <c r="QO23" s="930">
        <f t="shared" ca="1" si="522"/>
        <v>0</v>
      </c>
      <c r="QP23" s="930">
        <f t="shared" ca="1" si="522"/>
        <v>0</v>
      </c>
      <c r="QQ23" s="930">
        <f t="shared" ca="1" si="522"/>
        <v>0</v>
      </c>
      <c r="QR23" s="930">
        <f t="shared" ca="1" si="522"/>
        <v>0</v>
      </c>
      <c r="QS23" s="930">
        <f t="shared" ca="1" si="522"/>
        <v>0</v>
      </c>
      <c r="QT23" s="930">
        <f t="shared" ca="1" si="522"/>
        <v>0</v>
      </c>
      <c r="QU23" s="930">
        <f t="shared" ca="1" si="522"/>
        <v>0</v>
      </c>
      <c r="QV23" s="930">
        <f t="shared" ca="1" si="522"/>
        <v>0</v>
      </c>
      <c r="QW23" s="930">
        <f t="shared" ca="1" si="522"/>
        <v>0</v>
      </c>
      <c r="QX23" s="930">
        <f t="shared" ca="1" si="522"/>
        <v>0</v>
      </c>
      <c r="QY23" s="930">
        <f t="shared" ca="1" si="522"/>
        <v>0</v>
      </c>
      <c r="QZ23" s="930">
        <f t="shared" ca="1" si="522"/>
        <v>0</v>
      </c>
      <c r="RA23" s="930">
        <f t="shared" ca="1" si="522"/>
        <v>0</v>
      </c>
      <c r="RB23" s="930">
        <f t="shared" ca="1" si="522"/>
        <v>0</v>
      </c>
      <c r="RC23" s="930">
        <f t="shared" ca="1" si="522"/>
        <v>0</v>
      </c>
      <c r="RD23" s="930">
        <f t="shared" ca="1" si="522"/>
        <v>0</v>
      </c>
      <c r="RE23" s="930">
        <f t="shared" ca="1" si="522"/>
        <v>0</v>
      </c>
      <c r="RF23" s="930">
        <f t="shared" ca="1" si="522"/>
        <v>0</v>
      </c>
      <c r="RG23" s="930">
        <f t="shared" ca="1" si="522"/>
        <v>0</v>
      </c>
      <c r="RH23" s="930">
        <f t="shared" ca="1" si="522"/>
        <v>0</v>
      </c>
      <c r="RI23" s="930">
        <f t="shared" ca="1" si="522"/>
        <v>0</v>
      </c>
      <c r="RJ23" s="930">
        <f t="shared" ca="1" si="522"/>
        <v>0</v>
      </c>
      <c r="RK23" s="930">
        <f t="shared" ca="1" si="522"/>
        <v>0</v>
      </c>
      <c r="RL23" s="930">
        <f t="shared" ca="1" si="522"/>
        <v>0</v>
      </c>
      <c r="RM23" s="930">
        <f t="shared" ca="1" si="522"/>
        <v>0</v>
      </c>
      <c r="RN23" s="930">
        <f t="shared" ca="1" si="522"/>
        <v>0</v>
      </c>
      <c r="RO23" s="930">
        <f t="shared" ca="1" si="522"/>
        <v>0</v>
      </c>
      <c r="RP23" s="930">
        <f t="shared" ca="1" si="522"/>
        <v>0</v>
      </c>
      <c r="RQ23" s="930">
        <f t="shared" ca="1" si="522"/>
        <v>0</v>
      </c>
      <c r="RR23" s="930">
        <f t="shared" ca="1" si="522"/>
        <v>0</v>
      </c>
      <c r="RS23" s="930">
        <f t="shared" ca="1" si="522"/>
        <v>0</v>
      </c>
      <c r="RT23" s="930">
        <f t="shared" ca="1" si="522"/>
        <v>0</v>
      </c>
      <c r="RU23" s="930">
        <f t="shared" ca="1" si="522"/>
        <v>0</v>
      </c>
      <c r="RV23" s="930">
        <f t="shared" ca="1" si="517"/>
        <v>0</v>
      </c>
      <c r="RW23" s="930">
        <f t="shared" ca="1" si="517"/>
        <v>0</v>
      </c>
      <c r="RX23" s="930">
        <f t="shared" ca="1" si="517"/>
        <v>0</v>
      </c>
      <c r="RY23" s="930">
        <f t="shared" ca="1" si="517"/>
        <v>0</v>
      </c>
      <c r="RZ23" s="930">
        <f t="shared" ca="1" si="517"/>
        <v>0</v>
      </c>
      <c r="SA23" s="930">
        <f t="shared" ca="1" si="517"/>
        <v>0</v>
      </c>
      <c r="SB23" s="930">
        <f t="shared" ca="1" si="517"/>
        <v>0</v>
      </c>
      <c r="SC23" s="930">
        <f t="shared" ca="1" si="517"/>
        <v>0</v>
      </c>
      <c r="SD23" s="930">
        <f t="shared" ca="1" si="517"/>
        <v>0</v>
      </c>
      <c r="SE23" s="930">
        <f t="shared" ca="1" si="517"/>
        <v>0</v>
      </c>
      <c r="SF23" s="930">
        <f t="shared" ca="1" si="517"/>
        <v>0</v>
      </c>
      <c r="SG23" s="930">
        <f t="shared" ca="1" si="517"/>
        <v>0</v>
      </c>
      <c r="SH23" s="930">
        <f t="shared" ca="1" si="517"/>
        <v>0</v>
      </c>
      <c r="SI23" s="930">
        <f t="shared" ca="1" si="517"/>
        <v>0</v>
      </c>
      <c r="SJ23" s="930">
        <f t="shared" ca="1" si="517"/>
        <v>0</v>
      </c>
      <c r="SK23" s="930">
        <f t="shared" ca="1" si="517"/>
        <v>0</v>
      </c>
      <c r="SL23" s="930">
        <f t="shared" ref="SL23:UW25" ca="1" si="528">(ROUND(IF(((SL$8-$D23)*$H$11)&lt;0,0,(SL$8-$D23)*$H$11),2))*$C23</f>
        <v>0</v>
      </c>
      <c r="SM23" s="930">
        <f t="shared" ca="1" si="528"/>
        <v>0</v>
      </c>
      <c r="SN23" s="930">
        <f t="shared" ca="1" si="528"/>
        <v>0</v>
      </c>
      <c r="SO23" s="930">
        <f t="shared" ca="1" si="528"/>
        <v>0</v>
      </c>
      <c r="SP23" s="930">
        <f t="shared" ca="1" si="528"/>
        <v>0</v>
      </c>
      <c r="SQ23" s="930">
        <f t="shared" ca="1" si="528"/>
        <v>0</v>
      </c>
      <c r="SR23" s="930">
        <f t="shared" ca="1" si="528"/>
        <v>0</v>
      </c>
      <c r="SS23" s="930">
        <f t="shared" ca="1" si="528"/>
        <v>0</v>
      </c>
      <c r="ST23" s="930">
        <f t="shared" ca="1" si="528"/>
        <v>0</v>
      </c>
      <c r="SU23" s="930">
        <f t="shared" ca="1" si="528"/>
        <v>0</v>
      </c>
      <c r="SV23" s="930">
        <f t="shared" ca="1" si="528"/>
        <v>0</v>
      </c>
      <c r="SW23" s="930">
        <f t="shared" ca="1" si="528"/>
        <v>0</v>
      </c>
      <c r="SX23" s="930">
        <f t="shared" ca="1" si="528"/>
        <v>0</v>
      </c>
      <c r="SY23" s="930">
        <f t="shared" ca="1" si="528"/>
        <v>0</v>
      </c>
      <c r="SZ23" s="930">
        <f t="shared" ca="1" si="528"/>
        <v>0</v>
      </c>
      <c r="TA23" s="930">
        <f t="shared" ca="1" si="528"/>
        <v>0</v>
      </c>
      <c r="TB23" s="930">
        <f t="shared" ca="1" si="528"/>
        <v>0</v>
      </c>
      <c r="TC23" s="930">
        <f t="shared" ca="1" si="528"/>
        <v>0</v>
      </c>
      <c r="TD23" s="930">
        <f t="shared" ca="1" si="528"/>
        <v>0</v>
      </c>
      <c r="TE23" s="930">
        <f t="shared" ca="1" si="528"/>
        <v>0</v>
      </c>
      <c r="TF23" s="930">
        <f t="shared" ca="1" si="528"/>
        <v>0</v>
      </c>
      <c r="TG23" s="930">
        <f t="shared" ca="1" si="528"/>
        <v>0</v>
      </c>
      <c r="TH23" s="930">
        <f t="shared" ca="1" si="528"/>
        <v>0</v>
      </c>
      <c r="TI23" s="930">
        <f t="shared" ca="1" si="528"/>
        <v>0</v>
      </c>
      <c r="TJ23" s="930">
        <f t="shared" ca="1" si="528"/>
        <v>0</v>
      </c>
      <c r="TK23" s="930">
        <f t="shared" ca="1" si="528"/>
        <v>0</v>
      </c>
      <c r="TL23" s="930">
        <f t="shared" ca="1" si="528"/>
        <v>0</v>
      </c>
      <c r="TM23" s="930">
        <f t="shared" ca="1" si="528"/>
        <v>0</v>
      </c>
      <c r="TN23" s="930">
        <f t="shared" ca="1" si="528"/>
        <v>0</v>
      </c>
      <c r="TO23" s="930">
        <f t="shared" ca="1" si="528"/>
        <v>0</v>
      </c>
      <c r="TP23" s="930">
        <f t="shared" ca="1" si="528"/>
        <v>0</v>
      </c>
      <c r="TQ23" s="930">
        <f t="shared" ca="1" si="528"/>
        <v>0</v>
      </c>
      <c r="TR23" s="930">
        <f t="shared" ca="1" si="528"/>
        <v>0</v>
      </c>
      <c r="TS23" s="930">
        <f t="shared" ca="1" si="528"/>
        <v>0</v>
      </c>
      <c r="TT23" s="930">
        <f t="shared" ca="1" si="528"/>
        <v>0</v>
      </c>
      <c r="TU23" s="930">
        <f t="shared" ca="1" si="528"/>
        <v>0</v>
      </c>
      <c r="TV23" s="930">
        <f t="shared" ca="1" si="528"/>
        <v>0</v>
      </c>
      <c r="TW23" s="930">
        <f t="shared" ca="1" si="528"/>
        <v>0</v>
      </c>
      <c r="TX23" s="930">
        <f t="shared" ca="1" si="528"/>
        <v>0</v>
      </c>
      <c r="TY23" s="930">
        <f t="shared" ca="1" si="528"/>
        <v>0</v>
      </c>
      <c r="TZ23" s="930">
        <f t="shared" ca="1" si="528"/>
        <v>0</v>
      </c>
      <c r="UA23" s="930">
        <f t="shared" ca="1" si="528"/>
        <v>0</v>
      </c>
      <c r="UB23" s="930">
        <f t="shared" ca="1" si="528"/>
        <v>0</v>
      </c>
      <c r="UC23" s="930">
        <f t="shared" ca="1" si="528"/>
        <v>0</v>
      </c>
      <c r="UD23" s="930">
        <f t="shared" ca="1" si="528"/>
        <v>0</v>
      </c>
      <c r="UE23" s="930">
        <f t="shared" ca="1" si="528"/>
        <v>0</v>
      </c>
      <c r="UF23" s="930">
        <f t="shared" ca="1" si="528"/>
        <v>0</v>
      </c>
      <c r="UG23" s="930">
        <f t="shared" ca="1" si="528"/>
        <v>0</v>
      </c>
      <c r="UH23" s="930">
        <f t="shared" ca="1" si="528"/>
        <v>0</v>
      </c>
      <c r="UI23" s="930">
        <f t="shared" ca="1" si="528"/>
        <v>0</v>
      </c>
      <c r="UJ23" s="930">
        <f t="shared" ca="1" si="528"/>
        <v>0</v>
      </c>
      <c r="UK23" s="930">
        <f t="shared" ca="1" si="528"/>
        <v>0</v>
      </c>
      <c r="UL23" s="930">
        <f t="shared" ca="1" si="528"/>
        <v>0</v>
      </c>
      <c r="UM23" s="930">
        <f t="shared" ca="1" si="528"/>
        <v>0</v>
      </c>
      <c r="UN23" s="930">
        <f t="shared" ca="1" si="528"/>
        <v>0</v>
      </c>
      <c r="UO23" s="930">
        <f t="shared" ca="1" si="528"/>
        <v>0</v>
      </c>
      <c r="UP23" s="930">
        <f t="shared" ca="1" si="528"/>
        <v>0</v>
      </c>
      <c r="UQ23" s="930">
        <f t="shared" ca="1" si="528"/>
        <v>0</v>
      </c>
      <c r="UR23" s="930">
        <f t="shared" ca="1" si="528"/>
        <v>0</v>
      </c>
      <c r="US23" s="930">
        <f t="shared" ca="1" si="528"/>
        <v>0</v>
      </c>
      <c r="UT23" s="930">
        <f t="shared" ca="1" si="528"/>
        <v>0</v>
      </c>
      <c r="UU23" s="930">
        <f t="shared" ca="1" si="528"/>
        <v>0</v>
      </c>
      <c r="UV23" s="930">
        <f t="shared" ca="1" si="528"/>
        <v>0</v>
      </c>
      <c r="UW23" s="930">
        <f t="shared" ca="1" si="528"/>
        <v>0</v>
      </c>
      <c r="UX23" s="930">
        <f t="shared" ca="1" si="523"/>
        <v>0</v>
      </c>
      <c r="UY23" s="930">
        <f t="shared" ca="1" si="523"/>
        <v>0</v>
      </c>
      <c r="UZ23" s="930">
        <f t="shared" ca="1" si="518"/>
        <v>0</v>
      </c>
      <c r="VA23" s="930">
        <f t="shared" ref="VA23:XL25" ca="1" si="529">(ROUND(IF(((VA$8-$D23)*$H$11)&lt;0,0,(VA$8-$D23)*$H$11),2))*$C23</f>
        <v>0</v>
      </c>
      <c r="VB23" s="930">
        <f t="shared" ca="1" si="529"/>
        <v>0</v>
      </c>
      <c r="VC23" s="930">
        <f t="shared" ca="1" si="529"/>
        <v>0</v>
      </c>
      <c r="VD23" s="930">
        <f t="shared" ca="1" si="529"/>
        <v>0</v>
      </c>
      <c r="VE23" s="930">
        <f t="shared" ca="1" si="529"/>
        <v>0</v>
      </c>
      <c r="VF23" s="930">
        <f t="shared" ca="1" si="529"/>
        <v>0</v>
      </c>
      <c r="VG23" s="930">
        <f t="shared" ca="1" si="529"/>
        <v>0</v>
      </c>
      <c r="VH23" s="930">
        <f t="shared" ca="1" si="529"/>
        <v>0</v>
      </c>
      <c r="VI23" s="930">
        <f t="shared" ca="1" si="529"/>
        <v>0</v>
      </c>
      <c r="VJ23" s="930">
        <f t="shared" ca="1" si="529"/>
        <v>0</v>
      </c>
      <c r="VK23" s="930">
        <f t="shared" ca="1" si="529"/>
        <v>0</v>
      </c>
      <c r="VL23" s="930">
        <f t="shared" ca="1" si="529"/>
        <v>0</v>
      </c>
      <c r="VM23" s="930">
        <f t="shared" ca="1" si="529"/>
        <v>0</v>
      </c>
      <c r="VN23" s="930">
        <f t="shared" ca="1" si="529"/>
        <v>0</v>
      </c>
      <c r="VO23" s="930">
        <f t="shared" ca="1" si="529"/>
        <v>0</v>
      </c>
      <c r="VP23" s="930">
        <f t="shared" ca="1" si="529"/>
        <v>0</v>
      </c>
      <c r="VQ23" s="930">
        <f t="shared" ca="1" si="529"/>
        <v>0</v>
      </c>
      <c r="VR23" s="930">
        <f t="shared" ca="1" si="529"/>
        <v>0</v>
      </c>
      <c r="VS23" s="930">
        <f t="shared" ca="1" si="529"/>
        <v>0</v>
      </c>
      <c r="VT23" s="930">
        <f t="shared" ca="1" si="529"/>
        <v>0</v>
      </c>
      <c r="VU23" s="930">
        <f t="shared" ca="1" si="529"/>
        <v>0</v>
      </c>
      <c r="VV23" s="930">
        <f t="shared" ca="1" si="529"/>
        <v>0</v>
      </c>
      <c r="VW23" s="930">
        <f t="shared" ca="1" si="529"/>
        <v>0</v>
      </c>
      <c r="VX23" s="930">
        <f t="shared" ca="1" si="529"/>
        <v>0</v>
      </c>
      <c r="VY23" s="930">
        <f t="shared" ca="1" si="529"/>
        <v>0</v>
      </c>
      <c r="VZ23" s="930">
        <f t="shared" ca="1" si="529"/>
        <v>0</v>
      </c>
      <c r="WA23" s="930">
        <f t="shared" ca="1" si="529"/>
        <v>0</v>
      </c>
      <c r="WB23" s="930">
        <f t="shared" ca="1" si="529"/>
        <v>0</v>
      </c>
      <c r="WC23" s="930">
        <f t="shared" ca="1" si="529"/>
        <v>0</v>
      </c>
      <c r="WD23" s="930">
        <f t="shared" ca="1" si="529"/>
        <v>0</v>
      </c>
      <c r="WE23" s="930">
        <f t="shared" ca="1" si="529"/>
        <v>0</v>
      </c>
      <c r="WF23" s="930">
        <f t="shared" ca="1" si="529"/>
        <v>0</v>
      </c>
      <c r="WG23" s="930">
        <f t="shared" ca="1" si="529"/>
        <v>0</v>
      </c>
      <c r="WH23" s="930">
        <f t="shared" ca="1" si="529"/>
        <v>0</v>
      </c>
      <c r="WI23" s="930">
        <f t="shared" ca="1" si="529"/>
        <v>0</v>
      </c>
      <c r="WJ23" s="930">
        <f t="shared" ca="1" si="529"/>
        <v>0</v>
      </c>
      <c r="WK23" s="930">
        <f t="shared" ca="1" si="529"/>
        <v>0</v>
      </c>
      <c r="WL23" s="930">
        <f t="shared" ca="1" si="529"/>
        <v>0</v>
      </c>
      <c r="WM23" s="930">
        <f t="shared" ca="1" si="529"/>
        <v>0</v>
      </c>
      <c r="WN23" s="930">
        <f t="shared" ca="1" si="529"/>
        <v>0</v>
      </c>
      <c r="WO23" s="930">
        <f t="shared" ca="1" si="529"/>
        <v>0</v>
      </c>
      <c r="WP23" s="930">
        <f t="shared" ca="1" si="529"/>
        <v>0</v>
      </c>
      <c r="WQ23" s="930">
        <f t="shared" ca="1" si="529"/>
        <v>0</v>
      </c>
      <c r="WR23" s="930">
        <f t="shared" ca="1" si="529"/>
        <v>0</v>
      </c>
      <c r="WS23" s="930">
        <f t="shared" ca="1" si="529"/>
        <v>0</v>
      </c>
      <c r="WT23" s="930">
        <f t="shared" ca="1" si="529"/>
        <v>0</v>
      </c>
      <c r="WU23" s="930">
        <f t="shared" ca="1" si="529"/>
        <v>0</v>
      </c>
      <c r="WV23" s="930">
        <f t="shared" ca="1" si="529"/>
        <v>0</v>
      </c>
      <c r="WW23" s="930">
        <f t="shared" ca="1" si="529"/>
        <v>0</v>
      </c>
      <c r="WX23" s="930">
        <f t="shared" ca="1" si="529"/>
        <v>0</v>
      </c>
      <c r="WY23" s="930">
        <f t="shared" ca="1" si="529"/>
        <v>0</v>
      </c>
      <c r="WZ23" s="930">
        <f t="shared" ca="1" si="529"/>
        <v>0</v>
      </c>
      <c r="XA23" s="930">
        <f t="shared" ca="1" si="529"/>
        <v>0</v>
      </c>
      <c r="XB23" s="930">
        <f t="shared" ca="1" si="529"/>
        <v>0</v>
      </c>
      <c r="XC23" s="930">
        <f t="shared" ca="1" si="529"/>
        <v>0</v>
      </c>
      <c r="XD23" s="930">
        <f t="shared" ca="1" si="529"/>
        <v>0</v>
      </c>
      <c r="XE23" s="930">
        <f t="shared" ca="1" si="529"/>
        <v>0</v>
      </c>
      <c r="XF23" s="930">
        <f t="shared" ca="1" si="529"/>
        <v>0</v>
      </c>
      <c r="XG23" s="930">
        <f t="shared" ca="1" si="529"/>
        <v>0</v>
      </c>
      <c r="XH23" s="930">
        <f t="shared" ca="1" si="529"/>
        <v>0</v>
      </c>
      <c r="XI23" s="930">
        <f t="shared" ca="1" si="529"/>
        <v>0</v>
      </c>
      <c r="XJ23" s="930">
        <f t="shared" ca="1" si="529"/>
        <v>0</v>
      </c>
      <c r="XK23" s="930">
        <f t="shared" ca="1" si="529"/>
        <v>0</v>
      </c>
      <c r="XL23" s="930">
        <f t="shared" ca="1" si="529"/>
        <v>0</v>
      </c>
      <c r="XM23" s="930">
        <f t="shared" ca="1" si="524"/>
        <v>0</v>
      </c>
      <c r="XN23" s="930">
        <f t="shared" ca="1" si="524"/>
        <v>0</v>
      </c>
      <c r="XO23" s="930">
        <f t="shared" ca="1" si="524"/>
        <v>0</v>
      </c>
      <c r="XP23" s="930">
        <f t="shared" ca="1" si="524"/>
        <v>0</v>
      </c>
      <c r="XQ23" s="930">
        <f t="shared" ca="1" si="524"/>
        <v>0</v>
      </c>
      <c r="XR23" s="930">
        <f t="shared" ca="1" si="524"/>
        <v>0</v>
      </c>
      <c r="XS23" s="930">
        <f t="shared" ca="1" si="524"/>
        <v>0</v>
      </c>
      <c r="XT23" s="930">
        <f t="shared" ca="1" si="524"/>
        <v>0</v>
      </c>
      <c r="XU23" s="930">
        <f t="shared" ca="1" si="524"/>
        <v>0</v>
      </c>
      <c r="XV23" s="930">
        <f t="shared" ca="1" si="524"/>
        <v>0</v>
      </c>
      <c r="XW23" s="930">
        <f t="shared" ca="1" si="524"/>
        <v>0</v>
      </c>
      <c r="XX23" s="930">
        <f t="shared" ca="1" si="524"/>
        <v>0</v>
      </c>
      <c r="XY23" s="930">
        <f t="shared" ca="1" si="524"/>
        <v>0</v>
      </c>
      <c r="XZ23" s="930">
        <f t="shared" ca="1" si="524"/>
        <v>0</v>
      </c>
      <c r="YA23" s="930">
        <f t="shared" ca="1" si="524"/>
        <v>0</v>
      </c>
      <c r="YB23" s="930">
        <f t="shared" ca="1" si="524"/>
        <v>0</v>
      </c>
      <c r="YC23" s="930">
        <f t="shared" ca="1" si="524"/>
        <v>0</v>
      </c>
      <c r="YD23" s="930">
        <f t="shared" ca="1" si="524"/>
        <v>0</v>
      </c>
      <c r="YE23" s="930">
        <f t="shared" ca="1" si="524"/>
        <v>0</v>
      </c>
      <c r="YF23" s="930">
        <f t="shared" ca="1" si="524"/>
        <v>0</v>
      </c>
      <c r="YG23" s="930">
        <f t="shared" ca="1" si="524"/>
        <v>0</v>
      </c>
      <c r="YH23" s="930">
        <f t="shared" ca="1" si="524"/>
        <v>0</v>
      </c>
      <c r="YI23" s="930">
        <f t="shared" ca="1" si="524"/>
        <v>0</v>
      </c>
      <c r="YJ23" s="930">
        <f t="shared" ca="1" si="524"/>
        <v>0</v>
      </c>
      <c r="YK23" s="930">
        <f t="shared" ca="1" si="524"/>
        <v>0</v>
      </c>
      <c r="YL23" s="930">
        <f t="shared" ca="1" si="524"/>
        <v>0</v>
      </c>
      <c r="YM23" s="930">
        <f t="shared" ca="1" si="524"/>
        <v>0</v>
      </c>
      <c r="YN23" s="930">
        <f t="shared" ca="1" si="524"/>
        <v>0</v>
      </c>
      <c r="YO23" s="930">
        <f t="shared" ca="1" si="524"/>
        <v>0</v>
      </c>
      <c r="YP23" s="930">
        <f t="shared" ca="1" si="524"/>
        <v>0</v>
      </c>
      <c r="YQ23" s="930">
        <f t="shared" ca="1" si="524"/>
        <v>0</v>
      </c>
      <c r="YR23" s="930">
        <f t="shared" ca="1" si="524"/>
        <v>0</v>
      </c>
      <c r="YS23" s="930">
        <f t="shared" ca="1" si="524"/>
        <v>0</v>
      </c>
      <c r="YT23" s="930">
        <f t="shared" ca="1" si="524"/>
        <v>0</v>
      </c>
      <c r="YU23" s="930">
        <f t="shared" ca="1" si="524"/>
        <v>0</v>
      </c>
      <c r="YV23" s="930">
        <f t="shared" ca="1" si="524"/>
        <v>0</v>
      </c>
      <c r="YW23" s="930">
        <f t="shared" ca="1" si="524"/>
        <v>0</v>
      </c>
      <c r="YX23" s="930">
        <f t="shared" ca="1" si="524"/>
        <v>0</v>
      </c>
      <c r="YY23" s="930">
        <f t="shared" ca="1" si="524"/>
        <v>0</v>
      </c>
      <c r="YZ23" s="930">
        <f t="shared" ca="1" si="524"/>
        <v>0</v>
      </c>
      <c r="ZA23" s="930">
        <f t="shared" ca="1" si="524"/>
        <v>0</v>
      </c>
      <c r="ZB23" s="930">
        <f t="shared" ca="1" si="524"/>
        <v>0</v>
      </c>
      <c r="ZC23" s="930">
        <f t="shared" ca="1" si="524"/>
        <v>0</v>
      </c>
      <c r="ZD23" s="930">
        <f t="shared" ca="1" si="524"/>
        <v>0</v>
      </c>
      <c r="ZE23" s="930">
        <f t="shared" ca="1" si="524"/>
        <v>0</v>
      </c>
      <c r="ZF23" s="930">
        <f t="shared" ca="1" si="524"/>
        <v>0</v>
      </c>
      <c r="ZG23" s="930">
        <f t="shared" ca="1" si="524"/>
        <v>0</v>
      </c>
      <c r="ZH23" s="930">
        <f t="shared" ca="1" si="524"/>
        <v>0</v>
      </c>
      <c r="ZI23" s="930">
        <f t="shared" ca="1" si="524"/>
        <v>0</v>
      </c>
      <c r="ZJ23" s="930">
        <f t="shared" ca="1" si="524"/>
        <v>0</v>
      </c>
      <c r="ZK23" s="930">
        <f t="shared" ca="1" si="524"/>
        <v>0</v>
      </c>
      <c r="ZL23" s="930">
        <f t="shared" ca="1" si="524"/>
        <v>0</v>
      </c>
      <c r="ZM23" s="930">
        <f t="shared" ca="1" si="524"/>
        <v>0</v>
      </c>
      <c r="ZN23" s="930">
        <f t="shared" ca="1" si="524"/>
        <v>0</v>
      </c>
      <c r="ZO23" s="930">
        <f t="shared" ca="1" si="524"/>
        <v>0</v>
      </c>
      <c r="ZP23" s="930">
        <f t="shared" ca="1" si="524"/>
        <v>0</v>
      </c>
      <c r="ZQ23" s="930">
        <f t="shared" ca="1" si="524"/>
        <v>0</v>
      </c>
      <c r="ZR23" s="930">
        <f t="shared" ca="1" si="524"/>
        <v>0</v>
      </c>
      <c r="ZS23" s="930">
        <f t="shared" ca="1" si="524"/>
        <v>0</v>
      </c>
      <c r="ZT23" s="930">
        <f t="shared" ca="1" si="524"/>
        <v>0</v>
      </c>
      <c r="ZU23" s="930">
        <f t="shared" ca="1" si="524"/>
        <v>0</v>
      </c>
      <c r="ZV23" s="930">
        <f t="shared" ca="1" si="524"/>
        <v>0</v>
      </c>
      <c r="ZW23" s="930">
        <f t="shared" ca="1" si="524"/>
        <v>0</v>
      </c>
      <c r="ZX23" s="930">
        <f t="shared" ca="1" si="503"/>
        <v>0</v>
      </c>
      <c r="ZY23" s="930">
        <f t="shared" ca="1" si="503"/>
        <v>0</v>
      </c>
      <c r="ZZ23" s="930">
        <f t="shared" ca="1" si="503"/>
        <v>0</v>
      </c>
      <c r="AAA23" s="930">
        <f t="shared" ca="1" si="503"/>
        <v>0</v>
      </c>
      <c r="AAB23" s="930">
        <f t="shared" ca="1" si="503"/>
        <v>0</v>
      </c>
    </row>
    <row r="24" spans="1:704" s="150" customFormat="1" ht="15" customHeight="1" x14ac:dyDescent="0.2">
      <c r="A24" s="150" t="s">
        <v>14</v>
      </c>
      <c r="B24" s="318">
        <f ca="1">II!B26</f>
        <v>1.77</v>
      </c>
      <c r="C24" s="283">
        <f ca="1">II!I26</f>
        <v>4438</v>
      </c>
      <c r="D24" s="147">
        <f ca="1">II!J26</f>
        <v>1453.27</v>
      </c>
      <c r="E24" s="283" t="str">
        <f t="shared" ca="1" si="513"/>
        <v/>
      </c>
      <c r="F24" s="166" t="str">
        <f ca="1">IF(E24="","",ROUND(II!$H$34*F$10*100,0)/100)</f>
        <v/>
      </c>
      <c r="G24" s="166">
        <f t="shared" ca="1" si="508"/>
        <v>0</v>
      </c>
      <c r="H24" s="147">
        <f ca="1">IF(II!P26="",0,ROUND((II!$H$34-D24)*$H$11*100,0)/100)</f>
        <v>0</v>
      </c>
      <c r="I24" s="147">
        <f ca="1">IF(Para!L$42="nein",(H24*C24),IF(H24="",0,ROUND(IF(C24&gt;II!$I$36,(H24*II!$I$36),(H24*C24)),0)))</f>
        <v>0</v>
      </c>
      <c r="J24" s="189">
        <f t="shared" ca="1" si="504"/>
        <v>0</v>
      </c>
      <c r="K24" s="953">
        <f t="shared" ca="1" si="488"/>
        <v>0</v>
      </c>
      <c r="L24" s="940">
        <f t="shared" ca="1" si="505"/>
        <v>0</v>
      </c>
      <c r="M24" s="940">
        <v>0</v>
      </c>
      <c r="N24" s="940">
        <f t="shared" ca="1" si="489"/>
        <v>0</v>
      </c>
      <c r="P24" s="930">
        <f ca="1">(ROUND(IF(((P$8-$D24)*$H$11)&lt;0,0,(P$8-$D24)*$H$11),2))*$C24</f>
        <v>0</v>
      </c>
      <c r="Q24" s="930">
        <f ca="1">(ROUND(IF(((Q$8-$D24)*$H$11)&lt;0,0,(Q$8-$D24)*$H$11),2))*$C24</f>
        <v>0</v>
      </c>
      <c r="R24" s="930">
        <f t="shared" ca="1" si="490"/>
        <v>0</v>
      </c>
      <c r="S24" s="930">
        <f t="shared" ca="1" si="490"/>
        <v>0</v>
      </c>
      <c r="T24" s="930">
        <f t="shared" ca="1" si="490"/>
        <v>0</v>
      </c>
      <c r="U24" s="930">
        <f t="shared" ca="1" si="490"/>
        <v>0</v>
      </c>
      <c r="V24" s="930">
        <f t="shared" ca="1" si="490"/>
        <v>0</v>
      </c>
      <c r="W24" s="930">
        <f t="shared" ca="1" si="490"/>
        <v>0</v>
      </c>
      <c r="X24" s="930">
        <f t="shared" ca="1" si="490"/>
        <v>0</v>
      </c>
      <c r="Y24" s="930">
        <f t="shared" ca="1" si="490"/>
        <v>0</v>
      </c>
      <c r="Z24" s="930">
        <f t="shared" ca="1" si="490"/>
        <v>0</v>
      </c>
      <c r="AA24" s="930">
        <f t="shared" ca="1" si="490"/>
        <v>0</v>
      </c>
      <c r="AB24" s="930">
        <f t="shared" ca="1" si="490"/>
        <v>0</v>
      </c>
      <c r="AC24" s="930">
        <f t="shared" ca="1" si="490"/>
        <v>0</v>
      </c>
      <c r="AD24" s="930">
        <f t="shared" ca="1" si="490"/>
        <v>0</v>
      </c>
      <c r="AE24" s="930">
        <f t="shared" ca="1" si="490"/>
        <v>0</v>
      </c>
      <c r="AF24" s="930">
        <f t="shared" ca="1" si="490"/>
        <v>0</v>
      </c>
      <c r="AG24" s="930">
        <f t="shared" ca="1" si="490"/>
        <v>0</v>
      </c>
      <c r="AH24" s="930">
        <f t="shared" ca="1" si="490"/>
        <v>0</v>
      </c>
      <c r="AI24" s="930">
        <f t="shared" ca="1" si="490"/>
        <v>0</v>
      </c>
      <c r="AJ24" s="930">
        <f t="shared" ca="1" si="490"/>
        <v>0</v>
      </c>
      <c r="AK24" s="930">
        <f t="shared" ca="1" si="490"/>
        <v>0</v>
      </c>
      <c r="AL24" s="930">
        <f t="shared" ca="1" si="490"/>
        <v>0</v>
      </c>
      <c r="AM24" s="930">
        <f t="shared" ca="1" si="490"/>
        <v>0</v>
      </c>
      <c r="AN24" s="930">
        <f t="shared" ca="1" si="490"/>
        <v>0</v>
      </c>
      <c r="AO24" s="930">
        <f t="shared" ca="1" si="490"/>
        <v>0</v>
      </c>
      <c r="AP24" s="930">
        <f t="shared" ca="1" si="519"/>
        <v>0</v>
      </c>
      <c r="AQ24" s="930">
        <f t="shared" ca="1" si="519"/>
        <v>0</v>
      </c>
      <c r="AR24" s="930">
        <f t="shared" ca="1" si="519"/>
        <v>0</v>
      </c>
      <c r="AS24" s="930">
        <f t="shared" ca="1" si="519"/>
        <v>0</v>
      </c>
      <c r="AT24" s="930">
        <f t="shared" ca="1" si="519"/>
        <v>0</v>
      </c>
      <c r="AU24" s="930">
        <f t="shared" ca="1" si="519"/>
        <v>0</v>
      </c>
      <c r="AV24" s="930">
        <f t="shared" ca="1" si="519"/>
        <v>0</v>
      </c>
      <c r="AW24" s="930">
        <f t="shared" ca="1" si="519"/>
        <v>0</v>
      </c>
      <c r="AX24" s="930">
        <f t="shared" ca="1" si="519"/>
        <v>0</v>
      </c>
      <c r="AY24" s="930">
        <f t="shared" ca="1" si="519"/>
        <v>0</v>
      </c>
      <c r="AZ24" s="930">
        <f t="shared" ca="1" si="519"/>
        <v>0</v>
      </c>
      <c r="BA24" s="930">
        <f t="shared" ca="1" si="519"/>
        <v>0</v>
      </c>
      <c r="BB24" s="930">
        <f t="shared" ca="1" si="519"/>
        <v>0</v>
      </c>
      <c r="BC24" s="930">
        <f t="shared" ca="1" si="519"/>
        <v>0</v>
      </c>
      <c r="BD24" s="930">
        <f t="shared" ca="1" si="519"/>
        <v>0</v>
      </c>
      <c r="BE24" s="930">
        <f t="shared" ca="1" si="519"/>
        <v>0</v>
      </c>
      <c r="BF24" s="930">
        <f t="shared" ca="1" si="519"/>
        <v>0</v>
      </c>
      <c r="BG24" s="930">
        <f t="shared" ca="1" si="519"/>
        <v>0</v>
      </c>
      <c r="BH24" s="930">
        <f t="shared" ca="1" si="519"/>
        <v>0</v>
      </c>
      <c r="BI24" s="930">
        <f t="shared" ca="1" si="519"/>
        <v>0</v>
      </c>
      <c r="BJ24" s="930">
        <f t="shared" ca="1" si="519"/>
        <v>0</v>
      </c>
      <c r="BK24" s="930">
        <f t="shared" ca="1" si="519"/>
        <v>0</v>
      </c>
      <c r="BL24" s="930">
        <f t="shared" ca="1" si="519"/>
        <v>0</v>
      </c>
      <c r="BM24" s="930">
        <f t="shared" ca="1" si="519"/>
        <v>0</v>
      </c>
      <c r="BN24" s="930">
        <f t="shared" ca="1" si="519"/>
        <v>0</v>
      </c>
      <c r="BO24" s="930">
        <f t="shared" ca="1" si="519"/>
        <v>0</v>
      </c>
      <c r="BP24" s="930">
        <f t="shared" ca="1" si="519"/>
        <v>0</v>
      </c>
      <c r="BQ24" s="930">
        <f t="shared" ca="1" si="519"/>
        <v>0</v>
      </c>
      <c r="BR24" s="930">
        <f t="shared" ca="1" si="519"/>
        <v>0</v>
      </c>
      <c r="BS24" s="930">
        <f t="shared" ca="1" si="519"/>
        <v>0</v>
      </c>
      <c r="BT24" s="930">
        <f t="shared" ca="1" si="519"/>
        <v>0</v>
      </c>
      <c r="BU24" s="930">
        <f t="shared" ca="1" si="519"/>
        <v>0</v>
      </c>
      <c r="BV24" s="930">
        <f t="shared" ca="1" si="519"/>
        <v>0</v>
      </c>
      <c r="BW24" s="930">
        <f t="shared" ca="1" si="519"/>
        <v>0</v>
      </c>
      <c r="BX24" s="930">
        <f t="shared" ca="1" si="519"/>
        <v>0</v>
      </c>
      <c r="BY24" s="930">
        <f t="shared" ca="1" si="519"/>
        <v>0</v>
      </c>
      <c r="BZ24" s="930">
        <f t="shared" ca="1" si="519"/>
        <v>0</v>
      </c>
      <c r="CA24" s="930">
        <f t="shared" ca="1" si="519"/>
        <v>0</v>
      </c>
      <c r="CB24" s="930">
        <f t="shared" ca="1" si="519"/>
        <v>0</v>
      </c>
      <c r="CC24" s="930">
        <f t="shared" ca="1" si="519"/>
        <v>0</v>
      </c>
      <c r="CD24" s="930">
        <f t="shared" ca="1" si="519"/>
        <v>0</v>
      </c>
      <c r="CE24" s="930">
        <f t="shared" ca="1" si="519"/>
        <v>0</v>
      </c>
      <c r="CF24" s="930">
        <f t="shared" ca="1" si="519"/>
        <v>0</v>
      </c>
      <c r="CG24" s="930">
        <f t="shared" ca="1" si="519"/>
        <v>0</v>
      </c>
      <c r="CH24" s="930">
        <f t="shared" ca="1" si="519"/>
        <v>0</v>
      </c>
      <c r="CI24" s="930">
        <f t="shared" ca="1" si="492"/>
        <v>0</v>
      </c>
      <c r="CJ24" s="930">
        <f t="shared" ca="1" si="492"/>
        <v>0</v>
      </c>
      <c r="CK24" s="930">
        <f t="shared" ca="1" si="492"/>
        <v>0</v>
      </c>
      <c r="CL24" s="930">
        <f t="shared" ca="1" si="492"/>
        <v>0</v>
      </c>
      <c r="CM24" s="930">
        <f t="shared" ca="1" si="492"/>
        <v>0</v>
      </c>
      <c r="CN24" s="930">
        <f t="shared" ca="1" si="492"/>
        <v>0</v>
      </c>
      <c r="CO24" s="930">
        <f t="shared" ca="1" si="492"/>
        <v>0</v>
      </c>
      <c r="CP24" s="930">
        <f t="shared" ca="1" si="492"/>
        <v>0</v>
      </c>
      <c r="CQ24" s="930">
        <f t="shared" ca="1" si="492"/>
        <v>0</v>
      </c>
      <c r="CR24" s="930">
        <f t="shared" ca="1" si="492"/>
        <v>0</v>
      </c>
      <c r="CS24" s="930">
        <f t="shared" ca="1" si="492"/>
        <v>0</v>
      </c>
      <c r="CT24" s="930">
        <f t="shared" ca="1" si="492"/>
        <v>0</v>
      </c>
      <c r="CU24" s="930">
        <f t="shared" ca="1" si="492"/>
        <v>0</v>
      </c>
      <c r="CV24" s="930">
        <f t="shared" ca="1" si="492"/>
        <v>0</v>
      </c>
      <c r="CW24" s="930">
        <f t="shared" ca="1" si="492"/>
        <v>0</v>
      </c>
      <c r="CX24" s="930">
        <f t="shared" ca="1" si="492"/>
        <v>0</v>
      </c>
      <c r="CY24" s="930">
        <f t="shared" ca="1" si="492"/>
        <v>0</v>
      </c>
      <c r="CZ24" s="930">
        <f t="shared" ca="1" si="492"/>
        <v>0</v>
      </c>
      <c r="DA24" s="930">
        <f t="shared" ca="1" si="492"/>
        <v>0</v>
      </c>
      <c r="DB24" s="930">
        <f t="shared" ca="1" si="525"/>
        <v>0</v>
      </c>
      <c r="DC24" s="930">
        <f t="shared" ca="1" si="525"/>
        <v>0</v>
      </c>
      <c r="DD24" s="930">
        <f t="shared" ca="1" si="525"/>
        <v>0</v>
      </c>
      <c r="DE24" s="930">
        <f t="shared" ca="1" si="525"/>
        <v>0</v>
      </c>
      <c r="DF24" s="930">
        <f t="shared" ca="1" si="525"/>
        <v>0</v>
      </c>
      <c r="DG24" s="930">
        <f t="shared" ca="1" si="525"/>
        <v>0</v>
      </c>
      <c r="DH24" s="930">
        <f t="shared" ca="1" si="525"/>
        <v>0</v>
      </c>
      <c r="DI24" s="930">
        <f t="shared" ca="1" si="525"/>
        <v>0</v>
      </c>
      <c r="DJ24" s="930">
        <f t="shared" ca="1" si="525"/>
        <v>0</v>
      </c>
      <c r="DK24" s="930">
        <f t="shared" ca="1" si="525"/>
        <v>0</v>
      </c>
      <c r="DL24" s="930">
        <f t="shared" ca="1" si="525"/>
        <v>0</v>
      </c>
      <c r="DM24" s="930">
        <f t="shared" ca="1" si="525"/>
        <v>0</v>
      </c>
      <c r="DN24" s="930">
        <f t="shared" ca="1" si="525"/>
        <v>0</v>
      </c>
      <c r="DO24" s="930">
        <f t="shared" ca="1" si="525"/>
        <v>0</v>
      </c>
      <c r="DP24" s="930">
        <f t="shared" ca="1" si="525"/>
        <v>0</v>
      </c>
      <c r="DQ24" s="930">
        <f t="shared" ca="1" si="525"/>
        <v>0</v>
      </c>
      <c r="DR24" s="930">
        <f t="shared" ca="1" si="525"/>
        <v>0</v>
      </c>
      <c r="DS24" s="930">
        <f t="shared" ca="1" si="525"/>
        <v>0</v>
      </c>
      <c r="DT24" s="930">
        <f t="shared" ca="1" si="525"/>
        <v>0</v>
      </c>
      <c r="DU24" s="930">
        <f t="shared" ca="1" si="525"/>
        <v>0</v>
      </c>
      <c r="DV24" s="930">
        <f t="shared" ca="1" si="525"/>
        <v>0</v>
      </c>
      <c r="DW24" s="930">
        <f t="shared" ca="1" si="525"/>
        <v>0</v>
      </c>
      <c r="DX24" s="930">
        <f t="shared" ca="1" si="525"/>
        <v>0</v>
      </c>
      <c r="DY24" s="930">
        <f t="shared" ca="1" si="525"/>
        <v>0</v>
      </c>
      <c r="DZ24" s="930">
        <f t="shared" ca="1" si="525"/>
        <v>0</v>
      </c>
      <c r="EA24" s="930">
        <f t="shared" ca="1" si="525"/>
        <v>0</v>
      </c>
      <c r="EB24" s="930">
        <f t="shared" ca="1" si="525"/>
        <v>0</v>
      </c>
      <c r="EC24" s="930">
        <f t="shared" ca="1" si="525"/>
        <v>0</v>
      </c>
      <c r="ED24" s="930">
        <f t="shared" ca="1" si="525"/>
        <v>0</v>
      </c>
      <c r="EE24" s="930">
        <f t="shared" ca="1" si="525"/>
        <v>0</v>
      </c>
      <c r="EF24" s="930">
        <f t="shared" ca="1" si="525"/>
        <v>0</v>
      </c>
      <c r="EG24" s="930">
        <f t="shared" ca="1" si="525"/>
        <v>0</v>
      </c>
      <c r="EH24" s="930">
        <f t="shared" ca="1" si="525"/>
        <v>0</v>
      </c>
      <c r="EI24" s="930">
        <f t="shared" ca="1" si="525"/>
        <v>0</v>
      </c>
      <c r="EJ24" s="930">
        <f t="shared" ca="1" si="525"/>
        <v>0</v>
      </c>
      <c r="EK24" s="930">
        <f t="shared" ca="1" si="525"/>
        <v>0</v>
      </c>
      <c r="EL24" s="930">
        <f t="shared" ca="1" si="525"/>
        <v>0</v>
      </c>
      <c r="EM24" s="930">
        <f t="shared" ca="1" si="525"/>
        <v>0</v>
      </c>
      <c r="EN24" s="930">
        <f t="shared" ca="1" si="525"/>
        <v>0</v>
      </c>
      <c r="EO24" s="930">
        <f t="shared" ca="1" si="525"/>
        <v>0</v>
      </c>
      <c r="EP24" s="930">
        <f t="shared" ca="1" si="525"/>
        <v>0</v>
      </c>
      <c r="EQ24" s="930">
        <f t="shared" ca="1" si="525"/>
        <v>0</v>
      </c>
      <c r="ER24" s="930">
        <f t="shared" ca="1" si="525"/>
        <v>0</v>
      </c>
      <c r="ES24" s="930">
        <f t="shared" ca="1" si="525"/>
        <v>0</v>
      </c>
      <c r="ET24" s="930">
        <f t="shared" ca="1" si="525"/>
        <v>0</v>
      </c>
      <c r="EU24" s="930">
        <f t="shared" ca="1" si="525"/>
        <v>0</v>
      </c>
      <c r="EV24" s="930">
        <f t="shared" ca="1" si="525"/>
        <v>0</v>
      </c>
      <c r="EW24" s="930">
        <f t="shared" ca="1" si="525"/>
        <v>0</v>
      </c>
      <c r="EX24" s="930">
        <f t="shared" ca="1" si="525"/>
        <v>0</v>
      </c>
      <c r="EY24" s="930">
        <f t="shared" ca="1" si="525"/>
        <v>0</v>
      </c>
      <c r="EZ24" s="930">
        <f t="shared" ca="1" si="525"/>
        <v>0</v>
      </c>
      <c r="FA24" s="930">
        <f t="shared" ca="1" si="525"/>
        <v>0</v>
      </c>
      <c r="FB24" s="930">
        <f t="shared" ca="1" si="525"/>
        <v>0</v>
      </c>
      <c r="FC24" s="930">
        <f t="shared" ca="1" si="525"/>
        <v>0</v>
      </c>
      <c r="FD24" s="930">
        <f t="shared" ca="1" si="525"/>
        <v>0</v>
      </c>
      <c r="FE24" s="930">
        <f t="shared" ca="1" si="525"/>
        <v>0</v>
      </c>
      <c r="FF24" s="930">
        <f t="shared" ca="1" si="525"/>
        <v>0</v>
      </c>
      <c r="FG24" s="930">
        <f t="shared" ca="1" si="525"/>
        <v>0</v>
      </c>
      <c r="FH24" s="930">
        <f t="shared" ca="1" si="525"/>
        <v>0</v>
      </c>
      <c r="FI24" s="930">
        <f t="shared" ca="1" si="525"/>
        <v>0</v>
      </c>
      <c r="FJ24" s="930">
        <f t="shared" ca="1" si="525"/>
        <v>0</v>
      </c>
      <c r="FK24" s="930">
        <f t="shared" ca="1" si="525"/>
        <v>0</v>
      </c>
      <c r="FL24" s="930">
        <f t="shared" ca="1" si="525"/>
        <v>0</v>
      </c>
      <c r="FM24" s="930">
        <f t="shared" ca="1" si="525"/>
        <v>0</v>
      </c>
      <c r="FN24" s="930">
        <f t="shared" ca="1" si="521"/>
        <v>0</v>
      </c>
      <c r="FO24" s="930">
        <f t="shared" ca="1" si="521"/>
        <v>0</v>
      </c>
      <c r="FP24" s="930">
        <f t="shared" ca="1" si="521"/>
        <v>0</v>
      </c>
      <c r="FQ24" s="930">
        <f t="shared" ca="1" si="521"/>
        <v>0</v>
      </c>
      <c r="FR24" s="930">
        <f t="shared" ca="1" si="521"/>
        <v>0</v>
      </c>
      <c r="FS24" s="930">
        <f t="shared" ca="1" si="521"/>
        <v>0</v>
      </c>
      <c r="FT24" s="930">
        <f t="shared" ca="1" si="521"/>
        <v>0</v>
      </c>
      <c r="FU24" s="930">
        <f t="shared" ca="1" si="521"/>
        <v>0</v>
      </c>
      <c r="FV24" s="930">
        <f t="shared" ca="1" si="521"/>
        <v>0</v>
      </c>
      <c r="FW24" s="930">
        <f t="shared" ca="1" si="521"/>
        <v>0</v>
      </c>
      <c r="FX24" s="930">
        <f t="shared" ca="1" si="521"/>
        <v>0</v>
      </c>
      <c r="FY24" s="930">
        <f t="shared" ca="1" si="521"/>
        <v>0</v>
      </c>
      <c r="FZ24" s="930">
        <f t="shared" ca="1" si="521"/>
        <v>0</v>
      </c>
      <c r="GA24" s="930">
        <f t="shared" ca="1" si="521"/>
        <v>0</v>
      </c>
      <c r="GB24" s="930">
        <f t="shared" ca="1" si="521"/>
        <v>0</v>
      </c>
      <c r="GC24" s="930">
        <f t="shared" ca="1" si="521"/>
        <v>0</v>
      </c>
      <c r="GD24" s="930">
        <f t="shared" ca="1" si="521"/>
        <v>0</v>
      </c>
      <c r="GE24" s="930">
        <f t="shared" ca="1" si="521"/>
        <v>0</v>
      </c>
      <c r="GF24" s="930">
        <f t="shared" ca="1" si="521"/>
        <v>0</v>
      </c>
      <c r="GG24" s="930">
        <f t="shared" ca="1" si="521"/>
        <v>0</v>
      </c>
      <c r="GH24" s="930">
        <f t="shared" ca="1" si="521"/>
        <v>0</v>
      </c>
      <c r="GI24" s="930">
        <f t="shared" ca="1" si="521"/>
        <v>0</v>
      </c>
      <c r="GJ24" s="930">
        <f t="shared" ca="1" si="521"/>
        <v>0</v>
      </c>
      <c r="GK24" s="930">
        <f t="shared" ca="1" si="521"/>
        <v>0</v>
      </c>
      <c r="GL24" s="930">
        <f t="shared" ca="1" si="521"/>
        <v>0</v>
      </c>
      <c r="GM24" s="930">
        <f t="shared" ca="1" si="521"/>
        <v>0</v>
      </c>
      <c r="GN24" s="930">
        <f t="shared" ca="1" si="521"/>
        <v>0</v>
      </c>
      <c r="GO24" s="930">
        <f t="shared" ca="1" si="521"/>
        <v>0</v>
      </c>
      <c r="GP24" s="930">
        <f t="shared" ca="1" si="521"/>
        <v>0</v>
      </c>
      <c r="GQ24" s="930">
        <f t="shared" ca="1" si="521"/>
        <v>0</v>
      </c>
      <c r="GR24" s="930">
        <f t="shared" ca="1" si="521"/>
        <v>0</v>
      </c>
      <c r="GS24" s="930">
        <f t="shared" ca="1" si="521"/>
        <v>0</v>
      </c>
      <c r="GT24" s="930">
        <f t="shared" ca="1" si="521"/>
        <v>0</v>
      </c>
      <c r="GU24" s="930">
        <f t="shared" ca="1" si="521"/>
        <v>0</v>
      </c>
      <c r="GV24" s="930">
        <f t="shared" ca="1" si="521"/>
        <v>0</v>
      </c>
      <c r="GW24" s="930">
        <f t="shared" ca="1" si="521"/>
        <v>0</v>
      </c>
      <c r="GX24" s="930">
        <f t="shared" ca="1" si="521"/>
        <v>0</v>
      </c>
      <c r="GY24" s="930">
        <f t="shared" ca="1" si="521"/>
        <v>0</v>
      </c>
      <c r="GZ24" s="930">
        <f t="shared" ca="1" si="521"/>
        <v>0</v>
      </c>
      <c r="HA24" s="930">
        <f t="shared" ca="1" si="521"/>
        <v>0</v>
      </c>
      <c r="HB24" s="930">
        <f t="shared" ca="1" si="521"/>
        <v>0</v>
      </c>
      <c r="HC24" s="930">
        <f t="shared" ca="1" si="521"/>
        <v>0</v>
      </c>
      <c r="HD24" s="930">
        <f t="shared" ca="1" si="521"/>
        <v>0</v>
      </c>
      <c r="HE24" s="930">
        <f t="shared" ca="1" si="521"/>
        <v>0</v>
      </c>
      <c r="HF24" s="930">
        <f t="shared" ca="1" si="521"/>
        <v>0</v>
      </c>
      <c r="HG24" s="930">
        <f t="shared" ca="1" si="521"/>
        <v>0</v>
      </c>
      <c r="HH24" s="930">
        <f t="shared" ca="1" si="521"/>
        <v>0</v>
      </c>
      <c r="HI24" s="930">
        <f t="shared" ca="1" si="521"/>
        <v>0</v>
      </c>
      <c r="HJ24" s="930">
        <f t="shared" ca="1" si="521"/>
        <v>0</v>
      </c>
      <c r="HK24" s="930">
        <f t="shared" ca="1" si="521"/>
        <v>0</v>
      </c>
      <c r="HL24" s="930">
        <f t="shared" ca="1" si="521"/>
        <v>0</v>
      </c>
      <c r="HM24" s="930">
        <f t="shared" ca="1" si="521"/>
        <v>0</v>
      </c>
      <c r="HN24" s="930">
        <f t="shared" ca="1" si="521"/>
        <v>0</v>
      </c>
      <c r="HO24" s="930">
        <f t="shared" ca="1" si="521"/>
        <v>0</v>
      </c>
      <c r="HP24" s="930">
        <f t="shared" ca="1" si="521"/>
        <v>0</v>
      </c>
      <c r="HQ24" s="930">
        <f t="shared" ca="1" si="521"/>
        <v>0</v>
      </c>
      <c r="HR24" s="930">
        <f t="shared" ca="1" si="521"/>
        <v>0</v>
      </c>
      <c r="HS24" s="930">
        <f t="shared" ca="1" si="521"/>
        <v>0</v>
      </c>
      <c r="HT24" s="930">
        <f t="shared" ca="1" si="521"/>
        <v>0</v>
      </c>
      <c r="HU24" s="930">
        <f t="shared" ca="1" si="521"/>
        <v>0</v>
      </c>
      <c r="HV24" s="930">
        <f t="shared" ca="1" si="521"/>
        <v>0</v>
      </c>
      <c r="HW24" s="930">
        <f t="shared" ca="1" si="521"/>
        <v>0</v>
      </c>
      <c r="HX24" s="930">
        <f t="shared" ca="1" si="521"/>
        <v>0</v>
      </c>
      <c r="HY24" s="930">
        <f t="shared" ca="1" si="494"/>
        <v>0</v>
      </c>
      <c r="HZ24" s="930">
        <f t="shared" ca="1" si="495"/>
        <v>0</v>
      </c>
      <c r="IA24" s="930">
        <f t="shared" ca="1" si="495"/>
        <v>0</v>
      </c>
      <c r="IB24" s="930">
        <f t="shared" ref="IB24:KM25" ca="1" si="530">(ROUND(IF(((IB$8-$D24)*$H$11)&lt;0,0,(IB$8-$D24)*$H$11),2))*$C24</f>
        <v>0</v>
      </c>
      <c r="IC24" s="930">
        <f t="shared" ca="1" si="530"/>
        <v>0</v>
      </c>
      <c r="ID24" s="930">
        <f t="shared" ca="1" si="530"/>
        <v>0</v>
      </c>
      <c r="IE24" s="930">
        <f t="shared" ca="1" si="530"/>
        <v>0</v>
      </c>
      <c r="IF24" s="930">
        <f t="shared" ca="1" si="530"/>
        <v>0</v>
      </c>
      <c r="IG24" s="930">
        <f t="shared" ca="1" si="530"/>
        <v>0</v>
      </c>
      <c r="IH24" s="930">
        <f t="shared" ca="1" si="530"/>
        <v>0</v>
      </c>
      <c r="II24" s="930">
        <f t="shared" ca="1" si="530"/>
        <v>0</v>
      </c>
      <c r="IJ24" s="930">
        <f t="shared" ca="1" si="530"/>
        <v>0</v>
      </c>
      <c r="IK24" s="930">
        <f t="shared" ca="1" si="530"/>
        <v>0</v>
      </c>
      <c r="IL24" s="930">
        <f t="shared" ca="1" si="530"/>
        <v>0</v>
      </c>
      <c r="IM24" s="930">
        <f t="shared" ca="1" si="530"/>
        <v>0</v>
      </c>
      <c r="IN24" s="930">
        <f t="shared" ca="1" si="530"/>
        <v>0</v>
      </c>
      <c r="IO24" s="930">
        <f t="shared" ca="1" si="530"/>
        <v>0</v>
      </c>
      <c r="IP24" s="930">
        <f t="shared" ca="1" si="530"/>
        <v>0</v>
      </c>
      <c r="IQ24" s="930">
        <f t="shared" ca="1" si="530"/>
        <v>0</v>
      </c>
      <c r="IR24" s="930">
        <f t="shared" ca="1" si="530"/>
        <v>0</v>
      </c>
      <c r="IS24" s="930">
        <f t="shared" ca="1" si="530"/>
        <v>0</v>
      </c>
      <c r="IT24" s="930">
        <f t="shared" ca="1" si="530"/>
        <v>0</v>
      </c>
      <c r="IU24" s="930">
        <f t="shared" ca="1" si="530"/>
        <v>0</v>
      </c>
      <c r="IV24" s="930">
        <f t="shared" ca="1" si="530"/>
        <v>0</v>
      </c>
      <c r="IW24" s="930">
        <f t="shared" ca="1" si="530"/>
        <v>0</v>
      </c>
      <c r="IX24" s="930">
        <f t="shared" ca="1" si="530"/>
        <v>0</v>
      </c>
      <c r="IY24" s="930">
        <f t="shared" ca="1" si="530"/>
        <v>0</v>
      </c>
      <c r="IZ24" s="930">
        <f t="shared" ca="1" si="530"/>
        <v>0</v>
      </c>
      <c r="JA24" s="930">
        <f t="shared" ca="1" si="530"/>
        <v>0</v>
      </c>
      <c r="JB24" s="930">
        <f t="shared" ca="1" si="530"/>
        <v>0</v>
      </c>
      <c r="JC24" s="930">
        <f t="shared" ca="1" si="530"/>
        <v>0</v>
      </c>
      <c r="JD24" s="930">
        <f t="shared" ca="1" si="530"/>
        <v>0</v>
      </c>
      <c r="JE24" s="930">
        <f t="shared" ca="1" si="530"/>
        <v>0</v>
      </c>
      <c r="JF24" s="930">
        <f t="shared" ca="1" si="530"/>
        <v>0</v>
      </c>
      <c r="JG24" s="930">
        <f t="shared" ca="1" si="530"/>
        <v>0</v>
      </c>
      <c r="JH24" s="930">
        <f t="shared" ca="1" si="530"/>
        <v>0</v>
      </c>
      <c r="JI24" s="930">
        <f t="shared" ca="1" si="530"/>
        <v>0</v>
      </c>
      <c r="JJ24" s="930">
        <f t="shared" ca="1" si="530"/>
        <v>0</v>
      </c>
      <c r="JK24" s="930">
        <f t="shared" ca="1" si="530"/>
        <v>0</v>
      </c>
      <c r="JL24" s="930">
        <f t="shared" ca="1" si="530"/>
        <v>0</v>
      </c>
      <c r="JM24" s="930">
        <f t="shared" ca="1" si="530"/>
        <v>0</v>
      </c>
      <c r="JN24" s="930">
        <f t="shared" ca="1" si="530"/>
        <v>0</v>
      </c>
      <c r="JO24" s="930">
        <f t="shared" ca="1" si="530"/>
        <v>0</v>
      </c>
      <c r="JP24" s="930">
        <f t="shared" ca="1" si="530"/>
        <v>0</v>
      </c>
      <c r="JQ24" s="930">
        <f t="shared" ca="1" si="530"/>
        <v>0</v>
      </c>
      <c r="JR24" s="930">
        <f t="shared" ca="1" si="530"/>
        <v>0</v>
      </c>
      <c r="JS24" s="930">
        <f t="shared" ca="1" si="530"/>
        <v>0</v>
      </c>
      <c r="JT24" s="930">
        <f t="shared" ca="1" si="530"/>
        <v>0</v>
      </c>
      <c r="JU24" s="930">
        <f t="shared" ca="1" si="530"/>
        <v>0</v>
      </c>
      <c r="JV24" s="930">
        <f t="shared" ca="1" si="530"/>
        <v>0</v>
      </c>
      <c r="JW24" s="930">
        <f t="shared" ca="1" si="530"/>
        <v>0</v>
      </c>
      <c r="JX24" s="930">
        <f t="shared" ca="1" si="530"/>
        <v>0</v>
      </c>
      <c r="JY24" s="930">
        <f t="shared" ca="1" si="530"/>
        <v>0</v>
      </c>
      <c r="JZ24" s="930">
        <f t="shared" ca="1" si="530"/>
        <v>0</v>
      </c>
      <c r="KA24" s="930">
        <f t="shared" ca="1" si="530"/>
        <v>0</v>
      </c>
      <c r="KB24" s="930">
        <f t="shared" ca="1" si="530"/>
        <v>0</v>
      </c>
      <c r="KC24" s="930">
        <f t="shared" ca="1" si="530"/>
        <v>0</v>
      </c>
      <c r="KD24" s="930">
        <f t="shared" ca="1" si="530"/>
        <v>0</v>
      </c>
      <c r="KE24" s="930">
        <f t="shared" ca="1" si="530"/>
        <v>0</v>
      </c>
      <c r="KF24" s="930">
        <f t="shared" ca="1" si="530"/>
        <v>0</v>
      </c>
      <c r="KG24" s="930">
        <f t="shared" ca="1" si="530"/>
        <v>0</v>
      </c>
      <c r="KH24" s="930">
        <f t="shared" ca="1" si="530"/>
        <v>0</v>
      </c>
      <c r="KI24" s="930">
        <f t="shared" ca="1" si="530"/>
        <v>0</v>
      </c>
      <c r="KJ24" s="930">
        <f t="shared" ca="1" si="530"/>
        <v>0</v>
      </c>
      <c r="KK24" s="930">
        <f t="shared" ca="1" si="530"/>
        <v>0</v>
      </c>
      <c r="KL24" s="930">
        <f t="shared" ca="1" si="530"/>
        <v>0</v>
      </c>
      <c r="KM24" s="930">
        <f t="shared" ca="1" si="530"/>
        <v>0</v>
      </c>
      <c r="KN24" s="930">
        <f t="shared" ca="1" si="526"/>
        <v>0</v>
      </c>
      <c r="KO24" s="930">
        <f t="shared" ca="1" si="526"/>
        <v>0</v>
      </c>
      <c r="KP24" s="930">
        <f t="shared" ca="1" si="526"/>
        <v>0</v>
      </c>
      <c r="KQ24" s="930">
        <f t="shared" ca="1" si="526"/>
        <v>0</v>
      </c>
      <c r="KR24" s="930">
        <f t="shared" ca="1" si="526"/>
        <v>0</v>
      </c>
      <c r="KS24" s="930">
        <f t="shared" ca="1" si="526"/>
        <v>0</v>
      </c>
      <c r="KT24" s="930">
        <f t="shared" ca="1" si="526"/>
        <v>0</v>
      </c>
      <c r="KU24" s="930">
        <f t="shared" ca="1" si="526"/>
        <v>0</v>
      </c>
      <c r="KV24" s="930">
        <f t="shared" ca="1" si="526"/>
        <v>0</v>
      </c>
      <c r="KW24" s="930">
        <f t="shared" ca="1" si="526"/>
        <v>0</v>
      </c>
      <c r="KX24" s="930">
        <f t="shared" ca="1" si="526"/>
        <v>0</v>
      </c>
      <c r="KY24" s="930">
        <f t="shared" ca="1" si="526"/>
        <v>0</v>
      </c>
      <c r="KZ24" s="930">
        <f t="shared" ca="1" si="526"/>
        <v>0</v>
      </c>
      <c r="LA24" s="930">
        <f t="shared" ca="1" si="526"/>
        <v>0</v>
      </c>
      <c r="LB24" s="930">
        <f t="shared" ca="1" si="526"/>
        <v>0</v>
      </c>
      <c r="LC24" s="930">
        <f t="shared" ca="1" si="526"/>
        <v>0</v>
      </c>
      <c r="LD24" s="930">
        <f t="shared" ca="1" si="526"/>
        <v>0</v>
      </c>
      <c r="LE24" s="930">
        <f t="shared" ca="1" si="526"/>
        <v>0</v>
      </c>
      <c r="LF24" s="930">
        <f t="shared" ca="1" si="526"/>
        <v>0</v>
      </c>
      <c r="LG24" s="930">
        <f t="shared" ca="1" si="526"/>
        <v>0</v>
      </c>
      <c r="LH24" s="930">
        <f t="shared" ca="1" si="526"/>
        <v>0</v>
      </c>
      <c r="LI24" s="930">
        <f t="shared" ca="1" si="526"/>
        <v>0</v>
      </c>
      <c r="LJ24" s="930">
        <f t="shared" ca="1" si="526"/>
        <v>0</v>
      </c>
      <c r="LK24" s="930">
        <f t="shared" ca="1" si="526"/>
        <v>0</v>
      </c>
      <c r="LL24" s="930">
        <f t="shared" ca="1" si="526"/>
        <v>0</v>
      </c>
      <c r="LM24" s="930">
        <f t="shared" ca="1" si="526"/>
        <v>0</v>
      </c>
      <c r="LN24" s="930">
        <f t="shared" ca="1" si="526"/>
        <v>0</v>
      </c>
      <c r="LO24" s="930">
        <f t="shared" ca="1" si="526"/>
        <v>0</v>
      </c>
      <c r="LP24" s="930">
        <f t="shared" ca="1" si="526"/>
        <v>0</v>
      </c>
      <c r="LQ24" s="930">
        <f t="shared" ca="1" si="526"/>
        <v>0</v>
      </c>
      <c r="LR24" s="930">
        <f t="shared" ca="1" si="526"/>
        <v>0</v>
      </c>
      <c r="LS24" s="930">
        <f t="shared" ca="1" si="526"/>
        <v>0</v>
      </c>
      <c r="LT24" s="930">
        <f t="shared" ca="1" si="526"/>
        <v>0</v>
      </c>
      <c r="LU24" s="930">
        <f t="shared" ca="1" si="526"/>
        <v>0</v>
      </c>
      <c r="LV24" s="930">
        <f t="shared" ca="1" si="526"/>
        <v>0</v>
      </c>
      <c r="LW24" s="930">
        <f t="shared" ca="1" si="526"/>
        <v>0</v>
      </c>
      <c r="LX24" s="930">
        <f t="shared" ca="1" si="526"/>
        <v>0</v>
      </c>
      <c r="LY24" s="930">
        <f t="shared" ca="1" si="526"/>
        <v>0</v>
      </c>
      <c r="LZ24" s="930">
        <f t="shared" ca="1" si="526"/>
        <v>0</v>
      </c>
      <c r="MA24" s="930">
        <f t="shared" ca="1" si="526"/>
        <v>0</v>
      </c>
      <c r="MB24" s="930">
        <f t="shared" ca="1" si="526"/>
        <v>0</v>
      </c>
      <c r="MC24" s="930">
        <f t="shared" ca="1" si="526"/>
        <v>0</v>
      </c>
      <c r="MD24" s="930">
        <f t="shared" ca="1" si="526"/>
        <v>0</v>
      </c>
      <c r="ME24" s="930">
        <f t="shared" ca="1" si="526"/>
        <v>0</v>
      </c>
      <c r="MF24" s="930">
        <f t="shared" ca="1" si="526"/>
        <v>0</v>
      </c>
      <c r="MG24" s="930">
        <f t="shared" ca="1" si="526"/>
        <v>0</v>
      </c>
      <c r="MH24" s="930">
        <f t="shared" ca="1" si="526"/>
        <v>0</v>
      </c>
      <c r="MI24" s="930">
        <f t="shared" ca="1" si="526"/>
        <v>0</v>
      </c>
      <c r="MJ24" s="930">
        <f t="shared" ca="1" si="526"/>
        <v>0</v>
      </c>
      <c r="MK24" s="930">
        <f t="shared" ca="1" si="526"/>
        <v>0</v>
      </c>
      <c r="ML24" s="930">
        <f t="shared" ca="1" si="526"/>
        <v>0</v>
      </c>
      <c r="MM24" s="930">
        <f t="shared" ca="1" si="526"/>
        <v>0</v>
      </c>
      <c r="MN24" s="930">
        <f t="shared" ca="1" si="526"/>
        <v>0</v>
      </c>
      <c r="MO24" s="930">
        <f t="shared" ca="1" si="526"/>
        <v>0</v>
      </c>
      <c r="MP24" s="930">
        <f t="shared" ca="1" si="526"/>
        <v>0</v>
      </c>
      <c r="MQ24" s="930">
        <f t="shared" ca="1" si="526"/>
        <v>0</v>
      </c>
      <c r="MR24" s="930">
        <f t="shared" ca="1" si="526"/>
        <v>0</v>
      </c>
      <c r="MS24" s="930">
        <f t="shared" ca="1" si="526"/>
        <v>0</v>
      </c>
      <c r="MT24" s="930">
        <f t="shared" ca="1" si="526"/>
        <v>0</v>
      </c>
      <c r="MU24" s="930">
        <f t="shared" ca="1" si="526"/>
        <v>0</v>
      </c>
      <c r="MV24" s="930">
        <f t="shared" ca="1" si="526"/>
        <v>0</v>
      </c>
      <c r="MW24" s="930">
        <f t="shared" ca="1" si="526"/>
        <v>0</v>
      </c>
      <c r="MX24" s="930">
        <f t="shared" ca="1" si="526"/>
        <v>0</v>
      </c>
      <c r="MY24" s="930">
        <f t="shared" ca="1" si="527"/>
        <v>0</v>
      </c>
      <c r="MZ24" s="930">
        <f t="shared" ca="1" si="527"/>
        <v>0</v>
      </c>
      <c r="NA24" s="930">
        <f t="shared" ca="1" si="527"/>
        <v>0</v>
      </c>
      <c r="NB24" s="930">
        <f t="shared" ca="1" si="527"/>
        <v>0</v>
      </c>
      <c r="NC24" s="930">
        <f t="shared" ca="1" si="527"/>
        <v>0</v>
      </c>
      <c r="ND24" s="930">
        <f t="shared" ca="1" si="527"/>
        <v>0</v>
      </c>
      <c r="NE24" s="930">
        <f t="shared" ca="1" si="527"/>
        <v>0</v>
      </c>
      <c r="NF24" s="930">
        <f t="shared" ca="1" si="527"/>
        <v>0</v>
      </c>
      <c r="NG24" s="930">
        <f t="shared" ca="1" si="527"/>
        <v>0</v>
      </c>
      <c r="NH24" s="930">
        <f t="shared" ca="1" si="527"/>
        <v>0</v>
      </c>
      <c r="NI24" s="930">
        <f t="shared" ca="1" si="527"/>
        <v>0</v>
      </c>
      <c r="NJ24" s="930">
        <f t="shared" ca="1" si="527"/>
        <v>0</v>
      </c>
      <c r="NK24" s="930">
        <f t="shared" ca="1" si="527"/>
        <v>0</v>
      </c>
      <c r="NL24" s="930">
        <f t="shared" ca="1" si="527"/>
        <v>0</v>
      </c>
      <c r="NM24" s="930">
        <f t="shared" ca="1" si="527"/>
        <v>0</v>
      </c>
      <c r="NN24" s="930">
        <f t="shared" ca="1" si="527"/>
        <v>0</v>
      </c>
      <c r="NO24" s="930">
        <f t="shared" ca="1" si="527"/>
        <v>0</v>
      </c>
      <c r="NP24" s="930">
        <f t="shared" ca="1" si="527"/>
        <v>0</v>
      </c>
      <c r="NQ24" s="930">
        <f t="shared" ca="1" si="527"/>
        <v>0</v>
      </c>
      <c r="NR24" s="930">
        <f t="shared" ca="1" si="527"/>
        <v>0</v>
      </c>
      <c r="NS24" s="930">
        <f t="shared" ca="1" si="527"/>
        <v>0</v>
      </c>
      <c r="NT24" s="930">
        <f t="shared" ca="1" si="527"/>
        <v>0</v>
      </c>
      <c r="NU24" s="930">
        <f t="shared" ca="1" si="527"/>
        <v>0</v>
      </c>
      <c r="NV24" s="930">
        <f t="shared" ca="1" si="527"/>
        <v>0</v>
      </c>
      <c r="NW24" s="930">
        <f t="shared" ca="1" si="527"/>
        <v>0</v>
      </c>
      <c r="NX24" s="930">
        <f t="shared" ca="1" si="527"/>
        <v>0</v>
      </c>
      <c r="NY24" s="930">
        <f t="shared" ca="1" si="527"/>
        <v>0</v>
      </c>
      <c r="NZ24" s="930">
        <f t="shared" ca="1" si="527"/>
        <v>0</v>
      </c>
      <c r="OA24" s="930">
        <f t="shared" ca="1" si="527"/>
        <v>0</v>
      </c>
      <c r="OB24" s="930">
        <f t="shared" ca="1" si="527"/>
        <v>0</v>
      </c>
      <c r="OC24" s="930">
        <f t="shared" ca="1" si="527"/>
        <v>0</v>
      </c>
      <c r="OD24" s="930">
        <f t="shared" ca="1" si="527"/>
        <v>0</v>
      </c>
      <c r="OE24" s="930">
        <f t="shared" ca="1" si="527"/>
        <v>0</v>
      </c>
      <c r="OF24" s="930">
        <f t="shared" ca="1" si="527"/>
        <v>0</v>
      </c>
      <c r="OG24" s="930">
        <f t="shared" ca="1" si="527"/>
        <v>0</v>
      </c>
      <c r="OH24" s="930">
        <f t="shared" ca="1" si="527"/>
        <v>0</v>
      </c>
      <c r="OI24" s="930">
        <f t="shared" ca="1" si="527"/>
        <v>0</v>
      </c>
      <c r="OJ24" s="930">
        <f t="shared" ca="1" si="527"/>
        <v>0</v>
      </c>
      <c r="OK24" s="930">
        <f t="shared" ca="1" si="527"/>
        <v>0</v>
      </c>
      <c r="OL24" s="930">
        <f t="shared" ca="1" si="527"/>
        <v>0</v>
      </c>
      <c r="OM24" s="930">
        <f t="shared" ca="1" si="527"/>
        <v>0</v>
      </c>
      <c r="ON24" s="930">
        <f t="shared" ca="1" si="527"/>
        <v>0</v>
      </c>
      <c r="OO24" s="930">
        <f t="shared" ca="1" si="527"/>
        <v>0</v>
      </c>
      <c r="OP24" s="930">
        <f t="shared" ca="1" si="527"/>
        <v>0</v>
      </c>
      <c r="OQ24" s="930">
        <f t="shared" ca="1" si="527"/>
        <v>0</v>
      </c>
      <c r="OR24" s="930">
        <f t="shared" ca="1" si="527"/>
        <v>0</v>
      </c>
      <c r="OS24" s="930">
        <f t="shared" ca="1" si="527"/>
        <v>0</v>
      </c>
      <c r="OT24" s="930">
        <f t="shared" ca="1" si="527"/>
        <v>0</v>
      </c>
      <c r="OU24" s="930">
        <f t="shared" ca="1" si="527"/>
        <v>0</v>
      </c>
      <c r="OV24" s="930">
        <f t="shared" ca="1" si="527"/>
        <v>0</v>
      </c>
      <c r="OW24" s="930">
        <f t="shared" ca="1" si="527"/>
        <v>0</v>
      </c>
      <c r="OX24" s="930">
        <f t="shared" ca="1" si="527"/>
        <v>0</v>
      </c>
      <c r="OY24" s="930">
        <f t="shared" ca="1" si="527"/>
        <v>0</v>
      </c>
      <c r="OZ24" s="930">
        <f t="shared" ca="1" si="527"/>
        <v>0</v>
      </c>
      <c r="PA24" s="930">
        <f t="shared" ca="1" si="527"/>
        <v>0</v>
      </c>
      <c r="PB24" s="930">
        <f t="shared" ca="1" si="527"/>
        <v>0</v>
      </c>
      <c r="PC24" s="930">
        <f t="shared" ca="1" si="527"/>
        <v>0</v>
      </c>
      <c r="PD24" s="930">
        <f t="shared" ca="1" si="527"/>
        <v>0</v>
      </c>
      <c r="PE24" s="930">
        <f t="shared" ca="1" si="527"/>
        <v>0</v>
      </c>
      <c r="PF24" s="930">
        <f t="shared" ca="1" si="527"/>
        <v>0</v>
      </c>
      <c r="PG24" s="930">
        <f t="shared" ca="1" si="527"/>
        <v>0</v>
      </c>
      <c r="PH24" s="930">
        <f t="shared" ca="1" si="527"/>
        <v>0</v>
      </c>
      <c r="PI24" s="930">
        <f t="shared" ca="1" si="527"/>
        <v>0</v>
      </c>
      <c r="PJ24" s="930">
        <f t="shared" ca="1" si="527"/>
        <v>0</v>
      </c>
      <c r="PK24" s="930">
        <f t="shared" ca="1" si="522"/>
        <v>0</v>
      </c>
      <c r="PL24" s="930">
        <f t="shared" ca="1" si="522"/>
        <v>0</v>
      </c>
      <c r="PM24" s="930">
        <f t="shared" ca="1" si="522"/>
        <v>0</v>
      </c>
      <c r="PN24" s="930">
        <f t="shared" ca="1" si="522"/>
        <v>0</v>
      </c>
      <c r="PO24" s="930">
        <f t="shared" ca="1" si="522"/>
        <v>0</v>
      </c>
      <c r="PP24" s="930">
        <f t="shared" ca="1" si="522"/>
        <v>0</v>
      </c>
      <c r="PQ24" s="930">
        <f t="shared" ca="1" si="522"/>
        <v>0</v>
      </c>
      <c r="PR24" s="930">
        <f t="shared" ca="1" si="522"/>
        <v>0</v>
      </c>
      <c r="PS24" s="930">
        <f t="shared" ca="1" si="522"/>
        <v>0</v>
      </c>
      <c r="PT24" s="930">
        <f t="shared" ca="1" si="522"/>
        <v>0</v>
      </c>
      <c r="PU24" s="930">
        <f t="shared" ca="1" si="522"/>
        <v>0</v>
      </c>
      <c r="PV24" s="930">
        <f t="shared" ca="1" si="522"/>
        <v>0</v>
      </c>
      <c r="PW24" s="930">
        <f t="shared" ca="1" si="522"/>
        <v>0</v>
      </c>
      <c r="PX24" s="930">
        <f t="shared" ca="1" si="522"/>
        <v>0</v>
      </c>
      <c r="PY24" s="930">
        <f t="shared" ca="1" si="522"/>
        <v>0</v>
      </c>
      <c r="PZ24" s="930">
        <f t="shared" ca="1" si="522"/>
        <v>0</v>
      </c>
      <c r="QA24" s="930">
        <f t="shared" ca="1" si="522"/>
        <v>0</v>
      </c>
      <c r="QB24" s="930">
        <f t="shared" ca="1" si="522"/>
        <v>0</v>
      </c>
      <c r="QC24" s="930">
        <f t="shared" ca="1" si="522"/>
        <v>0</v>
      </c>
      <c r="QD24" s="930">
        <f t="shared" ca="1" si="522"/>
        <v>0</v>
      </c>
      <c r="QE24" s="930">
        <f t="shared" ca="1" si="522"/>
        <v>0</v>
      </c>
      <c r="QF24" s="930">
        <f t="shared" ca="1" si="522"/>
        <v>0</v>
      </c>
      <c r="QG24" s="930">
        <f t="shared" ca="1" si="522"/>
        <v>0</v>
      </c>
      <c r="QH24" s="930">
        <f t="shared" ca="1" si="522"/>
        <v>0</v>
      </c>
      <c r="QI24" s="930">
        <f t="shared" ca="1" si="522"/>
        <v>0</v>
      </c>
      <c r="QJ24" s="930">
        <f t="shared" ca="1" si="522"/>
        <v>0</v>
      </c>
      <c r="QK24" s="930">
        <f t="shared" ca="1" si="522"/>
        <v>0</v>
      </c>
      <c r="QL24" s="930">
        <f t="shared" ca="1" si="522"/>
        <v>0</v>
      </c>
      <c r="QM24" s="930">
        <f t="shared" ca="1" si="522"/>
        <v>0</v>
      </c>
      <c r="QN24" s="930">
        <f t="shared" ca="1" si="522"/>
        <v>0</v>
      </c>
      <c r="QO24" s="930">
        <f t="shared" ca="1" si="522"/>
        <v>0</v>
      </c>
      <c r="QP24" s="930">
        <f t="shared" ca="1" si="522"/>
        <v>0</v>
      </c>
      <c r="QQ24" s="930">
        <f t="shared" ca="1" si="522"/>
        <v>0</v>
      </c>
      <c r="QR24" s="930">
        <f t="shared" ca="1" si="522"/>
        <v>0</v>
      </c>
      <c r="QS24" s="930">
        <f t="shared" ca="1" si="522"/>
        <v>0</v>
      </c>
      <c r="QT24" s="930">
        <f t="shared" ca="1" si="522"/>
        <v>0</v>
      </c>
      <c r="QU24" s="930">
        <f t="shared" ca="1" si="522"/>
        <v>0</v>
      </c>
      <c r="QV24" s="930">
        <f t="shared" ca="1" si="522"/>
        <v>0</v>
      </c>
      <c r="QW24" s="930">
        <f t="shared" ca="1" si="522"/>
        <v>0</v>
      </c>
      <c r="QX24" s="930">
        <f t="shared" ca="1" si="522"/>
        <v>0</v>
      </c>
      <c r="QY24" s="930">
        <f t="shared" ca="1" si="522"/>
        <v>0</v>
      </c>
      <c r="QZ24" s="930">
        <f t="shared" ca="1" si="522"/>
        <v>0</v>
      </c>
      <c r="RA24" s="930">
        <f t="shared" ca="1" si="522"/>
        <v>0</v>
      </c>
      <c r="RB24" s="930">
        <f t="shared" ca="1" si="522"/>
        <v>0</v>
      </c>
      <c r="RC24" s="930">
        <f t="shared" ca="1" si="522"/>
        <v>0</v>
      </c>
      <c r="RD24" s="930">
        <f t="shared" ca="1" si="522"/>
        <v>0</v>
      </c>
      <c r="RE24" s="930">
        <f t="shared" ca="1" si="522"/>
        <v>0</v>
      </c>
      <c r="RF24" s="930">
        <f t="shared" ca="1" si="522"/>
        <v>0</v>
      </c>
      <c r="RG24" s="930">
        <f t="shared" ca="1" si="522"/>
        <v>0</v>
      </c>
      <c r="RH24" s="930">
        <f t="shared" ca="1" si="522"/>
        <v>0</v>
      </c>
      <c r="RI24" s="930">
        <f t="shared" ca="1" si="522"/>
        <v>0</v>
      </c>
      <c r="RJ24" s="930">
        <f t="shared" ca="1" si="522"/>
        <v>0</v>
      </c>
      <c r="RK24" s="930">
        <f t="shared" ca="1" si="522"/>
        <v>0</v>
      </c>
      <c r="RL24" s="930">
        <f t="shared" ca="1" si="522"/>
        <v>0</v>
      </c>
      <c r="RM24" s="930">
        <f t="shared" ca="1" si="522"/>
        <v>0</v>
      </c>
      <c r="RN24" s="930">
        <f t="shared" ca="1" si="522"/>
        <v>0</v>
      </c>
      <c r="RO24" s="930">
        <f t="shared" ca="1" si="522"/>
        <v>0</v>
      </c>
      <c r="RP24" s="930">
        <f t="shared" ca="1" si="522"/>
        <v>0</v>
      </c>
      <c r="RQ24" s="930">
        <f t="shared" ca="1" si="522"/>
        <v>0</v>
      </c>
      <c r="RR24" s="930">
        <f t="shared" ca="1" si="522"/>
        <v>0</v>
      </c>
      <c r="RS24" s="930">
        <f t="shared" ca="1" si="522"/>
        <v>0</v>
      </c>
      <c r="RT24" s="930">
        <f t="shared" ca="1" si="522"/>
        <v>0</v>
      </c>
      <c r="RU24" s="930">
        <f t="shared" ca="1" si="522"/>
        <v>0</v>
      </c>
      <c r="RV24" s="930">
        <f t="shared" ca="1" si="517"/>
        <v>0</v>
      </c>
      <c r="RW24" s="930">
        <f t="shared" ca="1" si="517"/>
        <v>0</v>
      </c>
      <c r="RX24" s="930">
        <f t="shared" ca="1" si="517"/>
        <v>0</v>
      </c>
      <c r="RY24" s="930">
        <f t="shared" ca="1" si="517"/>
        <v>0</v>
      </c>
      <c r="RZ24" s="930">
        <f t="shared" ca="1" si="517"/>
        <v>0</v>
      </c>
      <c r="SA24" s="930">
        <f t="shared" ca="1" si="517"/>
        <v>0</v>
      </c>
      <c r="SB24" s="930">
        <f t="shared" ca="1" si="517"/>
        <v>0</v>
      </c>
      <c r="SC24" s="930">
        <f t="shared" ca="1" si="517"/>
        <v>0</v>
      </c>
      <c r="SD24" s="930">
        <f t="shared" ca="1" si="517"/>
        <v>0</v>
      </c>
      <c r="SE24" s="930">
        <f t="shared" ca="1" si="517"/>
        <v>0</v>
      </c>
      <c r="SF24" s="930">
        <f t="shared" ca="1" si="517"/>
        <v>0</v>
      </c>
      <c r="SG24" s="930">
        <f t="shared" ca="1" si="517"/>
        <v>0</v>
      </c>
      <c r="SH24" s="930">
        <f t="shared" ca="1" si="517"/>
        <v>0</v>
      </c>
      <c r="SI24" s="930">
        <f t="shared" ca="1" si="517"/>
        <v>0</v>
      </c>
      <c r="SJ24" s="930">
        <f t="shared" ca="1" si="517"/>
        <v>0</v>
      </c>
      <c r="SK24" s="930">
        <f t="shared" ca="1" si="517"/>
        <v>0</v>
      </c>
      <c r="SL24" s="930">
        <f t="shared" ca="1" si="528"/>
        <v>0</v>
      </c>
      <c r="SM24" s="930">
        <f t="shared" ca="1" si="528"/>
        <v>0</v>
      </c>
      <c r="SN24" s="930">
        <f t="shared" ca="1" si="528"/>
        <v>0</v>
      </c>
      <c r="SO24" s="930">
        <f t="shared" ca="1" si="528"/>
        <v>0</v>
      </c>
      <c r="SP24" s="930">
        <f t="shared" ca="1" si="528"/>
        <v>0</v>
      </c>
      <c r="SQ24" s="930">
        <f t="shared" ca="1" si="528"/>
        <v>0</v>
      </c>
      <c r="SR24" s="930">
        <f t="shared" ca="1" si="528"/>
        <v>0</v>
      </c>
      <c r="SS24" s="930">
        <f t="shared" ca="1" si="528"/>
        <v>0</v>
      </c>
      <c r="ST24" s="930">
        <f t="shared" ca="1" si="528"/>
        <v>0</v>
      </c>
      <c r="SU24" s="930">
        <f t="shared" ca="1" si="528"/>
        <v>0</v>
      </c>
      <c r="SV24" s="930">
        <f t="shared" ca="1" si="528"/>
        <v>0</v>
      </c>
      <c r="SW24" s="930">
        <f t="shared" ca="1" si="528"/>
        <v>0</v>
      </c>
      <c r="SX24" s="930">
        <f t="shared" ca="1" si="528"/>
        <v>0</v>
      </c>
      <c r="SY24" s="930">
        <f t="shared" ca="1" si="528"/>
        <v>0</v>
      </c>
      <c r="SZ24" s="930">
        <f t="shared" ca="1" si="528"/>
        <v>0</v>
      </c>
      <c r="TA24" s="930">
        <f t="shared" ca="1" si="528"/>
        <v>0</v>
      </c>
      <c r="TB24" s="930">
        <f t="shared" ca="1" si="528"/>
        <v>0</v>
      </c>
      <c r="TC24" s="930">
        <f t="shared" ca="1" si="528"/>
        <v>0</v>
      </c>
      <c r="TD24" s="930">
        <f t="shared" ca="1" si="528"/>
        <v>0</v>
      </c>
      <c r="TE24" s="930">
        <f t="shared" ca="1" si="528"/>
        <v>0</v>
      </c>
      <c r="TF24" s="930">
        <f t="shared" ca="1" si="528"/>
        <v>0</v>
      </c>
      <c r="TG24" s="930">
        <f t="shared" ca="1" si="528"/>
        <v>0</v>
      </c>
      <c r="TH24" s="930">
        <f t="shared" ca="1" si="528"/>
        <v>0</v>
      </c>
      <c r="TI24" s="930">
        <f t="shared" ca="1" si="528"/>
        <v>0</v>
      </c>
      <c r="TJ24" s="930">
        <f t="shared" ca="1" si="528"/>
        <v>0</v>
      </c>
      <c r="TK24" s="930">
        <f t="shared" ca="1" si="528"/>
        <v>0</v>
      </c>
      <c r="TL24" s="930">
        <f t="shared" ca="1" si="528"/>
        <v>0</v>
      </c>
      <c r="TM24" s="930">
        <f t="shared" ca="1" si="528"/>
        <v>0</v>
      </c>
      <c r="TN24" s="930">
        <f t="shared" ca="1" si="528"/>
        <v>0</v>
      </c>
      <c r="TO24" s="930">
        <f t="shared" ca="1" si="528"/>
        <v>0</v>
      </c>
      <c r="TP24" s="930">
        <f t="shared" ca="1" si="528"/>
        <v>0</v>
      </c>
      <c r="TQ24" s="930">
        <f t="shared" ca="1" si="528"/>
        <v>0</v>
      </c>
      <c r="TR24" s="930">
        <f t="shared" ca="1" si="528"/>
        <v>0</v>
      </c>
      <c r="TS24" s="930">
        <f t="shared" ca="1" si="528"/>
        <v>0</v>
      </c>
      <c r="TT24" s="930">
        <f t="shared" ca="1" si="528"/>
        <v>0</v>
      </c>
      <c r="TU24" s="930">
        <f t="shared" ca="1" si="528"/>
        <v>0</v>
      </c>
      <c r="TV24" s="930">
        <f t="shared" ca="1" si="528"/>
        <v>0</v>
      </c>
      <c r="TW24" s="930">
        <f t="shared" ca="1" si="528"/>
        <v>0</v>
      </c>
      <c r="TX24" s="930">
        <f t="shared" ca="1" si="528"/>
        <v>0</v>
      </c>
      <c r="TY24" s="930">
        <f t="shared" ca="1" si="528"/>
        <v>0</v>
      </c>
      <c r="TZ24" s="930">
        <f t="shared" ca="1" si="528"/>
        <v>0</v>
      </c>
      <c r="UA24" s="930">
        <f t="shared" ca="1" si="528"/>
        <v>0</v>
      </c>
      <c r="UB24" s="930">
        <f t="shared" ca="1" si="528"/>
        <v>0</v>
      </c>
      <c r="UC24" s="930">
        <f t="shared" ca="1" si="528"/>
        <v>0</v>
      </c>
      <c r="UD24" s="930">
        <f t="shared" ca="1" si="528"/>
        <v>0</v>
      </c>
      <c r="UE24" s="930">
        <f t="shared" ca="1" si="528"/>
        <v>0</v>
      </c>
      <c r="UF24" s="930">
        <f t="shared" ca="1" si="528"/>
        <v>0</v>
      </c>
      <c r="UG24" s="930">
        <f t="shared" ca="1" si="528"/>
        <v>0</v>
      </c>
      <c r="UH24" s="930">
        <f t="shared" ca="1" si="528"/>
        <v>0</v>
      </c>
      <c r="UI24" s="930">
        <f t="shared" ca="1" si="528"/>
        <v>0</v>
      </c>
      <c r="UJ24" s="930">
        <f t="shared" ca="1" si="528"/>
        <v>0</v>
      </c>
      <c r="UK24" s="930">
        <f t="shared" ca="1" si="528"/>
        <v>0</v>
      </c>
      <c r="UL24" s="930">
        <f t="shared" ca="1" si="528"/>
        <v>0</v>
      </c>
      <c r="UM24" s="930">
        <f t="shared" ca="1" si="528"/>
        <v>0</v>
      </c>
      <c r="UN24" s="930">
        <f t="shared" ca="1" si="528"/>
        <v>0</v>
      </c>
      <c r="UO24" s="930">
        <f t="shared" ca="1" si="528"/>
        <v>0</v>
      </c>
      <c r="UP24" s="930">
        <f t="shared" ca="1" si="528"/>
        <v>0</v>
      </c>
      <c r="UQ24" s="930">
        <f t="shared" ca="1" si="528"/>
        <v>0</v>
      </c>
      <c r="UR24" s="930">
        <f t="shared" ca="1" si="528"/>
        <v>0</v>
      </c>
      <c r="US24" s="930">
        <f t="shared" ca="1" si="528"/>
        <v>0</v>
      </c>
      <c r="UT24" s="930">
        <f t="shared" ca="1" si="528"/>
        <v>0</v>
      </c>
      <c r="UU24" s="930">
        <f t="shared" ca="1" si="528"/>
        <v>0</v>
      </c>
      <c r="UV24" s="930">
        <f t="shared" ca="1" si="528"/>
        <v>0</v>
      </c>
      <c r="UW24" s="930">
        <f t="shared" ca="1" si="528"/>
        <v>0</v>
      </c>
      <c r="UX24" s="930">
        <f t="shared" ca="1" si="523"/>
        <v>0</v>
      </c>
      <c r="UY24" s="930">
        <f t="shared" ca="1" si="523"/>
        <v>0</v>
      </c>
      <c r="UZ24" s="930">
        <f t="shared" ref="UZ24:XK25" ca="1" si="531">(ROUND(IF(((UZ$8-$D24)*$H$11)&lt;0,0,(UZ$8-$D24)*$H$11),2))*$C24</f>
        <v>0</v>
      </c>
      <c r="VA24" s="930">
        <f t="shared" ca="1" si="531"/>
        <v>0</v>
      </c>
      <c r="VB24" s="930">
        <f t="shared" ca="1" si="531"/>
        <v>0</v>
      </c>
      <c r="VC24" s="930">
        <f t="shared" ca="1" si="531"/>
        <v>0</v>
      </c>
      <c r="VD24" s="930">
        <f t="shared" ca="1" si="531"/>
        <v>0</v>
      </c>
      <c r="VE24" s="930">
        <f t="shared" ca="1" si="531"/>
        <v>0</v>
      </c>
      <c r="VF24" s="930">
        <f t="shared" ca="1" si="531"/>
        <v>0</v>
      </c>
      <c r="VG24" s="930">
        <f t="shared" ca="1" si="531"/>
        <v>0</v>
      </c>
      <c r="VH24" s="930">
        <f t="shared" ca="1" si="531"/>
        <v>0</v>
      </c>
      <c r="VI24" s="930">
        <f t="shared" ca="1" si="531"/>
        <v>0</v>
      </c>
      <c r="VJ24" s="930">
        <f t="shared" ca="1" si="531"/>
        <v>0</v>
      </c>
      <c r="VK24" s="930">
        <f t="shared" ca="1" si="531"/>
        <v>0</v>
      </c>
      <c r="VL24" s="930">
        <f t="shared" ca="1" si="531"/>
        <v>0</v>
      </c>
      <c r="VM24" s="930">
        <f t="shared" ca="1" si="531"/>
        <v>0</v>
      </c>
      <c r="VN24" s="930">
        <f t="shared" ca="1" si="531"/>
        <v>0</v>
      </c>
      <c r="VO24" s="930">
        <f t="shared" ca="1" si="531"/>
        <v>0</v>
      </c>
      <c r="VP24" s="930">
        <f t="shared" ca="1" si="531"/>
        <v>0</v>
      </c>
      <c r="VQ24" s="930">
        <f t="shared" ca="1" si="531"/>
        <v>0</v>
      </c>
      <c r="VR24" s="930">
        <f t="shared" ca="1" si="531"/>
        <v>0</v>
      </c>
      <c r="VS24" s="930">
        <f t="shared" ca="1" si="531"/>
        <v>0</v>
      </c>
      <c r="VT24" s="930">
        <f t="shared" ca="1" si="531"/>
        <v>0</v>
      </c>
      <c r="VU24" s="930">
        <f t="shared" ca="1" si="531"/>
        <v>0</v>
      </c>
      <c r="VV24" s="930">
        <f t="shared" ca="1" si="531"/>
        <v>0</v>
      </c>
      <c r="VW24" s="930">
        <f t="shared" ca="1" si="531"/>
        <v>0</v>
      </c>
      <c r="VX24" s="930">
        <f t="shared" ca="1" si="531"/>
        <v>0</v>
      </c>
      <c r="VY24" s="930">
        <f t="shared" ca="1" si="531"/>
        <v>0</v>
      </c>
      <c r="VZ24" s="930">
        <f t="shared" ca="1" si="531"/>
        <v>0</v>
      </c>
      <c r="WA24" s="930">
        <f t="shared" ca="1" si="531"/>
        <v>0</v>
      </c>
      <c r="WB24" s="930">
        <f t="shared" ca="1" si="531"/>
        <v>0</v>
      </c>
      <c r="WC24" s="930">
        <f t="shared" ca="1" si="531"/>
        <v>0</v>
      </c>
      <c r="WD24" s="930">
        <f t="shared" ca="1" si="531"/>
        <v>0</v>
      </c>
      <c r="WE24" s="930">
        <f t="shared" ca="1" si="531"/>
        <v>0</v>
      </c>
      <c r="WF24" s="930">
        <f t="shared" ca="1" si="531"/>
        <v>0</v>
      </c>
      <c r="WG24" s="930">
        <f t="shared" ca="1" si="531"/>
        <v>0</v>
      </c>
      <c r="WH24" s="930">
        <f t="shared" ca="1" si="531"/>
        <v>0</v>
      </c>
      <c r="WI24" s="930">
        <f t="shared" ca="1" si="531"/>
        <v>0</v>
      </c>
      <c r="WJ24" s="930">
        <f t="shared" ca="1" si="531"/>
        <v>0</v>
      </c>
      <c r="WK24" s="930">
        <f t="shared" ca="1" si="531"/>
        <v>0</v>
      </c>
      <c r="WL24" s="930">
        <f t="shared" ca="1" si="531"/>
        <v>0</v>
      </c>
      <c r="WM24" s="930">
        <f t="shared" ca="1" si="531"/>
        <v>0</v>
      </c>
      <c r="WN24" s="930">
        <f t="shared" ca="1" si="531"/>
        <v>0</v>
      </c>
      <c r="WO24" s="930">
        <f t="shared" ca="1" si="531"/>
        <v>0</v>
      </c>
      <c r="WP24" s="930">
        <f t="shared" ca="1" si="531"/>
        <v>0</v>
      </c>
      <c r="WQ24" s="930">
        <f t="shared" ca="1" si="531"/>
        <v>0</v>
      </c>
      <c r="WR24" s="930">
        <f t="shared" ca="1" si="531"/>
        <v>0</v>
      </c>
      <c r="WS24" s="930">
        <f t="shared" ca="1" si="531"/>
        <v>0</v>
      </c>
      <c r="WT24" s="930">
        <f t="shared" ca="1" si="531"/>
        <v>0</v>
      </c>
      <c r="WU24" s="930">
        <f t="shared" ca="1" si="531"/>
        <v>0</v>
      </c>
      <c r="WV24" s="930">
        <f t="shared" ca="1" si="531"/>
        <v>0</v>
      </c>
      <c r="WW24" s="930">
        <f t="shared" ca="1" si="531"/>
        <v>0</v>
      </c>
      <c r="WX24" s="930">
        <f t="shared" ca="1" si="531"/>
        <v>0</v>
      </c>
      <c r="WY24" s="930">
        <f t="shared" ca="1" si="531"/>
        <v>0</v>
      </c>
      <c r="WZ24" s="930">
        <f t="shared" ca="1" si="531"/>
        <v>0</v>
      </c>
      <c r="XA24" s="930">
        <f t="shared" ca="1" si="531"/>
        <v>0</v>
      </c>
      <c r="XB24" s="930">
        <f t="shared" ca="1" si="531"/>
        <v>0</v>
      </c>
      <c r="XC24" s="930">
        <f t="shared" ca="1" si="531"/>
        <v>0</v>
      </c>
      <c r="XD24" s="930">
        <f t="shared" ca="1" si="531"/>
        <v>0</v>
      </c>
      <c r="XE24" s="930">
        <f t="shared" ca="1" si="531"/>
        <v>0</v>
      </c>
      <c r="XF24" s="930">
        <f t="shared" ca="1" si="531"/>
        <v>0</v>
      </c>
      <c r="XG24" s="930">
        <f t="shared" ca="1" si="531"/>
        <v>0</v>
      </c>
      <c r="XH24" s="930">
        <f t="shared" ca="1" si="531"/>
        <v>0</v>
      </c>
      <c r="XI24" s="930">
        <f t="shared" ca="1" si="531"/>
        <v>0</v>
      </c>
      <c r="XJ24" s="930">
        <f t="shared" ca="1" si="531"/>
        <v>0</v>
      </c>
      <c r="XK24" s="930">
        <f t="shared" ca="1" si="531"/>
        <v>0</v>
      </c>
      <c r="XL24" s="930">
        <f t="shared" ca="1" si="529"/>
        <v>0</v>
      </c>
      <c r="XM24" s="930">
        <f t="shared" ca="1" si="524"/>
        <v>0</v>
      </c>
      <c r="XN24" s="930">
        <f t="shared" ca="1" si="524"/>
        <v>0</v>
      </c>
      <c r="XO24" s="930">
        <f t="shared" ca="1" si="524"/>
        <v>0</v>
      </c>
      <c r="XP24" s="930">
        <f t="shared" ca="1" si="524"/>
        <v>0</v>
      </c>
      <c r="XQ24" s="930">
        <f t="shared" ca="1" si="524"/>
        <v>0</v>
      </c>
      <c r="XR24" s="930">
        <f t="shared" ca="1" si="524"/>
        <v>0</v>
      </c>
      <c r="XS24" s="930">
        <f t="shared" ca="1" si="524"/>
        <v>0</v>
      </c>
      <c r="XT24" s="930">
        <f t="shared" ca="1" si="524"/>
        <v>0</v>
      </c>
      <c r="XU24" s="930">
        <f t="shared" ca="1" si="524"/>
        <v>0</v>
      </c>
      <c r="XV24" s="930">
        <f t="shared" ca="1" si="524"/>
        <v>0</v>
      </c>
      <c r="XW24" s="930">
        <f t="shared" ca="1" si="524"/>
        <v>0</v>
      </c>
      <c r="XX24" s="930">
        <f t="shared" ca="1" si="524"/>
        <v>0</v>
      </c>
      <c r="XY24" s="930">
        <f t="shared" ca="1" si="524"/>
        <v>0</v>
      </c>
      <c r="XZ24" s="930">
        <f t="shared" ca="1" si="524"/>
        <v>0</v>
      </c>
      <c r="YA24" s="930">
        <f t="shared" ca="1" si="524"/>
        <v>0</v>
      </c>
      <c r="YB24" s="930">
        <f t="shared" ca="1" si="524"/>
        <v>0</v>
      </c>
      <c r="YC24" s="930">
        <f t="shared" ca="1" si="524"/>
        <v>0</v>
      </c>
      <c r="YD24" s="930">
        <f t="shared" ca="1" si="524"/>
        <v>0</v>
      </c>
      <c r="YE24" s="930">
        <f t="shared" ca="1" si="524"/>
        <v>0</v>
      </c>
      <c r="YF24" s="930">
        <f t="shared" ca="1" si="524"/>
        <v>0</v>
      </c>
      <c r="YG24" s="930">
        <f t="shared" ca="1" si="524"/>
        <v>0</v>
      </c>
      <c r="YH24" s="930">
        <f t="shared" ca="1" si="524"/>
        <v>0</v>
      </c>
      <c r="YI24" s="930">
        <f t="shared" ca="1" si="524"/>
        <v>0</v>
      </c>
      <c r="YJ24" s="930">
        <f t="shared" ca="1" si="524"/>
        <v>0</v>
      </c>
      <c r="YK24" s="930">
        <f t="shared" ca="1" si="524"/>
        <v>0</v>
      </c>
      <c r="YL24" s="930">
        <f t="shared" ca="1" si="524"/>
        <v>0</v>
      </c>
      <c r="YM24" s="930">
        <f t="shared" ca="1" si="524"/>
        <v>0</v>
      </c>
      <c r="YN24" s="930">
        <f t="shared" ca="1" si="524"/>
        <v>0</v>
      </c>
      <c r="YO24" s="930">
        <f t="shared" ca="1" si="524"/>
        <v>0</v>
      </c>
      <c r="YP24" s="930">
        <f t="shared" ca="1" si="524"/>
        <v>0</v>
      </c>
      <c r="YQ24" s="930">
        <f t="shared" ca="1" si="524"/>
        <v>0</v>
      </c>
      <c r="YR24" s="930">
        <f t="shared" ca="1" si="524"/>
        <v>0</v>
      </c>
      <c r="YS24" s="930">
        <f t="shared" ca="1" si="524"/>
        <v>0</v>
      </c>
      <c r="YT24" s="930">
        <f t="shared" ca="1" si="524"/>
        <v>0</v>
      </c>
      <c r="YU24" s="930">
        <f t="shared" ca="1" si="524"/>
        <v>0</v>
      </c>
      <c r="YV24" s="930">
        <f t="shared" ca="1" si="524"/>
        <v>0</v>
      </c>
      <c r="YW24" s="930">
        <f t="shared" ca="1" si="524"/>
        <v>0</v>
      </c>
      <c r="YX24" s="930">
        <f t="shared" ca="1" si="524"/>
        <v>0</v>
      </c>
      <c r="YY24" s="930">
        <f t="shared" ca="1" si="524"/>
        <v>0</v>
      </c>
      <c r="YZ24" s="930">
        <f t="shared" ca="1" si="524"/>
        <v>0</v>
      </c>
      <c r="ZA24" s="930">
        <f t="shared" ca="1" si="524"/>
        <v>0</v>
      </c>
      <c r="ZB24" s="930">
        <f t="shared" ca="1" si="524"/>
        <v>0</v>
      </c>
      <c r="ZC24" s="930">
        <f t="shared" ca="1" si="524"/>
        <v>0</v>
      </c>
      <c r="ZD24" s="930">
        <f t="shared" ca="1" si="524"/>
        <v>0</v>
      </c>
      <c r="ZE24" s="930">
        <f t="shared" ca="1" si="524"/>
        <v>0</v>
      </c>
      <c r="ZF24" s="930">
        <f t="shared" ca="1" si="524"/>
        <v>0</v>
      </c>
      <c r="ZG24" s="930">
        <f t="shared" ca="1" si="524"/>
        <v>0</v>
      </c>
      <c r="ZH24" s="930">
        <f t="shared" ca="1" si="524"/>
        <v>0</v>
      </c>
      <c r="ZI24" s="930">
        <f t="shared" ca="1" si="524"/>
        <v>0</v>
      </c>
      <c r="ZJ24" s="930">
        <f t="shared" ca="1" si="524"/>
        <v>0</v>
      </c>
      <c r="ZK24" s="930">
        <f t="shared" ca="1" si="524"/>
        <v>0</v>
      </c>
      <c r="ZL24" s="930">
        <f t="shared" ca="1" si="524"/>
        <v>0</v>
      </c>
      <c r="ZM24" s="930">
        <f t="shared" ca="1" si="524"/>
        <v>0</v>
      </c>
      <c r="ZN24" s="930">
        <f t="shared" ca="1" si="524"/>
        <v>0</v>
      </c>
      <c r="ZO24" s="930">
        <f t="shared" ca="1" si="524"/>
        <v>0</v>
      </c>
      <c r="ZP24" s="930">
        <f t="shared" ca="1" si="524"/>
        <v>0</v>
      </c>
      <c r="ZQ24" s="930">
        <f t="shared" ca="1" si="524"/>
        <v>0</v>
      </c>
      <c r="ZR24" s="930">
        <f t="shared" ca="1" si="524"/>
        <v>0</v>
      </c>
      <c r="ZS24" s="930">
        <f t="shared" ca="1" si="524"/>
        <v>0</v>
      </c>
      <c r="ZT24" s="930">
        <f t="shared" ca="1" si="524"/>
        <v>0</v>
      </c>
      <c r="ZU24" s="930">
        <f t="shared" ca="1" si="524"/>
        <v>0</v>
      </c>
      <c r="ZV24" s="930">
        <f t="shared" ca="1" si="524"/>
        <v>0</v>
      </c>
      <c r="ZW24" s="930">
        <f t="shared" ca="1" si="524"/>
        <v>0</v>
      </c>
      <c r="ZX24" s="930">
        <f t="shared" ca="1" si="503"/>
        <v>0</v>
      </c>
      <c r="ZY24" s="930">
        <f t="shared" ca="1" si="503"/>
        <v>0</v>
      </c>
      <c r="ZZ24" s="930">
        <f t="shared" ca="1" si="503"/>
        <v>0</v>
      </c>
      <c r="AAA24" s="930">
        <f t="shared" ca="1" si="503"/>
        <v>0</v>
      </c>
      <c r="AAB24" s="930">
        <f t="shared" ca="1" si="503"/>
        <v>0</v>
      </c>
    </row>
    <row r="25" spans="1:704" s="150" customFormat="1" ht="15" customHeight="1" x14ac:dyDescent="0.2">
      <c r="A25" s="150" t="s">
        <v>15</v>
      </c>
      <c r="B25" s="318">
        <f ca="1">II!B27</f>
        <v>3</v>
      </c>
      <c r="C25" s="283">
        <f ca="1">II!I27</f>
        <v>2127</v>
      </c>
      <c r="D25" s="147">
        <f ca="1">II!J27</f>
        <v>631.29</v>
      </c>
      <c r="E25" s="283" t="str">
        <f t="shared" ca="1" si="513"/>
        <v/>
      </c>
      <c r="F25" s="166" t="str">
        <f ca="1">IF(E25="","",ROUND(II!$H$34*F$10*100,0)/100)</f>
        <v/>
      </c>
      <c r="G25" s="166">
        <f t="shared" ca="1" si="508"/>
        <v>0</v>
      </c>
      <c r="H25" s="147">
        <f ca="1">IF(II!P27="",0,ROUND((II!$H$34-D25)*$H$11*100,0)/100)</f>
        <v>845.29</v>
      </c>
      <c r="I25" s="147">
        <f ca="1">IF(Para!L$42="nein",(H25*C25),IF(H25="",0,ROUND(IF(C25&gt;II!$I$36,(H25*II!$I$36),(H25*C25)),0)))</f>
        <v>1797932</v>
      </c>
      <c r="J25" s="189">
        <f t="shared" ca="1" si="504"/>
        <v>1797932</v>
      </c>
      <c r="K25" s="953">
        <f t="shared" ca="1" si="488"/>
        <v>1797932</v>
      </c>
      <c r="L25" s="940">
        <f ca="1">ROUND(L$27/J$27*J25,2)+L30</f>
        <v>3193120.29</v>
      </c>
      <c r="M25" s="940">
        <v>2107845.25</v>
      </c>
      <c r="N25" s="940">
        <f t="shared" ca="1" si="489"/>
        <v>14944.404812360255</v>
      </c>
      <c r="P25" s="930">
        <f ca="1">(ROUND(IF(((P$8-$D25)*$H$11)&lt;0,0,(P$8-$D25)*$H$11),2))*$C25</f>
        <v>2221608.96</v>
      </c>
      <c r="Q25" s="930">
        <f t="shared" ca="1" si="490"/>
        <v>2218950.21</v>
      </c>
      <c r="R25" s="930">
        <f t="shared" ca="1" si="490"/>
        <v>2216291.46</v>
      </c>
      <c r="S25" s="930">
        <f t="shared" ca="1" si="490"/>
        <v>2213611.44</v>
      </c>
      <c r="T25" s="930">
        <f t="shared" ca="1" si="490"/>
        <v>2210952.69</v>
      </c>
      <c r="U25" s="930">
        <f t="shared" ca="1" si="490"/>
        <v>2208293.94</v>
      </c>
      <c r="V25" s="930">
        <f t="shared" ca="1" si="490"/>
        <v>2205635.19</v>
      </c>
      <c r="W25" s="930">
        <f t="shared" ca="1" si="490"/>
        <v>2202955.17</v>
      </c>
      <c r="X25" s="930">
        <f t="shared" ca="1" si="490"/>
        <v>2200296.42</v>
      </c>
      <c r="Y25" s="930">
        <f t="shared" ca="1" si="490"/>
        <v>2197637.67</v>
      </c>
      <c r="Z25" s="930">
        <f t="shared" ca="1" si="490"/>
        <v>2194957.65</v>
      </c>
      <c r="AA25" s="930">
        <f t="shared" ca="1" si="490"/>
        <v>2192298.9</v>
      </c>
      <c r="AB25" s="930">
        <f t="shared" ca="1" si="490"/>
        <v>2189640.15</v>
      </c>
      <c r="AC25" s="930">
        <f t="shared" ca="1" si="490"/>
        <v>2186981.4</v>
      </c>
      <c r="AD25" s="930">
        <f t="shared" ca="1" si="490"/>
        <v>2184301.38</v>
      </c>
      <c r="AE25" s="930">
        <f t="shared" ca="1" si="490"/>
        <v>2181642.63</v>
      </c>
      <c r="AF25" s="930">
        <f t="shared" ca="1" si="490"/>
        <v>2178983.88</v>
      </c>
      <c r="AG25" s="930">
        <f t="shared" ca="1" si="490"/>
        <v>2176325.13</v>
      </c>
      <c r="AH25" s="930">
        <f t="shared" ca="1" si="490"/>
        <v>2173645.11</v>
      </c>
      <c r="AI25" s="930">
        <f t="shared" ca="1" si="490"/>
        <v>2170986.36</v>
      </c>
      <c r="AJ25" s="930">
        <f t="shared" ca="1" si="490"/>
        <v>2168327.61</v>
      </c>
      <c r="AK25" s="930">
        <f t="shared" ca="1" si="490"/>
        <v>2165647.59</v>
      </c>
      <c r="AL25" s="930">
        <f t="shared" ref="AL25:CW25" ca="1" si="532">(ROUND(IF(((AL$8-$D25)*$H$11)&lt;0,0,(AL$8-$D25)*$H$11),2))*$C25</f>
        <v>2162988.84</v>
      </c>
      <c r="AM25" s="930">
        <f t="shared" ca="1" si="532"/>
        <v>2160330.09</v>
      </c>
      <c r="AN25" s="930">
        <f t="shared" ca="1" si="532"/>
        <v>2157671.34</v>
      </c>
      <c r="AO25" s="930">
        <f t="shared" ca="1" si="532"/>
        <v>2154991.3199999998</v>
      </c>
      <c r="AP25" s="930">
        <f t="shared" ca="1" si="532"/>
        <v>2152332.5699999998</v>
      </c>
      <c r="AQ25" s="930">
        <f t="shared" ca="1" si="532"/>
        <v>2149673.8199999998</v>
      </c>
      <c r="AR25" s="930">
        <f t="shared" ca="1" si="532"/>
        <v>2147015.0699999998</v>
      </c>
      <c r="AS25" s="930">
        <f t="shared" ca="1" si="532"/>
        <v>2144335.0499999998</v>
      </c>
      <c r="AT25" s="930">
        <f t="shared" ca="1" si="532"/>
        <v>2141676.2999999998</v>
      </c>
      <c r="AU25" s="930">
        <f t="shared" ca="1" si="532"/>
        <v>2139017.5499999998</v>
      </c>
      <c r="AV25" s="930">
        <f t="shared" ca="1" si="532"/>
        <v>2136337.5299999998</v>
      </c>
      <c r="AW25" s="930">
        <f t="shared" ca="1" si="532"/>
        <v>2133678.7799999998</v>
      </c>
      <c r="AX25" s="930">
        <f t="shared" ca="1" si="532"/>
        <v>2131020.0299999998</v>
      </c>
      <c r="AY25" s="930">
        <f t="shared" ca="1" si="532"/>
        <v>2128361.2799999998</v>
      </c>
      <c r="AZ25" s="930">
        <f t="shared" ca="1" si="532"/>
        <v>2125681.2599999998</v>
      </c>
      <c r="BA25" s="930">
        <f t="shared" ca="1" si="532"/>
        <v>2123022.5099999998</v>
      </c>
      <c r="BB25" s="930">
        <f t="shared" ca="1" si="532"/>
        <v>2120363.7599999998</v>
      </c>
      <c r="BC25" s="930">
        <f t="shared" ca="1" si="532"/>
        <v>2117683.7400000002</v>
      </c>
      <c r="BD25" s="930">
        <f t="shared" ca="1" si="532"/>
        <v>2115024.9900000002</v>
      </c>
      <c r="BE25" s="930">
        <f t="shared" ca="1" si="532"/>
        <v>2112366.2400000002</v>
      </c>
      <c r="BF25" s="930">
        <f t="shared" ca="1" si="532"/>
        <v>2109707.4900000002</v>
      </c>
      <c r="BG25" s="930">
        <f t="shared" ca="1" si="532"/>
        <v>2107027.4700000002</v>
      </c>
      <c r="BH25" s="930">
        <f t="shared" ca="1" si="532"/>
        <v>2104368.7200000002</v>
      </c>
      <c r="BI25" s="930">
        <f t="shared" ca="1" si="532"/>
        <v>2101709.9700000002</v>
      </c>
      <c r="BJ25" s="930">
        <f t="shared" ca="1" si="532"/>
        <v>2099051.2200000002</v>
      </c>
      <c r="BK25" s="930">
        <f t="shared" ca="1" si="532"/>
        <v>2096371.2</v>
      </c>
      <c r="BL25" s="930">
        <f t="shared" ca="1" si="532"/>
        <v>2093712.45</v>
      </c>
      <c r="BM25" s="930">
        <f t="shared" ca="1" si="532"/>
        <v>2091053.7</v>
      </c>
      <c r="BN25" s="930">
        <f t="shared" ca="1" si="532"/>
        <v>2088373.6800000002</v>
      </c>
      <c r="BO25" s="930">
        <f t="shared" ca="1" si="532"/>
        <v>2085714.9300000002</v>
      </c>
      <c r="BP25" s="930">
        <f t="shared" ca="1" si="532"/>
        <v>2083056.1800000002</v>
      </c>
      <c r="BQ25" s="930">
        <f t="shared" ca="1" si="532"/>
        <v>2080397.4300000002</v>
      </c>
      <c r="BR25" s="930">
        <f t="shared" ca="1" si="532"/>
        <v>2077717.4100000001</v>
      </c>
      <c r="BS25" s="930">
        <f t="shared" ca="1" si="532"/>
        <v>2075058.6600000001</v>
      </c>
      <c r="BT25" s="930">
        <f t="shared" ca="1" si="532"/>
        <v>2072399.9100000001</v>
      </c>
      <c r="BU25" s="930">
        <f t="shared" ca="1" si="532"/>
        <v>2069741.1600000001</v>
      </c>
      <c r="BV25" s="930">
        <f t="shared" ca="1" si="532"/>
        <v>2067061.1400000001</v>
      </c>
      <c r="BW25" s="930">
        <f t="shared" ca="1" si="532"/>
        <v>2064402.3900000001</v>
      </c>
      <c r="BX25" s="930">
        <f t="shared" ca="1" si="532"/>
        <v>2061743.6400000001</v>
      </c>
      <c r="BY25" s="930">
        <f t="shared" ca="1" si="532"/>
        <v>2059063.6199999999</v>
      </c>
      <c r="BZ25" s="930">
        <f t="shared" ca="1" si="532"/>
        <v>2056404.8699999999</v>
      </c>
      <c r="CA25" s="930">
        <f t="shared" ca="1" si="532"/>
        <v>2053746.1199999999</v>
      </c>
      <c r="CB25" s="930">
        <f t="shared" ca="1" si="532"/>
        <v>2051087.3699999999</v>
      </c>
      <c r="CC25" s="930">
        <f t="shared" ca="1" si="532"/>
        <v>2048407.3499999999</v>
      </c>
      <c r="CD25" s="930">
        <f t="shared" ca="1" si="532"/>
        <v>2045748.5999999999</v>
      </c>
      <c r="CE25" s="930">
        <f t="shared" ca="1" si="532"/>
        <v>2043089.8499999999</v>
      </c>
      <c r="CF25" s="930">
        <f t="shared" ca="1" si="532"/>
        <v>2040409.8299999998</v>
      </c>
      <c r="CG25" s="930">
        <f t="shared" ca="1" si="532"/>
        <v>2037751.0799999998</v>
      </c>
      <c r="CH25" s="930">
        <f t="shared" ca="1" si="532"/>
        <v>2035092.3299999998</v>
      </c>
      <c r="CI25" s="930">
        <f t="shared" ca="1" si="532"/>
        <v>2032433.5799999998</v>
      </c>
      <c r="CJ25" s="930">
        <f t="shared" ca="1" si="532"/>
        <v>2029753.56</v>
      </c>
      <c r="CK25" s="930">
        <f t="shared" ca="1" si="532"/>
        <v>2027094.81</v>
      </c>
      <c r="CL25" s="930">
        <f t="shared" ca="1" si="532"/>
        <v>2024436.06</v>
      </c>
      <c r="CM25" s="930">
        <f t="shared" ca="1" si="532"/>
        <v>2021777.31</v>
      </c>
      <c r="CN25" s="930">
        <f t="shared" ca="1" si="532"/>
        <v>2019097.29</v>
      </c>
      <c r="CO25" s="930">
        <f t="shared" ca="1" si="532"/>
        <v>2016438.54</v>
      </c>
      <c r="CP25" s="930">
        <f t="shared" ca="1" si="532"/>
        <v>2013779.79</v>
      </c>
      <c r="CQ25" s="930">
        <f t="shared" ca="1" si="532"/>
        <v>2011099.77</v>
      </c>
      <c r="CR25" s="930">
        <f t="shared" ca="1" si="532"/>
        <v>2008441.02</v>
      </c>
      <c r="CS25" s="930">
        <f t="shared" ca="1" si="532"/>
        <v>2005782.27</v>
      </c>
      <c r="CT25" s="930">
        <f t="shared" ca="1" si="532"/>
        <v>2003123.52</v>
      </c>
      <c r="CU25" s="930">
        <f t="shared" ca="1" si="532"/>
        <v>2000443.5</v>
      </c>
      <c r="CV25" s="930">
        <f t="shared" ca="1" si="532"/>
        <v>1997784.75</v>
      </c>
      <c r="CW25" s="930">
        <f t="shared" ca="1" si="532"/>
        <v>1995126</v>
      </c>
      <c r="CX25" s="930">
        <f t="shared" ca="1" si="492"/>
        <v>1992467.25</v>
      </c>
      <c r="CY25" s="930">
        <f t="shared" ca="1" si="492"/>
        <v>1989787.23</v>
      </c>
      <c r="CZ25" s="930">
        <f t="shared" ca="1" si="492"/>
        <v>1987128.48</v>
      </c>
      <c r="DA25" s="930">
        <f t="shared" ca="1" si="492"/>
        <v>1984469.73</v>
      </c>
      <c r="DB25" s="930">
        <f t="shared" ca="1" si="525"/>
        <v>1981789.71</v>
      </c>
      <c r="DC25" s="930">
        <f t="shared" ca="1" si="525"/>
        <v>1979130.96</v>
      </c>
      <c r="DD25" s="930">
        <f t="shared" ca="1" si="525"/>
        <v>1976472.21</v>
      </c>
      <c r="DE25" s="930">
        <f t="shared" ca="1" si="525"/>
        <v>1973813.46</v>
      </c>
      <c r="DF25" s="930">
        <f t="shared" ca="1" si="525"/>
        <v>1971133.4399999999</v>
      </c>
      <c r="DG25" s="930">
        <f t="shared" ca="1" si="525"/>
        <v>1968474.69</v>
      </c>
      <c r="DH25" s="930">
        <f t="shared" ca="1" si="525"/>
        <v>1965815.94</v>
      </c>
      <c r="DI25" s="930">
        <f t="shared" ca="1" si="525"/>
        <v>1963135.9200000002</v>
      </c>
      <c r="DJ25" s="930">
        <f t="shared" ca="1" si="525"/>
        <v>1960477.1700000002</v>
      </c>
      <c r="DK25" s="930">
        <f t="shared" ca="1" si="525"/>
        <v>1957818.4200000002</v>
      </c>
      <c r="DL25" s="930">
        <f t="shared" ca="1" si="525"/>
        <v>1955159.6700000002</v>
      </c>
      <c r="DM25" s="930">
        <f t="shared" ca="1" si="525"/>
        <v>1952479.6500000001</v>
      </c>
      <c r="DN25" s="930">
        <f t="shared" ca="1" si="525"/>
        <v>1949820.9000000001</v>
      </c>
      <c r="DO25" s="930">
        <f t="shared" ca="1" si="525"/>
        <v>1947162.1500000001</v>
      </c>
      <c r="DP25" s="930">
        <f t="shared" ca="1" si="525"/>
        <v>1944503.4000000001</v>
      </c>
      <c r="DQ25" s="930">
        <f t="shared" ca="1" si="525"/>
        <v>1941823.3800000001</v>
      </c>
      <c r="DR25" s="930">
        <f t="shared" ca="1" si="525"/>
        <v>1939164.6300000001</v>
      </c>
      <c r="DS25" s="930">
        <f t="shared" ca="1" si="525"/>
        <v>1936505.8800000001</v>
      </c>
      <c r="DT25" s="930">
        <f t="shared" ca="1" si="525"/>
        <v>1933825.8599999999</v>
      </c>
      <c r="DU25" s="930">
        <f t="shared" ca="1" si="525"/>
        <v>1931167.1099999999</v>
      </c>
      <c r="DV25" s="930">
        <f t="shared" ca="1" si="525"/>
        <v>1928508.3599999999</v>
      </c>
      <c r="DW25" s="930">
        <f t="shared" ca="1" si="525"/>
        <v>1925849.6099999999</v>
      </c>
      <c r="DX25" s="930">
        <f t="shared" ca="1" si="525"/>
        <v>1923169.5899999999</v>
      </c>
      <c r="DY25" s="930">
        <f t="shared" ca="1" si="525"/>
        <v>1920510.8399999999</v>
      </c>
      <c r="DZ25" s="930">
        <f t="shared" ca="1" si="525"/>
        <v>1917852.0899999999</v>
      </c>
      <c r="EA25" s="930">
        <f t="shared" ca="1" si="525"/>
        <v>1915193.3399999999</v>
      </c>
      <c r="EB25" s="930">
        <f t="shared" ca="1" si="525"/>
        <v>1912513.3199999998</v>
      </c>
      <c r="EC25" s="930">
        <f t="shared" ca="1" si="525"/>
        <v>1909854.5699999998</v>
      </c>
      <c r="ED25" s="930">
        <f t="shared" ca="1" si="525"/>
        <v>1907195.8199999998</v>
      </c>
      <c r="EE25" s="930">
        <f t="shared" ca="1" si="525"/>
        <v>1904515.8</v>
      </c>
      <c r="EF25" s="930">
        <f t="shared" ca="1" si="525"/>
        <v>1901857.05</v>
      </c>
      <c r="EG25" s="930">
        <f t="shared" ca="1" si="525"/>
        <v>1899198.3</v>
      </c>
      <c r="EH25" s="930">
        <f t="shared" ca="1" si="525"/>
        <v>1896539.55</v>
      </c>
      <c r="EI25" s="930">
        <f t="shared" ca="1" si="525"/>
        <v>1893859.53</v>
      </c>
      <c r="EJ25" s="930">
        <f t="shared" ca="1" si="525"/>
        <v>1891200.78</v>
      </c>
      <c r="EK25" s="930">
        <f t="shared" ca="1" si="525"/>
        <v>1888542.03</v>
      </c>
      <c r="EL25" s="930">
        <f t="shared" ca="1" si="525"/>
        <v>1885862.01</v>
      </c>
      <c r="EM25" s="930">
        <f t="shared" ca="1" si="525"/>
        <v>1883203.26</v>
      </c>
      <c r="EN25" s="930">
        <f t="shared" ca="1" si="525"/>
        <v>1880544.51</v>
      </c>
      <c r="EO25" s="930">
        <f t="shared" ca="1" si="525"/>
        <v>1877885.76</v>
      </c>
      <c r="EP25" s="930">
        <f t="shared" ca="1" si="525"/>
        <v>1875205.74</v>
      </c>
      <c r="EQ25" s="930">
        <f t="shared" ca="1" si="525"/>
        <v>1872546.99</v>
      </c>
      <c r="ER25" s="930">
        <f t="shared" ca="1" si="525"/>
        <v>1869888.24</v>
      </c>
      <c r="ES25" s="930">
        <f t="shared" ca="1" si="525"/>
        <v>1867229.49</v>
      </c>
      <c r="ET25" s="930">
        <f t="shared" ca="1" si="525"/>
        <v>1864549.47</v>
      </c>
      <c r="EU25" s="930">
        <f t="shared" ca="1" si="525"/>
        <v>1861890.72</v>
      </c>
      <c r="EV25" s="930">
        <f t="shared" ca="1" si="525"/>
        <v>1859231.97</v>
      </c>
      <c r="EW25" s="930">
        <f t="shared" ca="1" si="525"/>
        <v>1856551.95</v>
      </c>
      <c r="EX25" s="930">
        <f t="shared" ca="1" si="525"/>
        <v>1853893.2</v>
      </c>
      <c r="EY25" s="930">
        <f t="shared" ca="1" si="525"/>
        <v>1851234.45</v>
      </c>
      <c r="EZ25" s="930">
        <f t="shared" ca="1" si="525"/>
        <v>1848575.7</v>
      </c>
      <c r="FA25" s="930">
        <f t="shared" ca="1" si="525"/>
        <v>1845895.6800000002</v>
      </c>
      <c r="FB25" s="930">
        <f t="shared" ca="1" si="525"/>
        <v>1843236.9300000002</v>
      </c>
      <c r="FC25" s="930">
        <f t="shared" ca="1" si="525"/>
        <v>1840578.1800000002</v>
      </c>
      <c r="FD25" s="930">
        <f t="shared" ca="1" si="525"/>
        <v>1837919.4300000002</v>
      </c>
      <c r="FE25" s="930">
        <f t="shared" ca="1" si="525"/>
        <v>1835239.4100000001</v>
      </c>
      <c r="FF25" s="930">
        <f t="shared" ca="1" si="525"/>
        <v>1832580.6600000001</v>
      </c>
      <c r="FG25" s="930">
        <f t="shared" ca="1" si="525"/>
        <v>1829921.9100000001</v>
      </c>
      <c r="FH25" s="930">
        <f t="shared" ca="1" si="525"/>
        <v>1827241.8900000001</v>
      </c>
      <c r="FI25" s="930">
        <f t="shared" ca="1" si="525"/>
        <v>1824583.1400000001</v>
      </c>
      <c r="FJ25" s="930">
        <f t="shared" ca="1" si="525"/>
        <v>1821924.3900000001</v>
      </c>
      <c r="FK25" s="930">
        <f t="shared" ca="1" si="525"/>
        <v>1819265.6400000001</v>
      </c>
      <c r="FL25" s="930">
        <f t="shared" ca="1" si="525"/>
        <v>1816585.6199999999</v>
      </c>
      <c r="FM25" s="930">
        <f t="shared" ca="1" si="525"/>
        <v>1813926.8699999999</v>
      </c>
      <c r="FN25" s="930">
        <f t="shared" ca="1" si="521"/>
        <v>1811268.1199999999</v>
      </c>
      <c r="FO25" s="930">
        <f t="shared" ca="1" si="521"/>
        <v>1808609.3699999999</v>
      </c>
      <c r="FP25" s="930">
        <f t="shared" ca="1" si="521"/>
        <v>1805929.3499999999</v>
      </c>
      <c r="FQ25" s="930">
        <f t="shared" ca="1" si="521"/>
        <v>1803270.5999999999</v>
      </c>
      <c r="FR25" s="930">
        <f t="shared" ca="1" si="521"/>
        <v>1800611.8499999999</v>
      </c>
      <c r="FS25" s="930">
        <f t="shared" ca="1" si="521"/>
        <v>1797931.8299999998</v>
      </c>
      <c r="FT25" s="930">
        <f t="shared" ca="1" si="521"/>
        <v>1795273.0799999998</v>
      </c>
      <c r="FU25" s="930">
        <f t="shared" ca="1" si="521"/>
        <v>1792614.3299999998</v>
      </c>
      <c r="FV25" s="930">
        <f t="shared" ca="1" si="521"/>
        <v>1789955.5799999998</v>
      </c>
      <c r="FW25" s="930">
        <f t="shared" ca="1" si="521"/>
        <v>1787275.56</v>
      </c>
      <c r="FX25" s="930">
        <f t="shared" ca="1" si="521"/>
        <v>1784616.81</v>
      </c>
      <c r="FY25" s="930">
        <f t="shared" ca="1" si="521"/>
        <v>1781958.06</v>
      </c>
      <c r="FZ25" s="930">
        <f t="shared" ca="1" si="521"/>
        <v>1779278.04</v>
      </c>
      <c r="GA25" s="930">
        <f t="shared" ca="1" si="521"/>
        <v>1776619.29</v>
      </c>
      <c r="GB25" s="930">
        <f t="shared" ca="1" si="521"/>
        <v>1773960.54</v>
      </c>
      <c r="GC25" s="930">
        <f t="shared" ca="1" si="521"/>
        <v>1771301.79</v>
      </c>
      <c r="GD25" s="930">
        <f t="shared" ca="1" si="521"/>
        <v>1768621.77</v>
      </c>
      <c r="GE25" s="930">
        <f t="shared" ca="1" si="521"/>
        <v>1765963.02</v>
      </c>
      <c r="GF25" s="930">
        <f t="shared" ca="1" si="521"/>
        <v>1763304.27</v>
      </c>
      <c r="GG25" s="930">
        <f t="shared" ca="1" si="521"/>
        <v>1760645.52</v>
      </c>
      <c r="GH25" s="930">
        <f t="shared" ca="1" si="521"/>
        <v>1757965.5</v>
      </c>
      <c r="GI25" s="930">
        <f t="shared" ca="1" si="521"/>
        <v>1755306.75</v>
      </c>
      <c r="GJ25" s="930">
        <f t="shared" ca="1" si="521"/>
        <v>1752648</v>
      </c>
      <c r="GK25" s="930">
        <f t="shared" ca="1" si="521"/>
        <v>1749967.98</v>
      </c>
      <c r="GL25" s="930">
        <f t="shared" ca="1" si="521"/>
        <v>1747309.23</v>
      </c>
      <c r="GM25" s="930">
        <f t="shared" ca="1" si="521"/>
        <v>1744650.48</v>
      </c>
      <c r="GN25" s="930">
        <f t="shared" ca="1" si="521"/>
        <v>1741991.73</v>
      </c>
      <c r="GO25" s="930">
        <f t="shared" ca="1" si="521"/>
        <v>1739311.71</v>
      </c>
      <c r="GP25" s="930">
        <f t="shared" ca="1" si="521"/>
        <v>1736652.96</v>
      </c>
      <c r="GQ25" s="930">
        <f t="shared" ca="1" si="521"/>
        <v>1733994.21</v>
      </c>
      <c r="GR25" s="930">
        <f t="shared" ca="1" si="521"/>
        <v>1731335.46</v>
      </c>
      <c r="GS25" s="930">
        <f t="shared" ca="1" si="521"/>
        <v>1728655.44</v>
      </c>
      <c r="GT25" s="930">
        <f t="shared" ca="1" si="521"/>
        <v>1725996.69</v>
      </c>
      <c r="GU25" s="930">
        <f t="shared" ca="1" si="521"/>
        <v>1723337.94</v>
      </c>
      <c r="GV25" s="930">
        <f t="shared" ca="1" si="521"/>
        <v>1720657.9200000002</v>
      </c>
      <c r="GW25" s="930">
        <f t="shared" ca="1" si="521"/>
        <v>1717999.1700000002</v>
      </c>
      <c r="GX25" s="930">
        <f t="shared" ca="1" si="521"/>
        <v>1715340.4200000002</v>
      </c>
      <c r="GY25" s="930">
        <f t="shared" ca="1" si="521"/>
        <v>1712681.6700000002</v>
      </c>
      <c r="GZ25" s="930">
        <f t="shared" ca="1" si="521"/>
        <v>1710001.6500000001</v>
      </c>
      <c r="HA25" s="930">
        <f t="shared" ca="1" si="521"/>
        <v>1707342.9000000001</v>
      </c>
      <c r="HB25" s="930">
        <f t="shared" ca="1" si="521"/>
        <v>1704684.1500000001</v>
      </c>
      <c r="HC25" s="930">
        <f t="shared" ca="1" si="521"/>
        <v>1702004.1300000001</v>
      </c>
      <c r="HD25" s="930">
        <f t="shared" ca="1" si="521"/>
        <v>1699345.3800000001</v>
      </c>
      <c r="HE25" s="930">
        <f t="shared" ca="1" si="521"/>
        <v>1696686.6300000001</v>
      </c>
      <c r="HF25" s="930">
        <f t="shared" ca="1" si="521"/>
        <v>1694027.8800000001</v>
      </c>
      <c r="HG25" s="930">
        <f t="shared" ca="1" si="521"/>
        <v>1691347.8599999999</v>
      </c>
      <c r="HH25" s="930">
        <f t="shared" ca="1" si="521"/>
        <v>1688689.1099999999</v>
      </c>
      <c r="HI25" s="930">
        <f t="shared" ca="1" si="521"/>
        <v>1686030.3599999999</v>
      </c>
      <c r="HJ25" s="930">
        <f t="shared" ca="1" si="521"/>
        <v>1683371.6099999999</v>
      </c>
      <c r="HK25" s="930">
        <f t="shared" ca="1" si="521"/>
        <v>1680691.5899999999</v>
      </c>
      <c r="HL25" s="930">
        <f t="shared" ca="1" si="521"/>
        <v>1678032.8399999999</v>
      </c>
      <c r="HM25" s="930">
        <f t="shared" ca="1" si="521"/>
        <v>1675374.0899999999</v>
      </c>
      <c r="HN25" s="930">
        <f t="shared" ca="1" si="521"/>
        <v>1672694.0699999998</v>
      </c>
      <c r="HO25" s="930">
        <f t="shared" ca="1" si="521"/>
        <v>1670035.3199999998</v>
      </c>
      <c r="HP25" s="930">
        <f t="shared" ca="1" si="521"/>
        <v>1667376.5699999998</v>
      </c>
      <c r="HQ25" s="930">
        <f t="shared" ca="1" si="521"/>
        <v>1664717.8199999998</v>
      </c>
      <c r="HR25" s="930">
        <f t="shared" ca="1" si="521"/>
        <v>1662037.8</v>
      </c>
      <c r="HS25" s="930">
        <f t="shared" ca="1" si="521"/>
        <v>1659379.05</v>
      </c>
      <c r="HT25" s="930">
        <f t="shared" ca="1" si="521"/>
        <v>1656720.3</v>
      </c>
      <c r="HU25" s="930">
        <f t="shared" ca="1" si="521"/>
        <v>1654061.55</v>
      </c>
      <c r="HV25" s="930">
        <f t="shared" ca="1" si="521"/>
        <v>1651381.53</v>
      </c>
      <c r="HW25" s="930">
        <f t="shared" ca="1" si="521"/>
        <v>1648722.78</v>
      </c>
      <c r="HX25" s="930">
        <f t="shared" ca="1" si="521"/>
        <v>1646064.03</v>
      </c>
      <c r="HY25" s="930">
        <f t="shared" ca="1" si="494"/>
        <v>1643384.01</v>
      </c>
      <c r="HZ25" s="930">
        <f t="shared" ca="1" si="495"/>
        <v>1640725.26</v>
      </c>
      <c r="IA25" s="930">
        <f t="shared" ca="1" si="495"/>
        <v>1638066.51</v>
      </c>
      <c r="IB25" s="930">
        <f t="shared" ca="1" si="530"/>
        <v>1635407.76</v>
      </c>
      <c r="IC25" s="930">
        <f t="shared" ca="1" si="530"/>
        <v>1632727.74</v>
      </c>
      <c r="ID25" s="930">
        <f t="shared" ca="1" si="530"/>
        <v>1630068.99</v>
      </c>
      <c r="IE25" s="930">
        <f t="shared" ca="1" si="530"/>
        <v>1627410.24</v>
      </c>
      <c r="IF25" s="930">
        <f t="shared" ca="1" si="530"/>
        <v>1624730.22</v>
      </c>
      <c r="IG25" s="930">
        <f t="shared" ca="1" si="530"/>
        <v>1622071.47</v>
      </c>
      <c r="IH25" s="930">
        <f t="shared" ca="1" si="530"/>
        <v>1619412.72</v>
      </c>
      <c r="II25" s="930">
        <f t="shared" ca="1" si="530"/>
        <v>1616753.97</v>
      </c>
      <c r="IJ25" s="930">
        <f t="shared" ca="1" si="530"/>
        <v>1614073.95</v>
      </c>
      <c r="IK25" s="930">
        <f t="shared" ca="1" si="530"/>
        <v>1611415.2</v>
      </c>
      <c r="IL25" s="930">
        <f t="shared" ca="1" si="530"/>
        <v>1608756.45</v>
      </c>
      <c r="IM25" s="930">
        <f t="shared" ca="1" si="530"/>
        <v>1606097.7</v>
      </c>
      <c r="IN25" s="930">
        <f t="shared" ca="1" si="530"/>
        <v>1603417.6800000002</v>
      </c>
      <c r="IO25" s="930">
        <f t="shared" ca="1" si="530"/>
        <v>1600758.9300000002</v>
      </c>
      <c r="IP25" s="930">
        <f t="shared" ca="1" si="530"/>
        <v>1598100.1800000002</v>
      </c>
      <c r="IQ25" s="930">
        <f t="shared" ca="1" si="530"/>
        <v>1595420.1600000001</v>
      </c>
      <c r="IR25" s="930">
        <f t="shared" ca="1" si="530"/>
        <v>1592761.4100000001</v>
      </c>
      <c r="IS25" s="930">
        <f t="shared" ca="1" si="530"/>
        <v>1590102.6600000001</v>
      </c>
      <c r="IT25" s="930">
        <f t="shared" ca="1" si="530"/>
        <v>1587443.9100000001</v>
      </c>
      <c r="IU25" s="930">
        <f t="shared" ca="1" si="530"/>
        <v>1584763.8900000001</v>
      </c>
      <c r="IV25" s="930">
        <f t="shared" ca="1" si="530"/>
        <v>1582105.1400000001</v>
      </c>
      <c r="IW25" s="930">
        <f t="shared" ca="1" si="530"/>
        <v>1579446.3900000001</v>
      </c>
      <c r="IX25" s="930">
        <f t="shared" ca="1" si="530"/>
        <v>1576787.6400000001</v>
      </c>
      <c r="IY25" s="930">
        <f t="shared" ca="1" si="530"/>
        <v>1574107.6199999999</v>
      </c>
      <c r="IZ25" s="930">
        <f t="shared" ca="1" si="530"/>
        <v>1571448.8699999999</v>
      </c>
      <c r="JA25" s="930">
        <f t="shared" ca="1" si="530"/>
        <v>1568790.1199999999</v>
      </c>
      <c r="JB25" s="930">
        <f t="shared" ca="1" si="530"/>
        <v>1566110.0999999999</v>
      </c>
      <c r="JC25" s="930">
        <f t="shared" ca="1" si="530"/>
        <v>1563451.3499999999</v>
      </c>
      <c r="JD25" s="930">
        <f t="shared" ca="1" si="530"/>
        <v>1560792.5999999999</v>
      </c>
      <c r="JE25" s="930">
        <f t="shared" ca="1" si="530"/>
        <v>1558133.8499999999</v>
      </c>
      <c r="JF25" s="930">
        <f t="shared" ca="1" si="530"/>
        <v>1555453.8299999998</v>
      </c>
      <c r="JG25" s="930">
        <f t="shared" ca="1" si="530"/>
        <v>1552795.0799999998</v>
      </c>
      <c r="JH25" s="930">
        <f t="shared" ca="1" si="530"/>
        <v>1550136.3299999998</v>
      </c>
      <c r="JI25" s="930">
        <f t="shared" ca="1" si="530"/>
        <v>1547456.31</v>
      </c>
      <c r="JJ25" s="930">
        <f t="shared" ca="1" si="530"/>
        <v>1544797.56</v>
      </c>
      <c r="JK25" s="930">
        <f t="shared" ca="1" si="530"/>
        <v>1542138.81</v>
      </c>
      <c r="JL25" s="930">
        <f t="shared" ca="1" si="530"/>
        <v>1539480.06</v>
      </c>
      <c r="JM25" s="930">
        <f t="shared" ca="1" si="530"/>
        <v>1536800.04</v>
      </c>
      <c r="JN25" s="930">
        <f t="shared" ca="1" si="530"/>
        <v>1534141.29</v>
      </c>
      <c r="JO25" s="930">
        <f t="shared" ca="1" si="530"/>
        <v>1531482.54</v>
      </c>
      <c r="JP25" s="930">
        <f t="shared" ca="1" si="530"/>
        <v>1528823.79</v>
      </c>
      <c r="JQ25" s="930">
        <f t="shared" ca="1" si="530"/>
        <v>1526143.77</v>
      </c>
      <c r="JR25" s="930">
        <f t="shared" ca="1" si="530"/>
        <v>1523485.02</v>
      </c>
      <c r="JS25" s="930">
        <f t="shared" ca="1" si="530"/>
        <v>1520826.27</v>
      </c>
      <c r="JT25" s="930">
        <f t="shared" ca="1" si="530"/>
        <v>1518146.25</v>
      </c>
      <c r="JU25" s="930">
        <f t="shared" ca="1" si="530"/>
        <v>1515487.5</v>
      </c>
      <c r="JV25" s="930">
        <f t="shared" ca="1" si="530"/>
        <v>1512828.75</v>
      </c>
      <c r="JW25" s="930">
        <f t="shared" ca="1" si="530"/>
        <v>1510170</v>
      </c>
      <c r="JX25" s="930">
        <f t="shared" ca="1" si="530"/>
        <v>1507489.98</v>
      </c>
      <c r="JY25" s="930">
        <f t="shared" ca="1" si="530"/>
        <v>1504831.23</v>
      </c>
      <c r="JZ25" s="930">
        <f t="shared" ca="1" si="530"/>
        <v>1502172.48</v>
      </c>
      <c r="KA25" s="930">
        <f t="shared" ca="1" si="530"/>
        <v>1499513.73</v>
      </c>
      <c r="KB25" s="930">
        <f t="shared" ca="1" si="530"/>
        <v>1496833.71</v>
      </c>
      <c r="KC25" s="930">
        <f t="shared" ca="1" si="530"/>
        <v>1494174.96</v>
      </c>
      <c r="KD25" s="930">
        <f t="shared" ca="1" si="530"/>
        <v>1491516.21</v>
      </c>
      <c r="KE25" s="930">
        <f t="shared" ca="1" si="530"/>
        <v>1488836.19</v>
      </c>
      <c r="KF25" s="930">
        <f t="shared" ca="1" si="530"/>
        <v>1486177.44</v>
      </c>
      <c r="KG25" s="930">
        <f t="shared" ca="1" si="530"/>
        <v>1483518.69</v>
      </c>
      <c r="KH25" s="930">
        <f t="shared" ca="1" si="530"/>
        <v>1480859.94</v>
      </c>
      <c r="KI25" s="930">
        <f t="shared" ca="1" si="530"/>
        <v>1478179.9200000002</v>
      </c>
      <c r="KJ25" s="930">
        <f t="shared" ca="1" si="530"/>
        <v>1475521.1700000002</v>
      </c>
      <c r="KK25" s="930">
        <f t="shared" ca="1" si="530"/>
        <v>1472862.4200000002</v>
      </c>
      <c r="KL25" s="930">
        <f t="shared" ca="1" si="530"/>
        <v>1470182.4000000001</v>
      </c>
      <c r="KM25" s="930">
        <f t="shared" ca="1" si="530"/>
        <v>1467523.6500000001</v>
      </c>
      <c r="KN25" s="930">
        <f t="shared" ca="1" si="526"/>
        <v>1464864.9000000001</v>
      </c>
      <c r="KO25" s="930">
        <f t="shared" ca="1" si="526"/>
        <v>1462206.1500000001</v>
      </c>
      <c r="KP25" s="930">
        <f t="shared" ca="1" si="526"/>
        <v>1459526.1300000001</v>
      </c>
      <c r="KQ25" s="930">
        <f t="shared" ca="1" si="526"/>
        <v>1456867.3800000001</v>
      </c>
      <c r="KR25" s="930">
        <f t="shared" ca="1" si="526"/>
        <v>1454208.6300000001</v>
      </c>
      <c r="KS25" s="930">
        <f t="shared" ca="1" si="526"/>
        <v>1451549.8800000001</v>
      </c>
      <c r="KT25" s="930">
        <f t="shared" ca="1" si="526"/>
        <v>1448869.8599999999</v>
      </c>
      <c r="KU25" s="930">
        <f t="shared" ca="1" si="526"/>
        <v>1446211.1099999999</v>
      </c>
      <c r="KV25" s="930">
        <f t="shared" ca="1" si="526"/>
        <v>1443552.3599999999</v>
      </c>
      <c r="KW25" s="930">
        <f t="shared" ca="1" si="526"/>
        <v>1440872.3399999999</v>
      </c>
      <c r="KX25" s="930">
        <f t="shared" ca="1" si="526"/>
        <v>1438213.5899999999</v>
      </c>
      <c r="KY25" s="930">
        <f t="shared" ca="1" si="526"/>
        <v>1435554.8399999999</v>
      </c>
      <c r="KZ25" s="930">
        <f t="shared" ca="1" si="526"/>
        <v>1432896.0899999999</v>
      </c>
      <c r="LA25" s="930">
        <f t="shared" ca="1" si="526"/>
        <v>1430216.0699999998</v>
      </c>
      <c r="LB25" s="930">
        <f t="shared" ca="1" si="526"/>
        <v>1427557.3199999998</v>
      </c>
      <c r="LC25" s="930">
        <f t="shared" ca="1" si="526"/>
        <v>1424898.5699999998</v>
      </c>
      <c r="LD25" s="930">
        <f t="shared" ca="1" si="526"/>
        <v>1422239.8199999998</v>
      </c>
      <c r="LE25" s="930">
        <f t="shared" ca="1" si="526"/>
        <v>1419559.8</v>
      </c>
      <c r="LF25" s="930">
        <f t="shared" ca="1" si="526"/>
        <v>1416901.05</v>
      </c>
      <c r="LG25" s="930">
        <f t="shared" ca="1" si="526"/>
        <v>1414242.3</v>
      </c>
      <c r="LH25" s="930">
        <f t="shared" ca="1" si="526"/>
        <v>1411562.28</v>
      </c>
      <c r="LI25" s="930">
        <f t="shared" ca="1" si="526"/>
        <v>1408903.53</v>
      </c>
      <c r="LJ25" s="930">
        <f t="shared" ca="1" si="526"/>
        <v>1406244.78</v>
      </c>
      <c r="LK25" s="930">
        <f t="shared" ca="1" si="526"/>
        <v>1403586.03</v>
      </c>
      <c r="LL25" s="930">
        <f t="shared" ca="1" si="526"/>
        <v>1400906.01</v>
      </c>
      <c r="LM25" s="930">
        <f t="shared" ca="1" si="526"/>
        <v>1398247.26</v>
      </c>
      <c r="LN25" s="930">
        <f t="shared" ca="1" si="526"/>
        <v>1395588.51</v>
      </c>
      <c r="LO25" s="930">
        <f t="shared" ca="1" si="526"/>
        <v>1392908.49</v>
      </c>
      <c r="LP25" s="930">
        <f t="shared" ca="1" si="526"/>
        <v>1390249.74</v>
      </c>
      <c r="LQ25" s="930">
        <f t="shared" ca="1" si="526"/>
        <v>1387590.99</v>
      </c>
      <c r="LR25" s="930">
        <f t="shared" ca="1" si="526"/>
        <v>1384932.24</v>
      </c>
      <c r="LS25" s="930">
        <f t="shared" ca="1" si="526"/>
        <v>1382252.22</v>
      </c>
      <c r="LT25" s="930">
        <f t="shared" ca="1" si="526"/>
        <v>1379593.47</v>
      </c>
      <c r="LU25" s="930">
        <f t="shared" ca="1" si="526"/>
        <v>1376934.72</v>
      </c>
      <c r="LV25" s="930">
        <f t="shared" ca="1" si="526"/>
        <v>1374275.97</v>
      </c>
      <c r="LW25" s="930">
        <f t="shared" ca="1" si="526"/>
        <v>1371595.95</v>
      </c>
      <c r="LX25" s="930">
        <f t="shared" ca="1" si="526"/>
        <v>1368937.2</v>
      </c>
      <c r="LY25" s="930">
        <f t="shared" ca="1" si="526"/>
        <v>1366278.45</v>
      </c>
      <c r="LZ25" s="930">
        <f t="shared" ca="1" si="526"/>
        <v>1363598.4300000002</v>
      </c>
      <c r="MA25" s="930">
        <f t="shared" ca="1" si="526"/>
        <v>1360939.6800000002</v>
      </c>
      <c r="MB25" s="930">
        <f t="shared" ca="1" si="526"/>
        <v>1358280.9300000002</v>
      </c>
      <c r="MC25" s="930">
        <f t="shared" ca="1" si="526"/>
        <v>1355622.1800000002</v>
      </c>
      <c r="MD25" s="930">
        <f t="shared" ca="1" si="526"/>
        <v>1352942.1600000001</v>
      </c>
      <c r="ME25" s="930">
        <f t="shared" ca="1" si="526"/>
        <v>1350283.4100000001</v>
      </c>
      <c r="MF25" s="930">
        <f t="shared" ca="1" si="526"/>
        <v>1347624.6600000001</v>
      </c>
      <c r="MG25" s="930">
        <f t="shared" ca="1" si="526"/>
        <v>1344965.9100000001</v>
      </c>
      <c r="MH25" s="930">
        <f t="shared" ca="1" si="526"/>
        <v>1342285.8900000001</v>
      </c>
      <c r="MI25" s="930">
        <f t="shared" ca="1" si="526"/>
        <v>1339627.1400000001</v>
      </c>
      <c r="MJ25" s="930">
        <f t="shared" ca="1" si="526"/>
        <v>1336968.3900000001</v>
      </c>
      <c r="MK25" s="930">
        <f t="shared" ca="1" si="526"/>
        <v>1334288.3699999999</v>
      </c>
      <c r="ML25" s="930">
        <f t="shared" ca="1" si="526"/>
        <v>1331629.6199999999</v>
      </c>
      <c r="MM25" s="930">
        <f t="shared" ca="1" si="526"/>
        <v>1328970.8699999999</v>
      </c>
      <c r="MN25" s="930">
        <f t="shared" ca="1" si="526"/>
        <v>1326312.1199999999</v>
      </c>
      <c r="MO25" s="930">
        <f t="shared" ca="1" si="526"/>
        <v>1323632.0999999999</v>
      </c>
      <c r="MP25" s="930">
        <f t="shared" ca="1" si="526"/>
        <v>1320973.3499999999</v>
      </c>
      <c r="MQ25" s="930">
        <f t="shared" ca="1" si="526"/>
        <v>1318314.5999999999</v>
      </c>
      <c r="MR25" s="930">
        <f t="shared" ca="1" si="526"/>
        <v>1315634.5799999998</v>
      </c>
      <c r="MS25" s="930">
        <f t="shared" ca="1" si="526"/>
        <v>1312975.8299999998</v>
      </c>
      <c r="MT25" s="930">
        <f t="shared" ca="1" si="526"/>
        <v>1310317.0799999998</v>
      </c>
      <c r="MU25" s="930">
        <f t="shared" ca="1" si="526"/>
        <v>1307658.3299999998</v>
      </c>
      <c r="MV25" s="930">
        <f t="shared" ca="1" si="526"/>
        <v>1304978.31</v>
      </c>
      <c r="MW25" s="930">
        <f t="shared" ca="1" si="526"/>
        <v>1302319.56</v>
      </c>
      <c r="MX25" s="930">
        <f t="shared" ca="1" si="526"/>
        <v>1299660.81</v>
      </c>
      <c r="MY25" s="930">
        <f t="shared" ca="1" si="527"/>
        <v>1297002.06</v>
      </c>
      <c r="MZ25" s="930">
        <f t="shared" ca="1" si="527"/>
        <v>1294322.04</v>
      </c>
      <c r="NA25" s="930">
        <f t="shared" ca="1" si="527"/>
        <v>1291663.29</v>
      </c>
      <c r="NB25" s="930">
        <f t="shared" ca="1" si="527"/>
        <v>1289004.54</v>
      </c>
      <c r="NC25" s="930">
        <f t="shared" ca="1" si="527"/>
        <v>1286324.52</v>
      </c>
      <c r="ND25" s="930">
        <f t="shared" ca="1" si="527"/>
        <v>1283665.77</v>
      </c>
      <c r="NE25" s="930">
        <f t="shared" ca="1" si="527"/>
        <v>1281007.02</v>
      </c>
      <c r="NF25" s="930">
        <f t="shared" ca="1" si="527"/>
        <v>1278348.27</v>
      </c>
      <c r="NG25" s="930">
        <f t="shared" ca="1" si="527"/>
        <v>1275668.25</v>
      </c>
      <c r="NH25" s="930">
        <f t="shared" ca="1" si="527"/>
        <v>1273009.5</v>
      </c>
      <c r="NI25" s="930">
        <f t="shared" ca="1" si="527"/>
        <v>1270350.75</v>
      </c>
      <c r="NJ25" s="930">
        <f t="shared" ca="1" si="527"/>
        <v>1267692</v>
      </c>
      <c r="NK25" s="930">
        <f t="shared" ca="1" si="527"/>
        <v>1265011.98</v>
      </c>
      <c r="NL25" s="930">
        <f t="shared" ca="1" si="527"/>
        <v>1262353.23</v>
      </c>
      <c r="NM25" s="930">
        <f t="shared" ca="1" si="527"/>
        <v>1259694.48</v>
      </c>
      <c r="NN25" s="930">
        <f t="shared" ca="1" si="527"/>
        <v>1257014.46</v>
      </c>
      <c r="NO25" s="930">
        <f t="shared" ca="1" si="527"/>
        <v>1254355.71</v>
      </c>
      <c r="NP25" s="930">
        <f t="shared" ca="1" si="527"/>
        <v>1251696.96</v>
      </c>
      <c r="NQ25" s="930">
        <f t="shared" ca="1" si="527"/>
        <v>1249038.21</v>
      </c>
      <c r="NR25" s="930">
        <f t="shared" ca="1" si="527"/>
        <v>1246358.19</v>
      </c>
      <c r="NS25" s="930">
        <f t="shared" ca="1" si="527"/>
        <v>1243699.44</v>
      </c>
      <c r="NT25" s="930">
        <f t="shared" ca="1" si="527"/>
        <v>1241040.69</v>
      </c>
      <c r="NU25" s="930">
        <f t="shared" ca="1" si="527"/>
        <v>1238360.6700000002</v>
      </c>
      <c r="NV25" s="930">
        <f t="shared" ca="1" si="527"/>
        <v>1235701.9200000002</v>
      </c>
      <c r="NW25" s="930">
        <f t="shared" ca="1" si="527"/>
        <v>1233043.1700000002</v>
      </c>
      <c r="NX25" s="930">
        <f t="shared" ca="1" si="527"/>
        <v>1230384.4200000002</v>
      </c>
      <c r="NY25" s="930">
        <f t="shared" ca="1" si="527"/>
        <v>1227704.4000000001</v>
      </c>
      <c r="NZ25" s="930">
        <f t="shared" ca="1" si="527"/>
        <v>1225045.6500000001</v>
      </c>
      <c r="OA25" s="930">
        <f t="shared" ca="1" si="527"/>
        <v>1222386.9000000001</v>
      </c>
      <c r="OB25" s="930">
        <f t="shared" ca="1" si="527"/>
        <v>1219728.1500000001</v>
      </c>
      <c r="OC25" s="930">
        <f t="shared" ca="1" si="527"/>
        <v>1217048.1300000001</v>
      </c>
      <c r="OD25" s="930">
        <f t="shared" ca="1" si="527"/>
        <v>1214389.3800000001</v>
      </c>
      <c r="OE25" s="930">
        <f t="shared" ca="1" si="527"/>
        <v>1211730.6300000001</v>
      </c>
      <c r="OF25" s="930">
        <f t="shared" ca="1" si="527"/>
        <v>1209050.6099999999</v>
      </c>
      <c r="OG25" s="930">
        <f t="shared" ca="1" si="527"/>
        <v>1206391.8599999999</v>
      </c>
      <c r="OH25" s="930">
        <f t="shared" ca="1" si="527"/>
        <v>1203733.1099999999</v>
      </c>
      <c r="OI25" s="930">
        <f t="shared" ca="1" si="527"/>
        <v>1201074.3599999999</v>
      </c>
      <c r="OJ25" s="930">
        <f t="shared" ca="1" si="527"/>
        <v>1198394.3399999999</v>
      </c>
      <c r="OK25" s="930">
        <f t="shared" ca="1" si="527"/>
        <v>1195735.5899999999</v>
      </c>
      <c r="OL25" s="930">
        <f t="shared" ca="1" si="527"/>
        <v>1193076.8399999999</v>
      </c>
      <c r="OM25" s="930">
        <f t="shared" ca="1" si="527"/>
        <v>1190418.0899999999</v>
      </c>
      <c r="ON25" s="930">
        <f t="shared" ca="1" si="527"/>
        <v>1187738.0699999998</v>
      </c>
      <c r="OO25" s="930">
        <f t="shared" ca="1" si="527"/>
        <v>1185079.3199999998</v>
      </c>
      <c r="OP25" s="930">
        <f t="shared" ca="1" si="527"/>
        <v>1182420.5699999998</v>
      </c>
      <c r="OQ25" s="930">
        <f t="shared" ca="1" si="527"/>
        <v>1179740.55</v>
      </c>
      <c r="OR25" s="930">
        <f t="shared" ca="1" si="527"/>
        <v>1177081.8</v>
      </c>
      <c r="OS25" s="930">
        <f t="shared" ca="1" si="527"/>
        <v>1174423.05</v>
      </c>
      <c r="OT25" s="930">
        <f t="shared" ca="1" si="527"/>
        <v>1171764.3</v>
      </c>
      <c r="OU25" s="930">
        <f t="shared" ca="1" si="527"/>
        <v>1169084.28</v>
      </c>
      <c r="OV25" s="930">
        <f t="shared" ca="1" si="527"/>
        <v>1166425.53</v>
      </c>
      <c r="OW25" s="930">
        <f t="shared" ca="1" si="527"/>
        <v>1163766.78</v>
      </c>
      <c r="OX25" s="930">
        <f t="shared" ca="1" si="527"/>
        <v>1161108.03</v>
      </c>
      <c r="OY25" s="930">
        <f t="shared" ca="1" si="527"/>
        <v>1158428.01</v>
      </c>
      <c r="OZ25" s="930">
        <f t="shared" ca="1" si="527"/>
        <v>1155769.26</v>
      </c>
      <c r="PA25" s="930">
        <f t="shared" ca="1" si="527"/>
        <v>1153110.51</v>
      </c>
      <c r="PB25" s="930">
        <f t="shared" ca="1" si="527"/>
        <v>1150430.49</v>
      </c>
      <c r="PC25" s="930">
        <f t="shared" ca="1" si="527"/>
        <v>1147771.74</v>
      </c>
      <c r="PD25" s="930">
        <f t="shared" ca="1" si="527"/>
        <v>1145112.99</v>
      </c>
      <c r="PE25" s="930">
        <f t="shared" ca="1" si="527"/>
        <v>1142454.24</v>
      </c>
      <c r="PF25" s="930">
        <f t="shared" ca="1" si="527"/>
        <v>1139774.22</v>
      </c>
      <c r="PG25" s="930">
        <f t="shared" ca="1" si="527"/>
        <v>1137115.47</v>
      </c>
      <c r="PH25" s="930">
        <f t="shared" ca="1" si="527"/>
        <v>1134456.72</v>
      </c>
      <c r="PI25" s="930">
        <f t="shared" ca="1" si="527"/>
        <v>1131776.7</v>
      </c>
      <c r="PJ25" s="930">
        <f t="shared" ca="1" si="527"/>
        <v>1129117.95</v>
      </c>
      <c r="PK25" s="930">
        <f t="shared" ca="1" si="522"/>
        <v>1126459.2</v>
      </c>
      <c r="PL25" s="930">
        <f t="shared" ca="1" si="522"/>
        <v>1123800.45</v>
      </c>
      <c r="PM25" s="930">
        <f t="shared" ca="1" si="522"/>
        <v>1121120.4300000002</v>
      </c>
      <c r="PN25" s="930">
        <f t="shared" ca="1" si="522"/>
        <v>1118461.6800000002</v>
      </c>
      <c r="PO25" s="930">
        <f t="shared" ca="1" si="522"/>
        <v>1115802.9300000002</v>
      </c>
      <c r="PP25" s="930">
        <f t="shared" ca="1" si="522"/>
        <v>1113144.1800000002</v>
      </c>
      <c r="PQ25" s="930">
        <f t="shared" ca="1" si="522"/>
        <v>1110464.1600000001</v>
      </c>
      <c r="PR25" s="930">
        <f t="shared" ca="1" si="522"/>
        <v>1107805.4100000001</v>
      </c>
      <c r="PS25" s="930">
        <f t="shared" ca="1" si="522"/>
        <v>1105146.6600000001</v>
      </c>
      <c r="PT25" s="930">
        <f t="shared" ca="1" si="522"/>
        <v>1102466.6400000001</v>
      </c>
      <c r="PU25" s="930">
        <f t="shared" ca="1" si="522"/>
        <v>1099807.8900000001</v>
      </c>
      <c r="PV25" s="930">
        <f t="shared" ca="1" si="522"/>
        <v>1097149.1400000001</v>
      </c>
      <c r="PW25" s="930">
        <f t="shared" ca="1" si="522"/>
        <v>1094490.3900000001</v>
      </c>
      <c r="PX25" s="930">
        <f t="shared" ca="1" si="522"/>
        <v>1091810.3699999999</v>
      </c>
      <c r="PY25" s="930">
        <f t="shared" ca="1" si="522"/>
        <v>1089151.6199999999</v>
      </c>
      <c r="PZ25" s="930">
        <f t="shared" ca="1" si="522"/>
        <v>1086492.8700000001</v>
      </c>
      <c r="QA25" s="930">
        <f t="shared" ca="1" si="522"/>
        <v>1083834.1200000001</v>
      </c>
      <c r="QB25" s="930">
        <f t="shared" ca="1" si="522"/>
        <v>1081154.1000000001</v>
      </c>
      <c r="QC25" s="930">
        <f t="shared" ca="1" si="522"/>
        <v>1078495.3500000001</v>
      </c>
      <c r="QD25" s="930">
        <f t="shared" ca="1" si="522"/>
        <v>1075836.6000000001</v>
      </c>
      <c r="QE25" s="930">
        <f t="shared" ca="1" si="522"/>
        <v>1073156.58</v>
      </c>
      <c r="QF25" s="930">
        <f t="shared" ca="1" si="522"/>
        <v>1070497.83</v>
      </c>
      <c r="QG25" s="930">
        <f t="shared" ca="1" si="522"/>
        <v>1067839.08</v>
      </c>
      <c r="QH25" s="930">
        <f t="shared" ca="1" si="522"/>
        <v>1065180.33</v>
      </c>
      <c r="QI25" s="930">
        <f t="shared" ca="1" si="522"/>
        <v>1062500.31</v>
      </c>
      <c r="QJ25" s="930">
        <f t="shared" ca="1" si="522"/>
        <v>1059841.56</v>
      </c>
      <c r="QK25" s="930">
        <f t="shared" ca="1" si="522"/>
        <v>1057182.81</v>
      </c>
      <c r="QL25" s="930">
        <f t="shared" ca="1" si="522"/>
        <v>1054502.79</v>
      </c>
      <c r="QM25" s="930">
        <f t="shared" ca="1" si="522"/>
        <v>1051844.04</v>
      </c>
      <c r="QN25" s="930">
        <f t="shared" ca="1" si="522"/>
        <v>1049185.29</v>
      </c>
      <c r="QO25" s="930">
        <f t="shared" ca="1" si="522"/>
        <v>1046526.5399999999</v>
      </c>
      <c r="QP25" s="930">
        <f t="shared" ca="1" si="522"/>
        <v>1043846.52</v>
      </c>
      <c r="QQ25" s="930">
        <f t="shared" ca="1" si="522"/>
        <v>1041187.77</v>
      </c>
      <c r="QR25" s="930">
        <f t="shared" ca="1" si="522"/>
        <v>1038529.02</v>
      </c>
      <c r="QS25" s="930">
        <f t="shared" ca="1" si="522"/>
        <v>1035870.27</v>
      </c>
      <c r="QT25" s="930">
        <f t="shared" ca="1" si="522"/>
        <v>1033190.25</v>
      </c>
      <c r="QU25" s="930">
        <f t="shared" ca="1" si="522"/>
        <v>1030531.5</v>
      </c>
      <c r="QV25" s="930">
        <f t="shared" ca="1" si="522"/>
        <v>1027872.75</v>
      </c>
      <c r="QW25" s="930">
        <f t="shared" ca="1" si="522"/>
        <v>1025192.73</v>
      </c>
      <c r="QX25" s="930">
        <f t="shared" ca="1" si="522"/>
        <v>1022533.98</v>
      </c>
      <c r="QY25" s="930">
        <f t="shared" ca="1" si="522"/>
        <v>1019875.23</v>
      </c>
      <c r="QZ25" s="930">
        <f t="shared" ca="1" si="522"/>
        <v>1017216.48</v>
      </c>
      <c r="RA25" s="930">
        <f t="shared" ca="1" si="522"/>
        <v>1014536.4600000001</v>
      </c>
      <c r="RB25" s="930">
        <f t="shared" ca="1" si="522"/>
        <v>1011877.7100000001</v>
      </c>
      <c r="RC25" s="930">
        <f t="shared" ca="1" si="522"/>
        <v>1009218.9600000001</v>
      </c>
      <c r="RD25" s="930">
        <f t="shared" ca="1" si="522"/>
        <v>1006560.2100000001</v>
      </c>
      <c r="RE25" s="930">
        <f t="shared" ca="1" si="522"/>
        <v>1003880.1900000001</v>
      </c>
      <c r="RF25" s="930">
        <f t="shared" ca="1" si="522"/>
        <v>1001221.4400000001</v>
      </c>
      <c r="RG25" s="930">
        <f t="shared" ca="1" si="522"/>
        <v>998562.69000000006</v>
      </c>
      <c r="RH25" s="930">
        <f t="shared" ca="1" si="522"/>
        <v>995882.66999999993</v>
      </c>
      <c r="RI25" s="930">
        <f t="shared" ca="1" si="522"/>
        <v>993223.91999999993</v>
      </c>
      <c r="RJ25" s="930">
        <f t="shared" ca="1" si="522"/>
        <v>990565.16999999993</v>
      </c>
      <c r="RK25" s="930">
        <f t="shared" ca="1" si="522"/>
        <v>987906.41999999993</v>
      </c>
      <c r="RL25" s="930">
        <f t="shared" ca="1" si="522"/>
        <v>985226.4</v>
      </c>
      <c r="RM25" s="930">
        <f t="shared" ca="1" si="522"/>
        <v>982567.65</v>
      </c>
      <c r="RN25" s="930">
        <f t="shared" ca="1" si="522"/>
        <v>979908.9</v>
      </c>
      <c r="RO25" s="930">
        <f t="shared" ca="1" si="522"/>
        <v>977228.88</v>
      </c>
      <c r="RP25" s="930">
        <f t="shared" ca="1" si="522"/>
        <v>974570.13</v>
      </c>
      <c r="RQ25" s="930">
        <f t="shared" ca="1" si="522"/>
        <v>971911.38</v>
      </c>
      <c r="RR25" s="930">
        <f t="shared" ca="1" si="522"/>
        <v>969252.63</v>
      </c>
      <c r="RS25" s="930">
        <f t="shared" ca="1" si="522"/>
        <v>966572.61</v>
      </c>
      <c r="RT25" s="930">
        <f t="shared" ca="1" si="522"/>
        <v>963913.86</v>
      </c>
      <c r="RU25" s="930">
        <f t="shared" ca="1" si="522"/>
        <v>961255.11</v>
      </c>
      <c r="RV25" s="930">
        <f t="shared" ca="1" si="517"/>
        <v>958596.36</v>
      </c>
      <c r="RW25" s="930">
        <f t="shared" ca="1" si="517"/>
        <v>955916.34000000008</v>
      </c>
      <c r="RX25" s="930">
        <f t="shared" ca="1" si="517"/>
        <v>953257.59000000008</v>
      </c>
      <c r="RY25" s="930">
        <f t="shared" ca="1" si="517"/>
        <v>950598.84000000008</v>
      </c>
      <c r="RZ25" s="930">
        <f t="shared" ca="1" si="517"/>
        <v>947918.82000000007</v>
      </c>
      <c r="SA25" s="930">
        <f t="shared" ca="1" si="517"/>
        <v>945260.07000000007</v>
      </c>
      <c r="SB25" s="930">
        <f t="shared" ca="1" si="517"/>
        <v>942601.32000000007</v>
      </c>
      <c r="SC25" s="930">
        <f t="shared" ca="1" si="517"/>
        <v>939942.57000000007</v>
      </c>
      <c r="SD25" s="930">
        <f t="shared" ca="1" si="517"/>
        <v>937262.54999999993</v>
      </c>
      <c r="SE25" s="930">
        <f t="shared" ca="1" si="517"/>
        <v>934603.79999999993</v>
      </c>
      <c r="SF25" s="930">
        <f t="shared" ca="1" si="517"/>
        <v>931945.04999999993</v>
      </c>
      <c r="SG25" s="930">
        <f t="shared" ca="1" si="517"/>
        <v>929286.29999999993</v>
      </c>
      <c r="SH25" s="930">
        <f t="shared" ca="1" si="517"/>
        <v>926606.28</v>
      </c>
      <c r="SI25" s="930">
        <f t="shared" ca="1" si="517"/>
        <v>923947.53</v>
      </c>
      <c r="SJ25" s="930">
        <f t="shared" ca="1" si="517"/>
        <v>921288.78</v>
      </c>
      <c r="SK25" s="930">
        <f t="shared" ref="SK25:UV25" ca="1" si="533">(ROUND(IF(((SK$8-$D25)*$H$11)&lt;0,0,(SK$8-$D25)*$H$11),2))*$C25</f>
        <v>918608.76</v>
      </c>
      <c r="SL25" s="930">
        <f t="shared" ca="1" si="533"/>
        <v>915950.01</v>
      </c>
      <c r="SM25" s="930">
        <f t="shared" ca="1" si="533"/>
        <v>913291.26</v>
      </c>
      <c r="SN25" s="930">
        <f t="shared" ca="1" si="533"/>
        <v>910632.51</v>
      </c>
      <c r="SO25" s="930">
        <f t="shared" ca="1" si="533"/>
        <v>907952.49</v>
      </c>
      <c r="SP25" s="930">
        <f t="shared" ca="1" si="533"/>
        <v>905293.74</v>
      </c>
      <c r="SQ25" s="930">
        <f t="shared" ca="1" si="533"/>
        <v>902634.99</v>
      </c>
      <c r="SR25" s="930">
        <f t="shared" ca="1" si="533"/>
        <v>899954.97</v>
      </c>
      <c r="SS25" s="930">
        <f t="shared" ca="1" si="533"/>
        <v>897296.22</v>
      </c>
      <c r="ST25" s="930">
        <f t="shared" ca="1" si="533"/>
        <v>894637.47</v>
      </c>
      <c r="SU25" s="930">
        <f t="shared" ca="1" si="533"/>
        <v>891978.72</v>
      </c>
      <c r="SV25" s="930">
        <f t="shared" ca="1" si="533"/>
        <v>889298.70000000007</v>
      </c>
      <c r="SW25" s="930">
        <f t="shared" ca="1" si="533"/>
        <v>886639.95000000007</v>
      </c>
      <c r="SX25" s="930">
        <f t="shared" ca="1" si="533"/>
        <v>883981.20000000007</v>
      </c>
      <c r="SY25" s="930">
        <f t="shared" ca="1" si="533"/>
        <v>881322.45000000007</v>
      </c>
      <c r="SZ25" s="930">
        <f t="shared" ca="1" si="533"/>
        <v>878642.42999999993</v>
      </c>
      <c r="TA25" s="930">
        <f t="shared" ca="1" si="533"/>
        <v>875983.67999999993</v>
      </c>
      <c r="TB25" s="930">
        <f t="shared" ca="1" si="533"/>
        <v>873324.92999999993</v>
      </c>
      <c r="TC25" s="930">
        <f t="shared" ca="1" si="533"/>
        <v>870644.90999999992</v>
      </c>
      <c r="TD25" s="930">
        <f t="shared" ca="1" si="533"/>
        <v>867986.15999999992</v>
      </c>
      <c r="TE25" s="930">
        <f t="shared" ca="1" si="533"/>
        <v>865327.40999999992</v>
      </c>
      <c r="TF25" s="930">
        <f t="shared" ca="1" si="533"/>
        <v>862668.65999999992</v>
      </c>
      <c r="TG25" s="930">
        <f t="shared" ca="1" si="533"/>
        <v>859988.64</v>
      </c>
      <c r="TH25" s="930">
        <f t="shared" ca="1" si="533"/>
        <v>857329.89</v>
      </c>
      <c r="TI25" s="930">
        <f t="shared" ca="1" si="533"/>
        <v>854671.14</v>
      </c>
      <c r="TJ25" s="930">
        <f t="shared" ca="1" si="533"/>
        <v>852012.39</v>
      </c>
      <c r="TK25" s="930">
        <f t="shared" ca="1" si="533"/>
        <v>849332.37</v>
      </c>
      <c r="TL25" s="930">
        <f t="shared" ca="1" si="533"/>
        <v>846673.62</v>
      </c>
      <c r="TM25" s="930">
        <f t="shared" ca="1" si="533"/>
        <v>844014.87</v>
      </c>
      <c r="TN25" s="930">
        <f t="shared" ca="1" si="533"/>
        <v>841334.85</v>
      </c>
      <c r="TO25" s="930">
        <f t="shared" ca="1" si="533"/>
        <v>838676.1</v>
      </c>
      <c r="TP25" s="930">
        <f t="shared" ca="1" si="533"/>
        <v>836017.35</v>
      </c>
      <c r="TQ25" s="930">
        <f t="shared" ca="1" si="533"/>
        <v>833358.6</v>
      </c>
      <c r="TR25" s="930">
        <f t="shared" ca="1" si="533"/>
        <v>830678.58000000007</v>
      </c>
      <c r="TS25" s="930">
        <f t="shared" ca="1" si="533"/>
        <v>828019.83000000007</v>
      </c>
      <c r="TT25" s="930">
        <f t="shared" ca="1" si="533"/>
        <v>825361.08000000007</v>
      </c>
      <c r="TU25" s="930">
        <f t="shared" ca="1" si="533"/>
        <v>822681.05999999994</v>
      </c>
      <c r="TV25" s="930">
        <f t="shared" ca="1" si="533"/>
        <v>820022.30999999994</v>
      </c>
      <c r="TW25" s="930">
        <f t="shared" ca="1" si="533"/>
        <v>817363.55999999994</v>
      </c>
      <c r="TX25" s="930">
        <f t="shared" ca="1" si="533"/>
        <v>814704.80999999994</v>
      </c>
      <c r="TY25" s="930">
        <f t="shared" ca="1" si="533"/>
        <v>812024.78999999992</v>
      </c>
      <c r="TZ25" s="930">
        <f t="shared" ca="1" si="533"/>
        <v>809366.03999999992</v>
      </c>
      <c r="UA25" s="930">
        <f t="shared" ca="1" si="533"/>
        <v>806707.28999999992</v>
      </c>
      <c r="UB25" s="930">
        <f t="shared" ca="1" si="533"/>
        <v>804048.53999999992</v>
      </c>
      <c r="UC25" s="930">
        <f t="shared" ca="1" si="533"/>
        <v>801368.52</v>
      </c>
      <c r="UD25" s="930">
        <f t="shared" ca="1" si="533"/>
        <v>798709.77</v>
      </c>
      <c r="UE25" s="930">
        <f t="shared" ca="1" si="533"/>
        <v>796051.02</v>
      </c>
      <c r="UF25" s="930">
        <f t="shared" ca="1" si="533"/>
        <v>793371</v>
      </c>
      <c r="UG25" s="930">
        <f t="shared" ca="1" si="533"/>
        <v>790712.25</v>
      </c>
      <c r="UH25" s="930">
        <f t="shared" ca="1" si="533"/>
        <v>788053.5</v>
      </c>
      <c r="UI25" s="930">
        <f t="shared" ca="1" si="533"/>
        <v>785394.75</v>
      </c>
      <c r="UJ25" s="930">
        <f t="shared" ca="1" si="533"/>
        <v>782714.73</v>
      </c>
      <c r="UK25" s="930">
        <f t="shared" ca="1" si="533"/>
        <v>780055.98</v>
      </c>
      <c r="UL25" s="930">
        <f t="shared" ca="1" si="533"/>
        <v>777397.23</v>
      </c>
      <c r="UM25" s="930">
        <f t="shared" ca="1" si="533"/>
        <v>774738.48</v>
      </c>
      <c r="UN25" s="930">
        <f t="shared" ca="1" si="533"/>
        <v>772058.46000000008</v>
      </c>
      <c r="UO25" s="930">
        <f t="shared" ca="1" si="533"/>
        <v>769399.71000000008</v>
      </c>
      <c r="UP25" s="930">
        <f t="shared" ca="1" si="533"/>
        <v>766740.96000000008</v>
      </c>
      <c r="UQ25" s="930">
        <f t="shared" ca="1" si="533"/>
        <v>764060.94000000006</v>
      </c>
      <c r="UR25" s="930">
        <f t="shared" ca="1" si="533"/>
        <v>761402.19000000006</v>
      </c>
      <c r="US25" s="930">
        <f t="shared" ca="1" si="533"/>
        <v>758743.44000000006</v>
      </c>
      <c r="UT25" s="930">
        <f t="shared" ca="1" si="533"/>
        <v>756084.69000000006</v>
      </c>
      <c r="UU25" s="930">
        <f t="shared" ca="1" si="533"/>
        <v>753404.66999999993</v>
      </c>
      <c r="UV25" s="930">
        <f t="shared" ca="1" si="533"/>
        <v>750745.91999999993</v>
      </c>
      <c r="UW25" s="930">
        <f t="shared" ca="1" si="528"/>
        <v>748087.16999999993</v>
      </c>
      <c r="UX25" s="930">
        <f t="shared" ca="1" si="523"/>
        <v>745407.15</v>
      </c>
      <c r="UY25" s="930">
        <f t="shared" ca="1" si="523"/>
        <v>742748.4</v>
      </c>
      <c r="UZ25" s="930">
        <f t="shared" ca="1" si="531"/>
        <v>740089.65</v>
      </c>
      <c r="VA25" s="930">
        <f t="shared" ca="1" si="531"/>
        <v>737430.9</v>
      </c>
      <c r="VB25" s="930">
        <f t="shared" ca="1" si="531"/>
        <v>734750.88</v>
      </c>
      <c r="VC25" s="930">
        <f t="shared" ca="1" si="531"/>
        <v>732092.13</v>
      </c>
      <c r="VD25" s="930">
        <f t="shared" ca="1" si="531"/>
        <v>729433.38</v>
      </c>
      <c r="VE25" s="930">
        <f t="shared" ca="1" si="531"/>
        <v>726774.63</v>
      </c>
      <c r="VF25" s="930">
        <f t="shared" ca="1" si="531"/>
        <v>724094.61</v>
      </c>
      <c r="VG25" s="930">
        <f t="shared" ca="1" si="531"/>
        <v>721435.86</v>
      </c>
      <c r="VH25" s="930">
        <f t="shared" ca="1" si="531"/>
        <v>718777.11</v>
      </c>
      <c r="VI25" s="930">
        <f t="shared" ca="1" si="531"/>
        <v>716097.09000000008</v>
      </c>
      <c r="VJ25" s="930">
        <f t="shared" ca="1" si="531"/>
        <v>713438.34000000008</v>
      </c>
      <c r="VK25" s="930">
        <f t="shared" ca="1" si="531"/>
        <v>710779.59000000008</v>
      </c>
      <c r="VL25" s="930">
        <f t="shared" ca="1" si="531"/>
        <v>708120.84000000008</v>
      </c>
      <c r="VM25" s="930">
        <f t="shared" ca="1" si="531"/>
        <v>705440.82000000007</v>
      </c>
      <c r="VN25" s="930">
        <f t="shared" ca="1" si="531"/>
        <v>702782.07000000007</v>
      </c>
      <c r="VO25" s="930">
        <f t="shared" ca="1" si="531"/>
        <v>700123.32000000007</v>
      </c>
      <c r="VP25" s="930">
        <f t="shared" ca="1" si="531"/>
        <v>697464.57000000007</v>
      </c>
      <c r="VQ25" s="930">
        <f t="shared" ca="1" si="531"/>
        <v>694784.54999999993</v>
      </c>
      <c r="VR25" s="930">
        <f t="shared" ca="1" si="531"/>
        <v>692125.79999999993</v>
      </c>
      <c r="VS25" s="930">
        <f t="shared" ca="1" si="531"/>
        <v>689467.04999999993</v>
      </c>
      <c r="VT25" s="930">
        <f t="shared" ca="1" si="531"/>
        <v>686787.03</v>
      </c>
      <c r="VU25" s="930">
        <f t="shared" ca="1" si="531"/>
        <v>684128.28</v>
      </c>
      <c r="VV25" s="930">
        <f t="shared" ca="1" si="531"/>
        <v>681469.53</v>
      </c>
      <c r="VW25" s="930">
        <f t="shared" ca="1" si="531"/>
        <v>678810.78</v>
      </c>
      <c r="VX25" s="930">
        <f t="shared" ca="1" si="531"/>
        <v>676130.76</v>
      </c>
      <c r="VY25" s="930">
        <f t="shared" ca="1" si="531"/>
        <v>673472.01</v>
      </c>
      <c r="VZ25" s="930">
        <f t="shared" ca="1" si="531"/>
        <v>670813.26</v>
      </c>
      <c r="WA25" s="930">
        <f t="shared" ca="1" si="531"/>
        <v>668133.24</v>
      </c>
      <c r="WB25" s="930">
        <f t="shared" ca="1" si="531"/>
        <v>665474.49</v>
      </c>
      <c r="WC25" s="930">
        <f t="shared" ca="1" si="531"/>
        <v>662815.74</v>
      </c>
      <c r="WD25" s="930">
        <f t="shared" ca="1" si="531"/>
        <v>660156.99</v>
      </c>
      <c r="WE25" s="930">
        <f t="shared" ca="1" si="531"/>
        <v>657476.97</v>
      </c>
      <c r="WF25" s="930">
        <f t="shared" ca="1" si="531"/>
        <v>654818.22</v>
      </c>
      <c r="WG25" s="930">
        <f t="shared" ca="1" si="531"/>
        <v>652159.47</v>
      </c>
      <c r="WH25" s="930">
        <f t="shared" ca="1" si="531"/>
        <v>649500.72</v>
      </c>
      <c r="WI25" s="930">
        <f t="shared" ca="1" si="531"/>
        <v>646820.70000000007</v>
      </c>
      <c r="WJ25" s="930">
        <f t="shared" ca="1" si="531"/>
        <v>644161.95000000007</v>
      </c>
      <c r="WK25" s="930">
        <f t="shared" ca="1" si="531"/>
        <v>641503.20000000007</v>
      </c>
      <c r="WL25" s="930">
        <f t="shared" ca="1" si="531"/>
        <v>638823.17999999993</v>
      </c>
      <c r="WM25" s="930">
        <f t="shared" ca="1" si="531"/>
        <v>636164.42999999993</v>
      </c>
      <c r="WN25" s="930">
        <f t="shared" ca="1" si="531"/>
        <v>633505.67999999993</v>
      </c>
      <c r="WO25" s="930">
        <f t="shared" ca="1" si="531"/>
        <v>630846.92999999993</v>
      </c>
      <c r="WP25" s="930">
        <f t="shared" ca="1" si="531"/>
        <v>628166.90999999992</v>
      </c>
      <c r="WQ25" s="930">
        <f t="shared" ca="1" si="531"/>
        <v>625508.15999999992</v>
      </c>
      <c r="WR25" s="930">
        <f t="shared" ca="1" si="531"/>
        <v>622849.40999999992</v>
      </c>
      <c r="WS25" s="930">
        <f t="shared" ca="1" si="531"/>
        <v>620190.65999999992</v>
      </c>
      <c r="WT25" s="930">
        <f t="shared" ca="1" si="531"/>
        <v>617510.64</v>
      </c>
      <c r="WU25" s="930">
        <f t="shared" ca="1" si="531"/>
        <v>614851.89</v>
      </c>
      <c r="WV25" s="930">
        <f t="shared" ca="1" si="531"/>
        <v>612193.14</v>
      </c>
      <c r="WW25" s="930">
        <f t="shared" ca="1" si="531"/>
        <v>609513.12</v>
      </c>
      <c r="WX25" s="930">
        <f t="shared" ca="1" si="531"/>
        <v>606854.37</v>
      </c>
      <c r="WY25" s="930">
        <f t="shared" ca="1" si="531"/>
        <v>604195.62</v>
      </c>
      <c r="WZ25" s="930">
        <f t="shared" ca="1" si="531"/>
        <v>601536.87</v>
      </c>
      <c r="XA25" s="930">
        <f t="shared" ca="1" si="531"/>
        <v>598856.85</v>
      </c>
      <c r="XB25" s="930">
        <f t="shared" ca="1" si="531"/>
        <v>596198.1</v>
      </c>
      <c r="XC25" s="930">
        <f t="shared" ca="1" si="531"/>
        <v>593539.35</v>
      </c>
      <c r="XD25" s="930">
        <f t="shared" ca="1" si="531"/>
        <v>590880.6</v>
      </c>
      <c r="XE25" s="930">
        <f t="shared" ca="1" si="531"/>
        <v>588200.58000000007</v>
      </c>
      <c r="XF25" s="930">
        <f t="shared" ca="1" si="531"/>
        <v>585541.83000000007</v>
      </c>
      <c r="XG25" s="930">
        <f t="shared" ca="1" si="531"/>
        <v>582883.08000000007</v>
      </c>
      <c r="XH25" s="930">
        <f t="shared" ca="1" si="531"/>
        <v>580203.05999999994</v>
      </c>
      <c r="XI25" s="930">
        <f t="shared" ca="1" si="531"/>
        <v>577544.30999999994</v>
      </c>
      <c r="XJ25" s="930">
        <f t="shared" ca="1" si="531"/>
        <v>574885.55999999994</v>
      </c>
      <c r="XK25" s="930">
        <f t="shared" ca="1" si="531"/>
        <v>572226.80999999994</v>
      </c>
      <c r="XL25" s="930">
        <f t="shared" ca="1" si="529"/>
        <v>569546.78999999992</v>
      </c>
      <c r="XM25" s="930">
        <f t="shared" ca="1" si="524"/>
        <v>566888.03999999992</v>
      </c>
      <c r="XN25" s="930">
        <f t="shared" ca="1" si="524"/>
        <v>564229.28999999992</v>
      </c>
      <c r="XO25" s="930">
        <f t="shared" ca="1" si="524"/>
        <v>561549.27</v>
      </c>
      <c r="XP25" s="930">
        <f t="shared" ca="1" si="524"/>
        <v>558890.52</v>
      </c>
      <c r="XQ25" s="930">
        <f t="shared" ca="1" si="524"/>
        <v>556231.77</v>
      </c>
      <c r="XR25" s="930">
        <f t="shared" ca="1" si="524"/>
        <v>553573.02</v>
      </c>
      <c r="XS25" s="930">
        <f t="shared" ca="1" si="524"/>
        <v>550893</v>
      </c>
      <c r="XT25" s="930">
        <f t="shared" ca="1" si="524"/>
        <v>548234.25</v>
      </c>
      <c r="XU25" s="930">
        <f t="shared" ca="1" si="524"/>
        <v>545575.5</v>
      </c>
      <c r="XV25" s="930">
        <f t="shared" ca="1" si="524"/>
        <v>542916.75</v>
      </c>
      <c r="XW25" s="930">
        <f t="shared" ca="1" si="524"/>
        <v>540236.73</v>
      </c>
      <c r="XX25" s="930">
        <f t="shared" ca="1" si="524"/>
        <v>537577.98</v>
      </c>
      <c r="XY25" s="930">
        <f t="shared" ca="1" si="524"/>
        <v>534919.23</v>
      </c>
      <c r="XZ25" s="930">
        <f t="shared" ca="1" si="524"/>
        <v>532239.21</v>
      </c>
      <c r="YA25" s="930">
        <f t="shared" ca="1" si="524"/>
        <v>529580.46</v>
      </c>
      <c r="YB25" s="930">
        <f t="shared" ca="1" si="524"/>
        <v>526921.71</v>
      </c>
      <c r="YC25" s="930">
        <f t="shared" ca="1" si="524"/>
        <v>524262.95999999996</v>
      </c>
      <c r="YD25" s="930">
        <f t="shared" ca="1" si="524"/>
        <v>521582.94</v>
      </c>
      <c r="YE25" s="930">
        <f t="shared" ca="1" si="524"/>
        <v>518924.19</v>
      </c>
      <c r="YF25" s="930">
        <f t="shared" ca="1" si="524"/>
        <v>516265.44</v>
      </c>
      <c r="YG25" s="930">
        <f t="shared" ca="1" si="524"/>
        <v>513606.69</v>
      </c>
      <c r="YH25" s="930">
        <f t="shared" ca="1" si="524"/>
        <v>510926.67000000004</v>
      </c>
      <c r="YI25" s="930">
        <f t="shared" ca="1" si="524"/>
        <v>508267.92000000004</v>
      </c>
      <c r="YJ25" s="930">
        <f t="shared" ca="1" si="524"/>
        <v>505609.17000000004</v>
      </c>
      <c r="YK25" s="930">
        <f t="shared" ca="1" si="524"/>
        <v>502929.14999999997</v>
      </c>
      <c r="YL25" s="930">
        <f t="shared" ca="1" si="524"/>
        <v>500270.39999999997</v>
      </c>
      <c r="YM25" s="930">
        <f t="shared" ca="1" si="524"/>
        <v>497611.64999999997</v>
      </c>
      <c r="YN25" s="930">
        <f t="shared" ca="1" si="524"/>
        <v>494952.89999999997</v>
      </c>
      <c r="YO25" s="930">
        <f t="shared" ca="1" si="524"/>
        <v>492272.88</v>
      </c>
      <c r="YP25" s="930">
        <f t="shared" ca="1" si="524"/>
        <v>489614.13</v>
      </c>
      <c r="YQ25" s="930">
        <f t="shared" ca="1" si="524"/>
        <v>486955.38</v>
      </c>
      <c r="YR25" s="930">
        <f t="shared" ca="1" si="524"/>
        <v>484275.36</v>
      </c>
      <c r="YS25" s="930">
        <f t="shared" ca="1" si="524"/>
        <v>481616.61</v>
      </c>
      <c r="YT25" s="930">
        <f t="shared" ca="1" si="524"/>
        <v>478957.86</v>
      </c>
      <c r="YU25" s="930">
        <f t="shared" ca="1" si="524"/>
        <v>476299.11</v>
      </c>
      <c r="YV25" s="930">
        <f t="shared" ca="1" si="524"/>
        <v>473619.08999999997</v>
      </c>
      <c r="YW25" s="930">
        <f t="shared" ca="1" si="524"/>
        <v>470960.33999999997</v>
      </c>
      <c r="YX25" s="930">
        <f t="shared" ca="1" si="524"/>
        <v>468301.58999999997</v>
      </c>
      <c r="YY25" s="930">
        <f t="shared" ca="1" si="524"/>
        <v>465642.83999999997</v>
      </c>
      <c r="YZ25" s="930">
        <f t="shared" ca="1" si="524"/>
        <v>462962.82</v>
      </c>
      <c r="ZA25" s="930">
        <f t="shared" ca="1" si="524"/>
        <v>460304.07</v>
      </c>
      <c r="ZB25" s="930">
        <f t="shared" ca="1" si="524"/>
        <v>457645.32</v>
      </c>
      <c r="ZC25" s="930">
        <f t="shared" ca="1" si="524"/>
        <v>454965.3</v>
      </c>
      <c r="ZD25" s="930">
        <f t="shared" ca="1" si="524"/>
        <v>452306.55</v>
      </c>
      <c r="ZE25" s="930">
        <f t="shared" ca="1" si="524"/>
        <v>449647.8</v>
      </c>
      <c r="ZF25" s="930">
        <f t="shared" ca="1" si="524"/>
        <v>446989.05</v>
      </c>
      <c r="ZG25" s="930">
        <f t="shared" ca="1" si="524"/>
        <v>444309.02999999997</v>
      </c>
      <c r="ZH25" s="930">
        <f t="shared" ca="1" si="524"/>
        <v>441650.27999999997</v>
      </c>
      <c r="ZI25" s="930">
        <f t="shared" ca="1" si="524"/>
        <v>438991.52999999997</v>
      </c>
      <c r="ZJ25" s="930">
        <f t="shared" ca="1" si="524"/>
        <v>436332.77999999997</v>
      </c>
      <c r="ZK25" s="930">
        <f t="shared" ca="1" si="524"/>
        <v>433652.76</v>
      </c>
      <c r="ZL25" s="930">
        <f t="shared" ca="1" si="524"/>
        <v>430994.01</v>
      </c>
      <c r="ZM25" s="930">
        <f t="shared" ca="1" si="524"/>
        <v>428335.26</v>
      </c>
      <c r="ZN25" s="930">
        <f t="shared" ca="1" si="524"/>
        <v>425655.24</v>
      </c>
      <c r="ZO25" s="930">
        <f t="shared" ca="1" si="524"/>
        <v>422996.49</v>
      </c>
      <c r="ZP25" s="930">
        <f t="shared" ca="1" si="524"/>
        <v>420337.74</v>
      </c>
      <c r="ZQ25" s="930">
        <f t="shared" ca="1" si="524"/>
        <v>417678.99</v>
      </c>
      <c r="ZR25" s="930">
        <f t="shared" ca="1" si="524"/>
        <v>414998.97000000003</v>
      </c>
      <c r="ZS25" s="930">
        <f t="shared" ca="1" si="524"/>
        <v>412340.22000000003</v>
      </c>
      <c r="ZT25" s="930">
        <f t="shared" ca="1" si="524"/>
        <v>409681.47000000003</v>
      </c>
      <c r="ZU25" s="930">
        <f t="shared" ca="1" si="524"/>
        <v>407001.45</v>
      </c>
      <c r="ZV25" s="930">
        <f t="shared" ca="1" si="524"/>
        <v>404342.7</v>
      </c>
      <c r="ZW25" s="930">
        <f t="shared" ca="1" si="524"/>
        <v>401683.95</v>
      </c>
      <c r="ZX25" s="930">
        <f t="shared" ca="1" si="503"/>
        <v>399025.2</v>
      </c>
      <c r="ZY25" s="930">
        <f t="shared" ca="1" si="503"/>
        <v>396345.18</v>
      </c>
      <c r="ZZ25" s="930">
        <f t="shared" ca="1" si="503"/>
        <v>393686.43</v>
      </c>
      <c r="AAA25" s="930">
        <f t="shared" ca="1" si="503"/>
        <v>391027.68</v>
      </c>
      <c r="AAB25" s="930">
        <f t="shared" ca="1" si="503"/>
        <v>388368.93</v>
      </c>
    </row>
    <row r="26" spans="1:704" s="150" customFormat="1" ht="12" x14ac:dyDescent="0.2">
      <c r="B26" s="167"/>
      <c r="C26" s="284"/>
      <c r="E26" s="284"/>
      <c r="F26" s="156"/>
      <c r="G26" s="156"/>
      <c r="H26" s="147"/>
      <c r="I26" s="147"/>
      <c r="J26" s="171"/>
      <c r="K26" s="954"/>
      <c r="L26" s="941"/>
      <c r="M26" s="941"/>
      <c r="N26" s="941"/>
      <c r="O26" s="935" t="s">
        <v>352</v>
      </c>
    </row>
    <row r="27" spans="1:704" s="154" customFormat="1" ht="12.75" thickBot="1" x14ac:dyDescent="0.25">
      <c r="C27" s="285">
        <f ca="1">SUM(C15:C25)</f>
        <v>42347</v>
      </c>
      <c r="E27" s="285">
        <f ca="1">SUM(E15:E25)</f>
        <v>289</v>
      </c>
      <c r="F27" s="152"/>
      <c r="G27" s="152">
        <f ca="1">SUM(G15:G25)</f>
        <v>593753</v>
      </c>
      <c r="H27" s="152"/>
      <c r="I27" s="152">
        <f ca="1">SUM(I15:I25)</f>
        <v>9329509</v>
      </c>
      <c r="J27" s="189">
        <f ca="1">SUM(J15:J25)</f>
        <v>9923262</v>
      </c>
      <c r="K27" s="955">
        <f ca="1">SUM(K15:K25)</f>
        <v>9923262</v>
      </c>
      <c r="L27" s="942">
        <f ca="1">O29</f>
        <v>17623675</v>
      </c>
      <c r="M27" s="942">
        <f ca="1">SUM(M15:M26)</f>
        <v>11424708.27</v>
      </c>
      <c r="N27" s="149">
        <f ca="1">SUM(N15:N26)</f>
        <v>81000</v>
      </c>
      <c r="O27" s="932" t="s">
        <v>350</v>
      </c>
      <c r="P27" s="1460">
        <f ca="1">SUM(P15:P26)</f>
        <v>13986117.969999999</v>
      </c>
      <c r="Q27" s="1460">
        <f t="shared" ref="Q27:AO27" ca="1" si="534">SUM(Q15:Q26)</f>
        <v>13956014.059999999</v>
      </c>
      <c r="R27" s="1460">
        <f t="shared" ca="1" si="534"/>
        <v>13925888.300000001</v>
      </c>
      <c r="S27" s="1460">
        <f t="shared" ca="1" si="534"/>
        <v>13895683.789999999</v>
      </c>
      <c r="T27" s="1460">
        <f t="shared" ca="1" si="534"/>
        <v>13865503.339999998</v>
      </c>
      <c r="U27" s="1460">
        <f t="shared" ca="1" si="534"/>
        <v>13835413.339999998</v>
      </c>
      <c r="V27" s="1460">
        <f t="shared" ca="1" si="534"/>
        <v>13805266.459999999</v>
      </c>
      <c r="W27" s="1460">
        <f t="shared" ca="1" si="534"/>
        <v>13775083.069999998</v>
      </c>
      <c r="X27" s="1460">
        <f t="shared" ca="1" si="534"/>
        <v>13744902.620000001</v>
      </c>
      <c r="Y27" s="1460">
        <f t="shared" ca="1" si="534"/>
        <v>13714776.860000001</v>
      </c>
      <c r="Z27" s="1460">
        <f t="shared" ca="1" si="534"/>
        <v>13684644.470000003</v>
      </c>
      <c r="AA27" s="1460">
        <f t="shared" ca="1" si="534"/>
        <v>13654391.9</v>
      </c>
      <c r="AB27" s="1460">
        <f t="shared" ca="1" si="534"/>
        <v>13624301.9</v>
      </c>
      <c r="AC27" s="1460">
        <f t="shared" ca="1" si="534"/>
        <v>13594176.140000001</v>
      </c>
      <c r="AD27" s="1460">
        <f t="shared" ca="1" si="534"/>
        <v>13563971.629999999</v>
      </c>
      <c r="AE27" s="1460">
        <f t="shared" ca="1" si="534"/>
        <v>13533791.18</v>
      </c>
      <c r="AF27" s="1460">
        <f t="shared" ca="1" si="534"/>
        <v>13503701.18</v>
      </c>
      <c r="AG27" s="1460">
        <f t="shared" ca="1" si="534"/>
        <v>13473554.300000001</v>
      </c>
      <c r="AH27" s="1460">
        <f t="shared" ca="1" si="534"/>
        <v>13443294.370000001</v>
      </c>
      <c r="AI27" s="1460">
        <f t="shared" ca="1" si="534"/>
        <v>13413190.460000001</v>
      </c>
      <c r="AJ27" s="1460">
        <f t="shared" ca="1" si="534"/>
        <v>13388573.000000002</v>
      </c>
      <c r="AK27" s="1460">
        <f t="shared" ca="1" si="534"/>
        <v>13364084.360000001</v>
      </c>
      <c r="AL27" s="1460">
        <f t="shared" ca="1" si="534"/>
        <v>13339520.689999999</v>
      </c>
      <c r="AM27" s="1460">
        <f t="shared" ca="1" si="534"/>
        <v>13315074.439999999</v>
      </c>
      <c r="AN27" s="1460">
        <f t="shared" ca="1" si="534"/>
        <v>13290571.310000001</v>
      </c>
      <c r="AO27" s="1460">
        <f t="shared" ca="1" si="534"/>
        <v>13266031.67</v>
      </c>
      <c r="AP27" s="1460">
        <f t="shared" ref="AP27:CH27" ca="1" si="535">SUM(AP15:AP26)</f>
        <v>13241540.119999999</v>
      </c>
      <c r="AQ27" s="1460">
        <f t="shared" ca="1" si="535"/>
        <v>13217058.109999999</v>
      </c>
      <c r="AR27" s="1460">
        <f t="shared" ca="1" si="535"/>
        <v>13192590.74</v>
      </c>
      <c r="AS27" s="1460">
        <f t="shared" ca="1" si="535"/>
        <v>13168019.710000001</v>
      </c>
      <c r="AT27" s="1460">
        <f t="shared" ca="1" si="535"/>
        <v>13143559.550000001</v>
      </c>
      <c r="AU27" s="1460">
        <f t="shared" ca="1" si="535"/>
        <v>13119077.539999999</v>
      </c>
      <c r="AV27" s="1460">
        <f t="shared" ca="1" si="535"/>
        <v>13094516.779999999</v>
      </c>
      <c r="AW27" s="1460">
        <f t="shared" ca="1" si="535"/>
        <v>13070025.229999999</v>
      </c>
      <c r="AX27" s="1460">
        <f t="shared" ca="1" si="535"/>
        <v>13045578.979999999</v>
      </c>
      <c r="AY27" s="1460">
        <f t="shared" ca="1" si="535"/>
        <v>13021075.849999998</v>
      </c>
      <c r="AZ27" s="1460">
        <f t="shared" ca="1" si="535"/>
        <v>12996536.209999999</v>
      </c>
      <c r="BA27" s="1460">
        <f t="shared" ca="1" si="535"/>
        <v>12972044.659999998</v>
      </c>
      <c r="BB27" s="1460">
        <f t="shared" ca="1" si="535"/>
        <v>12947562.649999999</v>
      </c>
      <c r="BC27" s="1460">
        <f t="shared" ca="1" si="535"/>
        <v>12923074.01</v>
      </c>
      <c r="BD27" s="1460">
        <f t="shared" ca="1" si="535"/>
        <v>12898510.340000002</v>
      </c>
      <c r="BE27" s="1460">
        <f t="shared" ca="1" si="535"/>
        <v>12874064.090000002</v>
      </c>
      <c r="BF27" s="1460">
        <f t="shared" ca="1" si="535"/>
        <v>12849582.08</v>
      </c>
      <c r="BG27" s="1460">
        <f t="shared" ca="1" si="535"/>
        <v>12825021.32</v>
      </c>
      <c r="BH27" s="1460">
        <f t="shared" ca="1" si="535"/>
        <v>12800529.77</v>
      </c>
      <c r="BI27" s="1460">
        <f t="shared" ca="1" si="535"/>
        <v>12776083.52</v>
      </c>
      <c r="BJ27" s="1460">
        <f t="shared" ca="1" si="535"/>
        <v>12751580.390000001</v>
      </c>
      <c r="BK27" s="1460">
        <f t="shared" ca="1" si="535"/>
        <v>12727009.359999999</v>
      </c>
      <c r="BL27" s="1460">
        <f t="shared" ca="1" si="535"/>
        <v>12702549.199999999</v>
      </c>
      <c r="BM27" s="1460">
        <f t="shared" ca="1" si="535"/>
        <v>12678067.189999999</v>
      </c>
      <c r="BN27" s="1460">
        <f t="shared" ca="1" si="535"/>
        <v>12653578.550000001</v>
      </c>
      <c r="BO27" s="1460">
        <f t="shared" ca="1" si="535"/>
        <v>12629014.879999999</v>
      </c>
      <c r="BP27" s="1460">
        <f t="shared" ca="1" si="535"/>
        <v>12604568.629999999</v>
      </c>
      <c r="BQ27" s="1460">
        <f t="shared" ca="1" si="535"/>
        <v>12580065.5</v>
      </c>
      <c r="BR27" s="1460">
        <f t="shared" ca="1" si="535"/>
        <v>12555525.859999999</v>
      </c>
      <c r="BS27" s="1460">
        <f t="shared" ca="1" si="535"/>
        <v>12531034.310000001</v>
      </c>
      <c r="BT27" s="1460">
        <f t="shared" ca="1" si="535"/>
        <v>12506552.299999999</v>
      </c>
      <c r="BU27" s="1460">
        <f t="shared" ca="1" si="535"/>
        <v>12482084.93</v>
      </c>
      <c r="BV27" s="1460">
        <f t="shared" ca="1" si="535"/>
        <v>12457513.9</v>
      </c>
      <c r="BW27" s="1460">
        <f t="shared" ca="1" si="535"/>
        <v>12433053.74</v>
      </c>
      <c r="BX27" s="1460">
        <f t="shared" ca="1" si="535"/>
        <v>12408571.73</v>
      </c>
      <c r="BY27" s="1460">
        <f t="shared" ca="1" si="535"/>
        <v>12384029.299999999</v>
      </c>
      <c r="BZ27" s="1460">
        <f t="shared" ca="1" si="535"/>
        <v>12359519.42</v>
      </c>
      <c r="CA27" s="1460">
        <f t="shared" ca="1" si="535"/>
        <v>12335073.17</v>
      </c>
      <c r="CB27" s="1460">
        <f t="shared" ca="1" si="535"/>
        <v>12310570.040000001</v>
      </c>
      <c r="CC27" s="1460">
        <f t="shared" ca="1" si="535"/>
        <v>12286030.4</v>
      </c>
      <c r="CD27" s="1460">
        <f t="shared" ca="1" si="535"/>
        <v>12261538.85</v>
      </c>
      <c r="CE27" s="1460">
        <f t="shared" ca="1" si="535"/>
        <v>12237056.84</v>
      </c>
      <c r="CF27" s="1460">
        <f t="shared" ca="1" si="535"/>
        <v>12212568.200000001</v>
      </c>
      <c r="CG27" s="1460">
        <f t="shared" ca="1" si="535"/>
        <v>12188004.529999999</v>
      </c>
      <c r="CH27" s="1460">
        <f t="shared" ca="1" si="535"/>
        <v>12163558.279999999</v>
      </c>
      <c r="CI27" s="1460">
        <f t="shared" ref="CI27:DA27" ca="1" si="536">SUM(CI15:CI26)</f>
        <v>12139076.270000001</v>
      </c>
      <c r="CJ27" s="1460">
        <f t="shared" ca="1" si="536"/>
        <v>12114515.51</v>
      </c>
      <c r="CK27" s="1460">
        <f t="shared" ca="1" si="536"/>
        <v>12090023.960000001</v>
      </c>
      <c r="CL27" s="1460">
        <f t="shared" ca="1" si="536"/>
        <v>12065577.710000001</v>
      </c>
      <c r="CM27" s="1460">
        <f t="shared" ca="1" si="536"/>
        <v>12041074.58</v>
      </c>
      <c r="CN27" s="1460">
        <f t="shared" ca="1" si="536"/>
        <v>12016503.550000001</v>
      </c>
      <c r="CO27" s="1460">
        <f t="shared" ca="1" si="536"/>
        <v>11992043.390000001</v>
      </c>
      <c r="CP27" s="1460">
        <f t="shared" ca="1" si="536"/>
        <v>11967561.379999999</v>
      </c>
      <c r="CQ27" s="1460">
        <f t="shared" ca="1" si="536"/>
        <v>11943072.739999998</v>
      </c>
      <c r="CR27" s="1460">
        <f t="shared" ca="1" si="536"/>
        <v>11918509.069999998</v>
      </c>
      <c r="CS27" s="1460">
        <f t="shared" ca="1" si="536"/>
        <v>11894062.819999998</v>
      </c>
      <c r="CT27" s="1460">
        <f t="shared" ca="1" si="536"/>
        <v>11869559.689999999</v>
      </c>
      <c r="CU27" s="1460">
        <f t="shared" ca="1" si="536"/>
        <v>11845020.049999999</v>
      </c>
      <c r="CV27" s="1460">
        <f t="shared" ca="1" si="536"/>
        <v>11820528.5</v>
      </c>
      <c r="CW27" s="1460">
        <f t="shared" ca="1" si="536"/>
        <v>11796082.25</v>
      </c>
      <c r="CX27" s="1460">
        <f t="shared" ca="1" si="536"/>
        <v>11771579.119999999</v>
      </c>
      <c r="CY27" s="1460">
        <f t="shared" ca="1" si="536"/>
        <v>11747008.090000002</v>
      </c>
      <c r="CZ27" s="1460">
        <f t="shared" ca="1" si="536"/>
        <v>11722547.930000002</v>
      </c>
      <c r="DA27" s="1460">
        <f t="shared" ca="1" si="536"/>
        <v>11698065.92</v>
      </c>
      <c r="DB27" s="1460">
        <f t="shared" ref="DB27:FM27" ca="1" si="537">SUM(DB15:DB26)</f>
        <v>11673577.280000001</v>
      </c>
      <c r="DC27" s="1460">
        <f t="shared" ca="1" si="537"/>
        <v>11649013.609999999</v>
      </c>
      <c r="DD27" s="1460">
        <f t="shared" ca="1" si="537"/>
        <v>11624567.359999999</v>
      </c>
      <c r="DE27" s="1460">
        <f t="shared" ca="1" si="537"/>
        <v>11600064.23</v>
      </c>
      <c r="DF27" s="1460">
        <f t="shared" ca="1" si="537"/>
        <v>11575524.589999998</v>
      </c>
      <c r="DG27" s="1460">
        <f t="shared" ca="1" si="537"/>
        <v>11551033.039999999</v>
      </c>
      <c r="DH27" s="1460">
        <f t="shared" ca="1" si="537"/>
        <v>11526551.029999999</v>
      </c>
      <c r="DI27" s="1460">
        <f t="shared" ca="1" si="537"/>
        <v>11502062.389999999</v>
      </c>
      <c r="DJ27" s="1460">
        <f t="shared" ca="1" si="537"/>
        <v>11477498.720000001</v>
      </c>
      <c r="DK27" s="1460">
        <f t="shared" ca="1" si="537"/>
        <v>11453052.470000001</v>
      </c>
      <c r="DL27" s="1460">
        <f t="shared" ca="1" si="537"/>
        <v>11428570.460000001</v>
      </c>
      <c r="DM27" s="1460">
        <f t="shared" ca="1" si="537"/>
        <v>11404009.699999999</v>
      </c>
      <c r="DN27" s="1460">
        <f t="shared" ca="1" si="537"/>
        <v>11379518.15</v>
      </c>
      <c r="DO27" s="1460">
        <f t="shared" ca="1" si="537"/>
        <v>11355071.9</v>
      </c>
      <c r="DP27" s="1460">
        <f t="shared" ca="1" si="537"/>
        <v>11330568.77</v>
      </c>
      <c r="DQ27" s="1460">
        <f t="shared" ca="1" si="537"/>
        <v>11305997.74</v>
      </c>
      <c r="DR27" s="1460">
        <f t="shared" ca="1" si="537"/>
        <v>11281537.580000002</v>
      </c>
      <c r="DS27" s="1460">
        <f t="shared" ca="1" si="537"/>
        <v>11257055.57</v>
      </c>
      <c r="DT27" s="1460">
        <f t="shared" ca="1" si="537"/>
        <v>11232566.93</v>
      </c>
      <c r="DU27" s="1460">
        <f t="shared" ca="1" si="537"/>
        <v>11208003.260000002</v>
      </c>
      <c r="DV27" s="1460">
        <f t="shared" ca="1" si="537"/>
        <v>11183557.010000002</v>
      </c>
      <c r="DW27" s="1460">
        <f t="shared" ca="1" si="537"/>
        <v>11159053.880000001</v>
      </c>
      <c r="DX27" s="1460">
        <f t="shared" ca="1" si="537"/>
        <v>11134514.24</v>
      </c>
      <c r="DY27" s="1460">
        <f t="shared" ca="1" si="537"/>
        <v>11110022.689999999</v>
      </c>
      <c r="DZ27" s="1460">
        <f t="shared" ca="1" si="537"/>
        <v>11085576.439999999</v>
      </c>
      <c r="EA27" s="1460">
        <f t="shared" ca="1" si="537"/>
        <v>11061073.310000001</v>
      </c>
      <c r="EB27" s="1460">
        <f ca="1">SUM(EB15:EB26)</f>
        <v>11036502.280000001</v>
      </c>
      <c r="EC27" s="1460">
        <f t="shared" ca="1" si="537"/>
        <v>11012042.120000001</v>
      </c>
      <c r="ED27" s="1460">
        <f t="shared" ca="1" si="537"/>
        <v>10987560.110000001</v>
      </c>
      <c r="EE27" s="1460">
        <f t="shared" ca="1" si="537"/>
        <v>10963071.470000001</v>
      </c>
      <c r="EF27" s="1460">
        <f t="shared" ca="1" si="537"/>
        <v>10938507.800000001</v>
      </c>
      <c r="EG27" s="1460">
        <f t="shared" ca="1" si="537"/>
        <v>10914061.550000001</v>
      </c>
      <c r="EH27" s="1460">
        <f t="shared" ca="1" si="537"/>
        <v>10889558.42</v>
      </c>
      <c r="EI27" s="1460">
        <f t="shared" ca="1" si="537"/>
        <v>10865018.779999999</v>
      </c>
      <c r="EJ27" s="1460">
        <f t="shared" ca="1" si="537"/>
        <v>10840527.229999999</v>
      </c>
      <c r="EK27" s="1460">
        <f t="shared" ca="1" si="537"/>
        <v>10816045.219999999</v>
      </c>
      <c r="EL27" s="1460">
        <f t="shared" ca="1" si="537"/>
        <v>10791556.58</v>
      </c>
      <c r="EM27" s="1460">
        <f t="shared" ca="1" si="537"/>
        <v>10766992.91</v>
      </c>
      <c r="EN27" s="1460">
        <f t="shared" ca="1" si="537"/>
        <v>10742546.66</v>
      </c>
      <c r="EO27" s="1460">
        <f t="shared" ca="1" si="537"/>
        <v>10718064.65</v>
      </c>
      <c r="EP27" s="1460">
        <f t="shared" ca="1" si="537"/>
        <v>10693503.890000001</v>
      </c>
      <c r="EQ27" s="1460">
        <f t="shared" ca="1" si="537"/>
        <v>10669012.340000002</v>
      </c>
      <c r="ER27" s="1460">
        <f t="shared" ca="1" si="537"/>
        <v>10644566.090000002</v>
      </c>
      <c r="ES27" s="1460">
        <f t="shared" ca="1" si="537"/>
        <v>10620062.959999999</v>
      </c>
      <c r="ET27" s="1460">
        <f t="shared" ca="1" si="537"/>
        <v>10595491.93</v>
      </c>
      <c r="EU27" s="1460">
        <f t="shared" ca="1" si="537"/>
        <v>10571031.77</v>
      </c>
      <c r="EV27" s="1460">
        <f t="shared" ca="1" si="537"/>
        <v>10546549.76</v>
      </c>
      <c r="EW27" s="1460">
        <f t="shared" ca="1" si="537"/>
        <v>10522061.119999999</v>
      </c>
      <c r="EX27" s="1460">
        <f t="shared" ca="1" si="537"/>
        <v>10497497.449999999</v>
      </c>
      <c r="EY27" s="1460">
        <f t="shared" ca="1" si="537"/>
        <v>10473051.199999999</v>
      </c>
      <c r="EZ27" s="1460">
        <f t="shared" ca="1" si="537"/>
        <v>10448548.07</v>
      </c>
      <c r="FA27" s="1460">
        <f t="shared" ca="1" si="537"/>
        <v>10424008.43</v>
      </c>
      <c r="FB27" s="1460">
        <f t="shared" ca="1" si="537"/>
        <v>10399516.879999999</v>
      </c>
      <c r="FC27" s="1460">
        <f t="shared" ca="1" si="537"/>
        <v>10375070.629999999</v>
      </c>
      <c r="FD27" s="1460">
        <f t="shared" ca="1" si="537"/>
        <v>10350567.5</v>
      </c>
      <c r="FE27" s="1460">
        <f t="shared" ca="1" si="537"/>
        <v>10325996.470000001</v>
      </c>
      <c r="FF27" s="1460">
        <f t="shared" ca="1" si="537"/>
        <v>10301536.310000001</v>
      </c>
      <c r="FG27" s="1460">
        <f t="shared" ca="1" si="537"/>
        <v>10277054.299999999</v>
      </c>
      <c r="FH27" s="1460">
        <f t="shared" ca="1" si="537"/>
        <v>10252565.66</v>
      </c>
      <c r="FI27" s="1460">
        <f t="shared" ca="1" si="537"/>
        <v>10228001.99</v>
      </c>
      <c r="FJ27" s="1460">
        <f t="shared" ca="1" si="537"/>
        <v>10203555.74</v>
      </c>
      <c r="FK27" s="1460">
        <f t="shared" ca="1" si="537"/>
        <v>10179052.609999999</v>
      </c>
      <c r="FL27" s="1460">
        <f t="shared" ca="1" si="537"/>
        <v>10154512.969999999</v>
      </c>
      <c r="FM27" s="1460">
        <f t="shared" ca="1" si="537"/>
        <v>10130021.42</v>
      </c>
      <c r="FN27" s="1460">
        <f t="shared" ref="FN27:HY27" ca="1" si="538">SUM(FN15:FN26)</f>
        <v>10105539.41</v>
      </c>
      <c r="FO27" s="1460">
        <f t="shared" ca="1" si="538"/>
        <v>10081072.040000001</v>
      </c>
      <c r="FP27" s="1460">
        <f t="shared" ca="1" si="538"/>
        <v>10056487.100000001</v>
      </c>
      <c r="FQ27" s="1460">
        <f t="shared" ca="1" si="538"/>
        <v>10032040.850000001</v>
      </c>
      <c r="FR27" s="1460">
        <f t="shared" ca="1" si="538"/>
        <v>10007558.84</v>
      </c>
      <c r="FS27" s="1460">
        <f t="shared" ca="1" si="538"/>
        <v>9982998.0800000001</v>
      </c>
      <c r="FT27" s="1460">
        <f t="shared" ca="1" si="538"/>
        <v>9958506.5299999993</v>
      </c>
      <c r="FU27" s="1460">
        <f t="shared" ca="1" si="538"/>
        <v>9934060.2799999993</v>
      </c>
      <c r="FV27" s="1460">
        <f t="shared" ca="1" si="538"/>
        <v>9909557.1499999985</v>
      </c>
      <c r="FW27" s="1460">
        <f t="shared" ca="1" si="538"/>
        <v>9885017.5099999998</v>
      </c>
      <c r="FX27" s="1460">
        <f t="shared" ca="1" si="538"/>
        <v>9860525.959999999</v>
      </c>
      <c r="FY27" s="1460">
        <f t="shared" ca="1" si="538"/>
        <v>9836043.9499999993</v>
      </c>
      <c r="FZ27" s="1460">
        <f t="shared" ca="1" si="538"/>
        <v>9811555.3099999987</v>
      </c>
      <c r="GA27" s="1460">
        <f t="shared" ca="1" si="538"/>
        <v>9786991.6399999987</v>
      </c>
      <c r="GB27" s="1460">
        <f t="shared" ca="1" si="538"/>
        <v>9762545.3899999987</v>
      </c>
      <c r="GC27" s="1460">
        <f t="shared" ca="1" si="538"/>
        <v>9738042.2599999979</v>
      </c>
      <c r="GD27" s="1460">
        <f t="shared" ca="1" si="538"/>
        <v>9713502.6199999992</v>
      </c>
      <c r="GE27" s="1460">
        <f t="shared" ca="1" si="538"/>
        <v>9689011.0700000003</v>
      </c>
      <c r="GF27" s="1460">
        <f t="shared" ca="1" si="538"/>
        <v>9664564.8200000003</v>
      </c>
      <c r="GG27" s="1460">
        <f t="shared" ca="1" si="538"/>
        <v>9640061.6899999995</v>
      </c>
      <c r="GH27" s="1460">
        <f t="shared" ca="1" si="538"/>
        <v>9615490.6600000001</v>
      </c>
      <c r="GI27" s="1460">
        <f t="shared" ca="1" si="538"/>
        <v>9591030.5</v>
      </c>
      <c r="GJ27" s="1460">
        <f t="shared" ca="1" si="538"/>
        <v>9566548.4900000021</v>
      </c>
      <c r="GK27" s="1460">
        <f t="shared" ca="1" si="538"/>
        <v>9542059.8499999996</v>
      </c>
      <c r="GL27" s="1460">
        <f t="shared" ca="1" si="538"/>
        <v>9517496.1799999997</v>
      </c>
      <c r="GM27" s="1460">
        <f t="shared" ca="1" si="538"/>
        <v>9493049.9299999997</v>
      </c>
      <c r="GN27" s="1460">
        <f t="shared" ca="1" si="538"/>
        <v>9468546.7999999989</v>
      </c>
      <c r="GO27" s="1460">
        <f t="shared" ca="1" si="538"/>
        <v>9444007.1600000001</v>
      </c>
      <c r="GP27" s="1460">
        <f t="shared" ca="1" si="538"/>
        <v>9419515.6099999994</v>
      </c>
      <c r="GQ27" s="1460">
        <f t="shared" ca="1" si="538"/>
        <v>9395033.6000000015</v>
      </c>
      <c r="GR27" s="1460">
        <f t="shared" ca="1" si="538"/>
        <v>9370566.2300000004</v>
      </c>
      <c r="GS27" s="1460">
        <f t="shared" ca="1" si="538"/>
        <v>9345995.1999999993</v>
      </c>
      <c r="GT27" s="1460">
        <f t="shared" ca="1" si="538"/>
        <v>9321535.0399999991</v>
      </c>
      <c r="GU27" s="1460">
        <f t="shared" ca="1" si="538"/>
        <v>9297053.0299999993</v>
      </c>
      <c r="GV27" s="1460">
        <f t="shared" ca="1" si="538"/>
        <v>9272492.2700000014</v>
      </c>
      <c r="GW27" s="1460">
        <f t="shared" ca="1" si="538"/>
        <v>9248000.7200000007</v>
      </c>
      <c r="GX27" s="1460">
        <f t="shared" ca="1" si="538"/>
        <v>9223554.4700000007</v>
      </c>
      <c r="GY27" s="1460">
        <f t="shared" ca="1" si="538"/>
        <v>9199051.3399999999</v>
      </c>
      <c r="GZ27" s="1460">
        <f t="shared" ca="1" si="538"/>
        <v>9174511.6999999993</v>
      </c>
      <c r="HA27" s="1460">
        <f t="shared" ca="1" si="538"/>
        <v>9150020.1499999985</v>
      </c>
      <c r="HB27" s="1460">
        <f t="shared" ca="1" si="538"/>
        <v>9125538.1399999987</v>
      </c>
      <c r="HC27" s="1460">
        <f t="shared" ca="1" si="538"/>
        <v>9101049.5</v>
      </c>
      <c r="HD27" s="1460">
        <f t="shared" ca="1" si="538"/>
        <v>9076485.8300000019</v>
      </c>
      <c r="HE27" s="1460">
        <f t="shared" ca="1" si="538"/>
        <v>9052039.5800000019</v>
      </c>
      <c r="HF27" s="1460">
        <f t="shared" ca="1" si="538"/>
        <v>9027557.5700000003</v>
      </c>
      <c r="HG27" s="1460">
        <f t="shared" ca="1" si="538"/>
        <v>9002996.8100000005</v>
      </c>
      <c r="HH27" s="1460">
        <f t="shared" ca="1" si="538"/>
        <v>8978505.2599999998</v>
      </c>
      <c r="HI27" s="1460">
        <f t="shared" ca="1" si="538"/>
        <v>8954059.0099999998</v>
      </c>
      <c r="HJ27" s="1460">
        <f t="shared" ca="1" si="538"/>
        <v>8929555.8800000008</v>
      </c>
      <c r="HK27" s="1460">
        <f t="shared" ca="1" si="538"/>
        <v>8904984.8499999996</v>
      </c>
      <c r="HL27" s="1460">
        <f t="shared" ca="1" si="538"/>
        <v>8880524.6899999995</v>
      </c>
      <c r="HM27" s="1460">
        <f t="shared" ca="1" si="538"/>
        <v>8856042.6799999997</v>
      </c>
      <c r="HN27" s="1460">
        <f t="shared" ca="1" si="538"/>
        <v>8831554.040000001</v>
      </c>
      <c r="HO27" s="1460">
        <f t="shared" ca="1" si="538"/>
        <v>8806990.3699999992</v>
      </c>
      <c r="HP27" s="1460">
        <f t="shared" ca="1" si="538"/>
        <v>8782544.1199999992</v>
      </c>
      <c r="HQ27" s="1460">
        <f t="shared" ca="1" si="538"/>
        <v>8758040.9900000002</v>
      </c>
      <c r="HR27" s="1460">
        <f t="shared" ca="1" si="538"/>
        <v>8733501.3499999996</v>
      </c>
      <c r="HS27" s="1460">
        <f t="shared" ca="1" si="538"/>
        <v>8709009.8000000007</v>
      </c>
      <c r="HT27" s="1460">
        <f t="shared" ca="1" si="538"/>
        <v>8684527.790000001</v>
      </c>
      <c r="HU27" s="1460">
        <f t="shared" ca="1" si="538"/>
        <v>8660060.4199999999</v>
      </c>
      <c r="HV27" s="1460">
        <f t="shared" ca="1" si="538"/>
        <v>8635489.3900000006</v>
      </c>
      <c r="HW27" s="1460">
        <f t="shared" ca="1" si="538"/>
        <v>8611029.2300000004</v>
      </c>
      <c r="HX27" s="1460">
        <f t="shared" ca="1" si="538"/>
        <v>8586547.2200000007</v>
      </c>
      <c r="HY27" s="1460">
        <f t="shared" ca="1" si="538"/>
        <v>8561986.4600000009</v>
      </c>
      <c r="HZ27" s="1460">
        <f t="shared" ref="HZ27:IA27" ca="1" si="539">SUM(HZ15:HZ26)</f>
        <v>8537494.9100000001</v>
      </c>
      <c r="IA27" s="1460">
        <f t="shared" ca="1" si="539"/>
        <v>8513048.6600000001</v>
      </c>
      <c r="IB27" s="1460">
        <f t="shared" ref="IB27:KM27" ca="1" si="540">SUM(IB15:IB26)</f>
        <v>8488545.5299999993</v>
      </c>
      <c r="IC27" s="1460">
        <f t="shared" ca="1" si="540"/>
        <v>8464005.8900000006</v>
      </c>
      <c r="ID27" s="1460">
        <f t="shared" ca="1" si="540"/>
        <v>8439514.3399999999</v>
      </c>
      <c r="IE27" s="1460">
        <f t="shared" ca="1" si="540"/>
        <v>8415032.3299999982</v>
      </c>
      <c r="IF27" s="1460">
        <f t="shared" ca="1" si="540"/>
        <v>8390543.6899999995</v>
      </c>
      <c r="IG27" s="1460">
        <f t="shared" ca="1" si="540"/>
        <v>8365980.0200000005</v>
      </c>
      <c r="IH27" s="1460">
        <f t="shared" ca="1" si="540"/>
        <v>8341533.7700000005</v>
      </c>
      <c r="II27" s="1460">
        <f t="shared" ca="1" si="540"/>
        <v>8317051.7600000007</v>
      </c>
      <c r="IJ27" s="1460">
        <f t="shared" ca="1" si="540"/>
        <v>8292491.0000000009</v>
      </c>
      <c r="IK27" s="1460">
        <f t="shared" ca="1" si="540"/>
        <v>8267999.4500000002</v>
      </c>
      <c r="IL27" s="1460">
        <f t="shared" ca="1" si="540"/>
        <v>8243553.2000000002</v>
      </c>
      <c r="IM27" s="1460">
        <f t="shared" ca="1" si="540"/>
        <v>8219050.0699999994</v>
      </c>
      <c r="IN27" s="1460">
        <f t="shared" ca="1" si="540"/>
        <v>8194479.040000001</v>
      </c>
      <c r="IO27" s="1460">
        <f t="shared" ca="1" si="540"/>
        <v>8170018.8800000008</v>
      </c>
      <c r="IP27" s="1460">
        <f t="shared" ca="1" si="540"/>
        <v>8145536.870000001</v>
      </c>
      <c r="IQ27" s="1460">
        <f t="shared" ca="1" si="540"/>
        <v>8121048.2299999995</v>
      </c>
      <c r="IR27" s="1460">
        <f t="shared" ca="1" si="540"/>
        <v>8096484.5600000005</v>
      </c>
      <c r="IS27" s="1460">
        <f t="shared" ca="1" si="540"/>
        <v>8072038.3100000005</v>
      </c>
      <c r="IT27" s="1460">
        <f t="shared" ca="1" si="540"/>
        <v>8047535.1800000006</v>
      </c>
      <c r="IU27" s="1460">
        <f t="shared" ca="1" si="540"/>
        <v>8022995.540000001</v>
      </c>
      <c r="IV27" s="1460">
        <f t="shared" ca="1" si="540"/>
        <v>7998503.9900000002</v>
      </c>
      <c r="IW27" s="1460">
        <f t="shared" ca="1" si="540"/>
        <v>7974021.9800000004</v>
      </c>
      <c r="IX27" s="1460">
        <f t="shared" ca="1" si="540"/>
        <v>7949554.6099999994</v>
      </c>
      <c r="IY27" s="1460">
        <f t="shared" ca="1" si="540"/>
        <v>7924983.5800000001</v>
      </c>
      <c r="IZ27" s="1460">
        <f t="shared" ca="1" si="540"/>
        <v>7900523.4199999999</v>
      </c>
      <c r="JA27" s="1460">
        <f t="shared" ca="1" si="540"/>
        <v>7876041.4100000001</v>
      </c>
      <c r="JB27" s="1460">
        <f t="shared" ca="1" si="540"/>
        <v>7851480.6499999994</v>
      </c>
      <c r="JC27" s="1460">
        <f t="shared" ca="1" si="540"/>
        <v>7826989.0999999996</v>
      </c>
      <c r="JD27" s="1460">
        <f t="shared" ca="1" si="540"/>
        <v>7802542.8499999996</v>
      </c>
      <c r="JE27" s="1460">
        <f t="shared" ca="1" si="540"/>
        <v>7778039.7199999988</v>
      </c>
      <c r="JF27" s="1460">
        <f t="shared" ca="1" si="540"/>
        <v>7753500.0800000001</v>
      </c>
      <c r="JG27" s="1460">
        <f t="shared" ca="1" si="540"/>
        <v>7729008.5300000003</v>
      </c>
      <c r="JH27" s="1460">
        <f t="shared" ca="1" si="540"/>
        <v>7704526.5199999996</v>
      </c>
      <c r="JI27" s="1460">
        <f t="shared" ca="1" si="540"/>
        <v>7680037.879999999</v>
      </c>
      <c r="JJ27" s="1460">
        <f t="shared" ca="1" si="540"/>
        <v>7655474.2100000009</v>
      </c>
      <c r="JK27" s="1460">
        <f t="shared" ca="1" si="540"/>
        <v>7631027.9600000009</v>
      </c>
      <c r="JL27" s="1460">
        <f t="shared" ca="1" si="540"/>
        <v>7606545.9499999993</v>
      </c>
      <c r="JM27" s="1460">
        <f t="shared" ca="1" si="540"/>
        <v>7582430.3099999996</v>
      </c>
      <c r="JN27" s="1460">
        <f t="shared" ca="1" si="540"/>
        <v>7559691.419999999</v>
      </c>
      <c r="JO27" s="1460">
        <f t="shared" ca="1" si="540"/>
        <v>7536983.919999999</v>
      </c>
      <c r="JP27" s="1460">
        <f t="shared" ca="1" si="540"/>
        <v>7514219.54</v>
      </c>
      <c r="JQ27" s="1460">
        <f t="shared" ca="1" si="540"/>
        <v>7491387.2599999998</v>
      </c>
      <c r="JR27" s="1460">
        <f t="shared" ca="1" si="540"/>
        <v>7468679.7599999998</v>
      </c>
      <c r="JS27" s="1460">
        <f t="shared" ca="1" si="540"/>
        <v>7445936.5</v>
      </c>
      <c r="JT27" s="1460">
        <f t="shared" ca="1" si="540"/>
        <v>7423186.6099999994</v>
      </c>
      <c r="JU27" s="1460">
        <f t="shared" ca="1" si="540"/>
        <v>7400375.6000000006</v>
      </c>
      <c r="JV27" s="1460">
        <f t="shared" ca="1" si="540"/>
        <v>7377668.1000000006</v>
      </c>
      <c r="JW27" s="1460">
        <f t="shared" ca="1" si="540"/>
        <v>7354903.7199999997</v>
      </c>
      <c r="JX27" s="1460">
        <f t="shared" ca="1" si="540"/>
        <v>7332102.8300000001</v>
      </c>
      <c r="JY27" s="1460">
        <f t="shared" ca="1" si="540"/>
        <v>7309363.9399999995</v>
      </c>
      <c r="JZ27" s="1460">
        <f t="shared" ca="1" si="540"/>
        <v>7286620.6799999997</v>
      </c>
      <c r="KA27" s="1460">
        <f t="shared" ca="1" si="540"/>
        <v>7263892.0600000005</v>
      </c>
      <c r="KB27" s="1460">
        <f t="shared" ca="1" si="540"/>
        <v>7241059.7800000003</v>
      </c>
      <c r="KC27" s="1460">
        <f t="shared" ca="1" si="540"/>
        <v>7218352.2800000003</v>
      </c>
      <c r="KD27" s="1460">
        <f t="shared" ca="1" si="540"/>
        <v>7195609.0199999996</v>
      </c>
      <c r="KE27" s="1460">
        <f t="shared" ca="1" si="540"/>
        <v>7172805.3399999999</v>
      </c>
      <c r="KF27" s="1460">
        <f t="shared" ca="1" si="540"/>
        <v>7150048.120000001</v>
      </c>
      <c r="KG27" s="1460">
        <f t="shared" ca="1" si="540"/>
        <v>7127340.620000001</v>
      </c>
      <c r="KH27" s="1460">
        <f t="shared" ca="1" si="540"/>
        <v>7104576.2400000002</v>
      </c>
      <c r="KI27" s="1460">
        <f t="shared" ca="1" si="540"/>
        <v>7081775.3500000006</v>
      </c>
      <c r="KJ27" s="1460">
        <f t="shared" ca="1" si="540"/>
        <v>7059036.46</v>
      </c>
      <c r="KK27" s="1460">
        <f t="shared" ca="1" si="540"/>
        <v>7036293.2000000002</v>
      </c>
      <c r="KL27" s="1460">
        <f t="shared" ca="1" si="540"/>
        <v>7013543.3100000005</v>
      </c>
      <c r="KM27" s="1460">
        <f t="shared" ca="1" si="540"/>
        <v>6990732.3000000007</v>
      </c>
      <c r="KN27" s="1460">
        <f t="shared" ref="KN27:MY27" ca="1" si="541">SUM(KN15:KN26)</f>
        <v>6968024.8000000007</v>
      </c>
      <c r="KO27" s="1460">
        <f t="shared" ca="1" si="541"/>
        <v>6945281.54</v>
      </c>
      <c r="KP27" s="1460">
        <f t="shared" ca="1" si="541"/>
        <v>6922459.5300000003</v>
      </c>
      <c r="KQ27" s="1460">
        <f t="shared" ca="1" si="541"/>
        <v>6899720.6399999997</v>
      </c>
      <c r="KR27" s="1460">
        <f t="shared" ca="1" si="541"/>
        <v>6877013.1399999997</v>
      </c>
      <c r="KS27" s="1460">
        <f t="shared" ca="1" si="541"/>
        <v>6854248.7599999998</v>
      </c>
      <c r="KT27" s="1460">
        <f t="shared" ca="1" si="541"/>
        <v>6831416.4800000004</v>
      </c>
      <c r="KU27" s="1460">
        <f t="shared" ca="1" si="541"/>
        <v>6808708.9800000004</v>
      </c>
      <c r="KV27" s="1460">
        <f t="shared" ca="1" si="541"/>
        <v>6785965.7200000007</v>
      </c>
      <c r="KW27" s="1460">
        <f t="shared" ca="1" si="541"/>
        <v>6763215.8300000001</v>
      </c>
      <c r="KX27" s="1460">
        <f t="shared" ca="1" si="541"/>
        <v>6740404.8199999994</v>
      </c>
      <c r="KY27" s="1460">
        <f t="shared" ca="1" si="541"/>
        <v>6717697.3199999994</v>
      </c>
      <c r="KZ27" s="1460">
        <f t="shared" ca="1" si="541"/>
        <v>6694932.9399999995</v>
      </c>
      <c r="LA27" s="1460">
        <f t="shared" ca="1" si="541"/>
        <v>6672132.0499999989</v>
      </c>
      <c r="LB27" s="1460">
        <f t="shared" ca="1" si="541"/>
        <v>6649393.1600000001</v>
      </c>
      <c r="LC27" s="1460">
        <f t="shared" ca="1" si="541"/>
        <v>6626649.9000000004</v>
      </c>
      <c r="LD27" s="1460">
        <f t="shared" ca="1" si="541"/>
        <v>6603921.2800000012</v>
      </c>
      <c r="LE27" s="1460">
        <f t="shared" ca="1" si="541"/>
        <v>6581089</v>
      </c>
      <c r="LF27" s="1460">
        <f t="shared" ca="1" si="541"/>
        <v>6558381.5</v>
      </c>
      <c r="LG27" s="1460">
        <f t="shared" ca="1" si="541"/>
        <v>6535638.2400000002</v>
      </c>
      <c r="LH27" s="1460">
        <f t="shared" ca="1" si="541"/>
        <v>6512834.5600000005</v>
      </c>
      <c r="LI27" s="1460">
        <f t="shared" ca="1" si="541"/>
        <v>6490077.3400000008</v>
      </c>
      <c r="LJ27" s="1460">
        <f t="shared" ca="1" si="541"/>
        <v>6467369.8400000008</v>
      </c>
      <c r="LK27" s="1460">
        <f t="shared" ca="1" si="541"/>
        <v>6444605.4600000009</v>
      </c>
      <c r="LL27" s="1460">
        <f t="shared" ca="1" si="541"/>
        <v>6421804.5700000003</v>
      </c>
      <c r="LM27" s="1460">
        <f t="shared" ca="1" si="541"/>
        <v>6399065.6799999997</v>
      </c>
      <c r="LN27" s="1460">
        <f t="shared" ca="1" si="541"/>
        <v>6376322.4199999999</v>
      </c>
      <c r="LO27" s="1460">
        <f t="shared" ca="1" si="541"/>
        <v>6353572.5300000003</v>
      </c>
      <c r="LP27" s="1460">
        <f t="shared" ca="1" si="541"/>
        <v>6330761.5199999996</v>
      </c>
      <c r="LQ27" s="1460">
        <f t="shared" ca="1" si="541"/>
        <v>6308054.0199999996</v>
      </c>
      <c r="LR27" s="1460">
        <f t="shared" ca="1" si="541"/>
        <v>6285310.7599999998</v>
      </c>
      <c r="LS27" s="1460">
        <f t="shared" ca="1" si="541"/>
        <v>6262488.75</v>
      </c>
      <c r="LT27" s="1460">
        <f t="shared" ca="1" si="541"/>
        <v>6239749.8600000003</v>
      </c>
      <c r="LU27" s="1460">
        <f t="shared" ca="1" si="541"/>
        <v>6217042.3600000003</v>
      </c>
      <c r="LV27" s="1460">
        <f t="shared" ca="1" si="541"/>
        <v>6194277.9800000004</v>
      </c>
      <c r="LW27" s="1460">
        <f t="shared" ca="1" si="541"/>
        <v>6171445.6999999993</v>
      </c>
      <c r="LX27" s="1460">
        <f t="shared" ca="1" si="541"/>
        <v>6148738.1999999993</v>
      </c>
      <c r="LY27" s="1460">
        <f t="shared" ca="1" si="541"/>
        <v>6125994.9399999995</v>
      </c>
      <c r="LZ27" s="1460">
        <f t="shared" ca="1" si="541"/>
        <v>6103245.0500000007</v>
      </c>
      <c r="MA27" s="1460">
        <f t="shared" ca="1" si="541"/>
        <v>6080434.0399999991</v>
      </c>
      <c r="MB27" s="1460">
        <f t="shared" ca="1" si="541"/>
        <v>6057726.5399999991</v>
      </c>
      <c r="MC27" s="1460">
        <f t="shared" ca="1" si="541"/>
        <v>6034962.1600000001</v>
      </c>
      <c r="MD27" s="1460">
        <f t="shared" ca="1" si="541"/>
        <v>6012161.2699999996</v>
      </c>
      <c r="ME27" s="1460">
        <f t="shared" ca="1" si="541"/>
        <v>5989422.3799999999</v>
      </c>
      <c r="MF27" s="1460">
        <f t="shared" ca="1" si="541"/>
        <v>5966714.8799999999</v>
      </c>
      <c r="MG27" s="1460">
        <f t="shared" ca="1" si="541"/>
        <v>5943950.5000000009</v>
      </c>
      <c r="MH27" s="1460">
        <f t="shared" ca="1" si="541"/>
        <v>5921118.2200000007</v>
      </c>
      <c r="MI27" s="1460">
        <f t="shared" ca="1" si="541"/>
        <v>5898410.7200000007</v>
      </c>
      <c r="MJ27" s="1460">
        <f t="shared" ca="1" si="541"/>
        <v>5875667.4600000009</v>
      </c>
      <c r="MK27" s="1460">
        <f t="shared" ca="1" si="541"/>
        <v>5852917.5700000003</v>
      </c>
      <c r="ML27" s="1460">
        <f t="shared" ca="1" si="541"/>
        <v>5830106.5600000005</v>
      </c>
      <c r="MM27" s="1460">
        <f t="shared" ca="1" si="541"/>
        <v>5807399.0600000005</v>
      </c>
      <c r="MN27" s="1460">
        <f t="shared" ca="1" si="541"/>
        <v>5784634.6799999997</v>
      </c>
      <c r="MO27" s="1460">
        <f t="shared" ca="1" si="541"/>
        <v>5761833.79</v>
      </c>
      <c r="MP27" s="1460">
        <f t="shared" ca="1" si="541"/>
        <v>5739094.9000000004</v>
      </c>
      <c r="MQ27" s="1460">
        <f t="shared" ca="1" si="541"/>
        <v>5716351.6399999997</v>
      </c>
      <c r="MR27" s="1460">
        <f t="shared" ca="1" si="541"/>
        <v>5693601.75</v>
      </c>
      <c r="MS27" s="1460">
        <f t="shared" ca="1" si="541"/>
        <v>5670790.7400000002</v>
      </c>
      <c r="MT27" s="1460">
        <f t="shared" ca="1" si="541"/>
        <v>5648083.2400000002</v>
      </c>
      <c r="MU27" s="1460">
        <f t="shared" ca="1" si="541"/>
        <v>5625339.9800000004</v>
      </c>
      <c r="MV27" s="1460">
        <f t="shared" ca="1" si="541"/>
        <v>5602517.9700000007</v>
      </c>
      <c r="MW27" s="1460">
        <f t="shared" ca="1" si="541"/>
        <v>5579779.0800000001</v>
      </c>
      <c r="MX27" s="1460">
        <f t="shared" ca="1" si="541"/>
        <v>5557071.5800000001</v>
      </c>
      <c r="MY27" s="1460">
        <f t="shared" ca="1" si="541"/>
        <v>5534307.1999999993</v>
      </c>
      <c r="MZ27" s="1460">
        <f t="shared" ref="MZ27:PK27" ca="1" si="542">SUM(MZ15:MZ26)</f>
        <v>5511474.9200000009</v>
      </c>
      <c r="NA27" s="1460">
        <f t="shared" ca="1" si="542"/>
        <v>5488767.4200000009</v>
      </c>
      <c r="NB27" s="1460">
        <f t="shared" ca="1" si="542"/>
        <v>5466024.1600000001</v>
      </c>
      <c r="NC27" s="1460">
        <f t="shared" ca="1" si="542"/>
        <v>5443274.2699999996</v>
      </c>
      <c r="ND27" s="1460">
        <f t="shared" ca="1" si="542"/>
        <v>5420463.2599999998</v>
      </c>
      <c r="NE27" s="1460">
        <f t="shared" ca="1" si="542"/>
        <v>5397755.7599999998</v>
      </c>
      <c r="NF27" s="1460">
        <f t="shared" ca="1" si="542"/>
        <v>5374991.3799999999</v>
      </c>
      <c r="NG27" s="1460">
        <f t="shared" ca="1" si="542"/>
        <v>5352190.49</v>
      </c>
      <c r="NH27" s="1460">
        <f t="shared" ca="1" si="542"/>
        <v>5329451.5999999996</v>
      </c>
      <c r="NI27" s="1460">
        <f t="shared" ca="1" si="542"/>
        <v>5306744.0999999996</v>
      </c>
      <c r="NJ27" s="1460">
        <f t="shared" ca="1" si="542"/>
        <v>5283979.72</v>
      </c>
      <c r="NK27" s="1460">
        <f t="shared" ca="1" si="542"/>
        <v>5261147.4399999995</v>
      </c>
      <c r="NL27" s="1460">
        <f t="shared" ca="1" si="542"/>
        <v>5238439.9399999995</v>
      </c>
      <c r="NM27" s="1460">
        <f t="shared" ca="1" si="542"/>
        <v>5215696.68</v>
      </c>
      <c r="NN27" s="1460">
        <f t="shared" ca="1" si="542"/>
        <v>5192946.79</v>
      </c>
      <c r="NO27" s="1460">
        <f t="shared" ca="1" si="542"/>
        <v>5170135.78</v>
      </c>
      <c r="NP27" s="1460">
        <f t="shared" ca="1" si="542"/>
        <v>5147428.28</v>
      </c>
      <c r="NQ27" s="1460">
        <f t="shared" ca="1" si="542"/>
        <v>5124663.9000000004</v>
      </c>
      <c r="NR27" s="1460">
        <f t="shared" ca="1" si="542"/>
        <v>5101863.01</v>
      </c>
      <c r="NS27" s="1460">
        <f t="shared" ca="1" si="542"/>
        <v>5079124.120000001</v>
      </c>
      <c r="NT27" s="1460">
        <f t="shared" ca="1" si="542"/>
        <v>5056380.8599999994</v>
      </c>
      <c r="NU27" s="1460">
        <f t="shared" ca="1" si="542"/>
        <v>5033630.97</v>
      </c>
      <c r="NV27" s="1460">
        <f t="shared" ca="1" si="542"/>
        <v>5010819.96</v>
      </c>
      <c r="NW27" s="1460">
        <f t="shared" ca="1" si="542"/>
        <v>4988112.46</v>
      </c>
      <c r="NX27" s="1460">
        <f t="shared" ca="1" si="542"/>
        <v>4965369.2</v>
      </c>
      <c r="NY27" s="1460">
        <f t="shared" ca="1" si="542"/>
        <v>4942547.1900000004</v>
      </c>
      <c r="NZ27" s="1460">
        <f t="shared" ca="1" si="542"/>
        <v>4919808.3</v>
      </c>
      <c r="OA27" s="1460">
        <f t="shared" ca="1" si="542"/>
        <v>4897100.8</v>
      </c>
      <c r="OB27" s="1460">
        <f t="shared" ca="1" si="542"/>
        <v>4874336.42</v>
      </c>
      <c r="OC27" s="1460">
        <f t="shared" ca="1" si="542"/>
        <v>4851535.53</v>
      </c>
      <c r="OD27" s="1460">
        <f t="shared" ca="1" si="542"/>
        <v>4828796.6399999997</v>
      </c>
      <c r="OE27" s="1460">
        <f t="shared" ca="1" si="542"/>
        <v>4806053.38</v>
      </c>
      <c r="OF27" s="1460">
        <f t="shared" ca="1" si="542"/>
        <v>4783303.49</v>
      </c>
      <c r="OG27" s="1460">
        <f t="shared" ca="1" si="542"/>
        <v>4760492.4799999995</v>
      </c>
      <c r="OH27" s="1460">
        <f t="shared" ca="1" si="542"/>
        <v>4737784.9799999995</v>
      </c>
      <c r="OI27" s="1460">
        <f t="shared" ca="1" si="542"/>
        <v>4715020.5999999996</v>
      </c>
      <c r="OJ27" s="1460">
        <f t="shared" ca="1" si="542"/>
        <v>4692219.709999999</v>
      </c>
      <c r="OK27" s="1460">
        <f t="shared" ca="1" si="542"/>
        <v>4669480.82</v>
      </c>
      <c r="OL27" s="1460">
        <f t="shared" ca="1" si="542"/>
        <v>4646773.32</v>
      </c>
      <c r="OM27" s="1460">
        <f t="shared" ca="1" si="542"/>
        <v>4624008.9399999995</v>
      </c>
      <c r="ON27" s="1460">
        <f t="shared" ca="1" si="542"/>
        <v>4601176.66</v>
      </c>
      <c r="OO27" s="1460">
        <f t="shared" ca="1" si="542"/>
        <v>4578469.16</v>
      </c>
      <c r="OP27" s="1460">
        <f t="shared" ca="1" si="542"/>
        <v>4558157.58</v>
      </c>
      <c r="OQ27" s="1460">
        <f t="shared" ca="1" si="542"/>
        <v>4539877.6900000004</v>
      </c>
      <c r="OR27" s="1460">
        <f t="shared" ca="1" si="542"/>
        <v>4521536.68</v>
      </c>
      <c r="OS27" s="1460">
        <f t="shared" ca="1" si="542"/>
        <v>4503299.18</v>
      </c>
      <c r="OT27" s="1460">
        <f t="shared" ca="1" si="542"/>
        <v>4485040.5599999996</v>
      </c>
      <c r="OU27" s="1460">
        <f t="shared" ca="1" si="542"/>
        <v>4466709.67</v>
      </c>
      <c r="OV27" s="1460">
        <f t="shared" ca="1" si="542"/>
        <v>4448440.78</v>
      </c>
      <c r="OW27" s="1460">
        <f t="shared" ca="1" si="542"/>
        <v>4430203.28</v>
      </c>
      <c r="OX27" s="1460">
        <f t="shared" ca="1" si="542"/>
        <v>4411944.66</v>
      </c>
      <c r="OY27" s="1460">
        <f t="shared" ca="1" si="542"/>
        <v>4393582.38</v>
      </c>
      <c r="OZ27" s="1460">
        <f t="shared" ca="1" si="542"/>
        <v>4375344.88</v>
      </c>
      <c r="PA27" s="1460">
        <f t="shared" ca="1" si="542"/>
        <v>4357107.38</v>
      </c>
      <c r="PB27" s="1460">
        <f t="shared" ca="1" si="542"/>
        <v>4338755.37</v>
      </c>
      <c r="PC27" s="1460">
        <f t="shared" ca="1" si="542"/>
        <v>4320486.4799999995</v>
      </c>
      <c r="PD27" s="1460">
        <f t="shared" ca="1" si="542"/>
        <v>4302248.9799999995</v>
      </c>
      <c r="PE27" s="1460">
        <f t="shared" ca="1" si="542"/>
        <v>4283990.3599999994</v>
      </c>
      <c r="PF27" s="1460">
        <f t="shared" ca="1" si="542"/>
        <v>4265659.47</v>
      </c>
      <c r="PG27" s="1460">
        <f t="shared" ca="1" si="542"/>
        <v>4247390.58</v>
      </c>
      <c r="PH27" s="1460">
        <f t="shared" ca="1" si="542"/>
        <v>4229153.08</v>
      </c>
      <c r="PI27" s="1460">
        <f t="shared" ca="1" si="542"/>
        <v>4210873.1899999995</v>
      </c>
      <c r="PJ27" s="1460">
        <f t="shared" ca="1" si="542"/>
        <v>4192532.1799999997</v>
      </c>
      <c r="PK27" s="1460">
        <f t="shared" ca="1" si="542"/>
        <v>4174294.6799999997</v>
      </c>
      <c r="PL27" s="1460">
        <f t="shared" ref="PL27:RW27" ca="1" si="543">SUM(PL15:PL26)</f>
        <v>4156036.0600000005</v>
      </c>
      <c r="PM27" s="1460">
        <f t="shared" ca="1" si="543"/>
        <v>4137705.1700000004</v>
      </c>
      <c r="PN27" s="1460">
        <f t="shared" ca="1" si="543"/>
        <v>4119436.2800000003</v>
      </c>
      <c r="PO27" s="1460">
        <f t="shared" ca="1" si="543"/>
        <v>4101198.7800000003</v>
      </c>
      <c r="PP27" s="1460">
        <f t="shared" ca="1" si="543"/>
        <v>4082940.16</v>
      </c>
      <c r="PQ27" s="1460">
        <f t="shared" ca="1" si="543"/>
        <v>4064577.88</v>
      </c>
      <c r="PR27" s="1460">
        <f t="shared" ca="1" si="543"/>
        <v>4046340.38</v>
      </c>
      <c r="PS27" s="1460">
        <f t="shared" ca="1" si="543"/>
        <v>4028102.88</v>
      </c>
      <c r="PT27" s="1460">
        <f t="shared" ca="1" si="543"/>
        <v>4009822.99</v>
      </c>
      <c r="PU27" s="1460">
        <f t="shared" ca="1" si="543"/>
        <v>3991481.98</v>
      </c>
      <c r="PV27" s="1460">
        <f t="shared" ca="1" si="543"/>
        <v>3973244.48</v>
      </c>
      <c r="PW27" s="1460">
        <f t="shared" ca="1" si="543"/>
        <v>3954985.86</v>
      </c>
      <c r="PX27" s="1460">
        <f t="shared" ca="1" si="543"/>
        <v>3936654.9699999997</v>
      </c>
      <c r="PY27" s="1460">
        <f t="shared" ca="1" si="543"/>
        <v>3918386.08</v>
      </c>
      <c r="PZ27" s="1460">
        <f t="shared" ca="1" si="543"/>
        <v>3900148.58</v>
      </c>
      <c r="QA27" s="1460">
        <f t="shared" ca="1" si="543"/>
        <v>3881889.96</v>
      </c>
      <c r="QB27" s="1460">
        <f t="shared" ca="1" si="543"/>
        <v>3863527.68</v>
      </c>
      <c r="QC27" s="1460">
        <f t="shared" ca="1" si="543"/>
        <v>3845290.18</v>
      </c>
      <c r="QD27" s="1460">
        <f t="shared" ca="1" si="543"/>
        <v>3827052.68</v>
      </c>
      <c r="QE27" s="1460">
        <f t="shared" ca="1" si="543"/>
        <v>3808700.67</v>
      </c>
      <c r="QF27" s="1460">
        <f t="shared" ca="1" si="543"/>
        <v>3790431.78</v>
      </c>
      <c r="QG27" s="1460">
        <f t="shared" ca="1" si="543"/>
        <v>3772194.28</v>
      </c>
      <c r="QH27" s="1460">
        <f t="shared" ca="1" si="543"/>
        <v>3753935.6599999997</v>
      </c>
      <c r="QI27" s="1460">
        <f t="shared" ca="1" si="543"/>
        <v>3735604.77</v>
      </c>
      <c r="QJ27" s="1460">
        <f t="shared" ca="1" si="543"/>
        <v>3717335.8800000004</v>
      </c>
      <c r="QK27" s="1460">
        <f t="shared" ca="1" si="543"/>
        <v>3699098.3800000004</v>
      </c>
      <c r="QL27" s="1460">
        <f t="shared" ca="1" si="543"/>
        <v>3680818.49</v>
      </c>
      <c r="QM27" s="1460">
        <f t="shared" ca="1" si="543"/>
        <v>3662477.48</v>
      </c>
      <c r="QN27" s="1460">
        <f t="shared" ca="1" si="543"/>
        <v>3644239.98</v>
      </c>
      <c r="QO27" s="1460">
        <f t="shared" ca="1" si="543"/>
        <v>3626002.48</v>
      </c>
      <c r="QP27" s="1460">
        <f t="shared" ca="1" si="543"/>
        <v>3607650.47</v>
      </c>
      <c r="QQ27" s="1460">
        <f t="shared" ca="1" si="543"/>
        <v>3589381.58</v>
      </c>
      <c r="QR27" s="1460">
        <f t="shared" ca="1" si="543"/>
        <v>3571144.08</v>
      </c>
      <c r="QS27" s="1460">
        <f t="shared" ca="1" si="543"/>
        <v>3552885.46</v>
      </c>
      <c r="QT27" s="1460">
        <f t="shared" ca="1" si="543"/>
        <v>3534523.1799999997</v>
      </c>
      <c r="QU27" s="1460">
        <f t="shared" ca="1" si="543"/>
        <v>3516285.6799999997</v>
      </c>
      <c r="QV27" s="1460">
        <f t="shared" ca="1" si="543"/>
        <v>3498048.1799999997</v>
      </c>
      <c r="QW27" s="1460">
        <f t="shared" ca="1" si="543"/>
        <v>3479768.2899999996</v>
      </c>
      <c r="QX27" s="1460">
        <f t="shared" ca="1" si="543"/>
        <v>3461427.28</v>
      </c>
      <c r="QY27" s="1460">
        <f t="shared" ca="1" si="543"/>
        <v>3443189.78</v>
      </c>
      <c r="QZ27" s="1460">
        <f t="shared" ca="1" si="543"/>
        <v>3424931.1599999997</v>
      </c>
      <c r="RA27" s="1460">
        <f t="shared" ca="1" si="543"/>
        <v>3406600.27</v>
      </c>
      <c r="RB27" s="1460">
        <f t="shared" ca="1" si="543"/>
        <v>3388331.38</v>
      </c>
      <c r="RC27" s="1460">
        <f t="shared" ca="1" si="543"/>
        <v>3370093.88</v>
      </c>
      <c r="RD27" s="1460">
        <f t="shared" ca="1" si="543"/>
        <v>3351835.26</v>
      </c>
      <c r="RE27" s="1460">
        <f t="shared" ca="1" si="543"/>
        <v>3333472.98</v>
      </c>
      <c r="RF27" s="1460">
        <f t="shared" ca="1" si="543"/>
        <v>3315235.48</v>
      </c>
      <c r="RG27" s="1460">
        <f t="shared" ca="1" si="543"/>
        <v>3296997.98</v>
      </c>
      <c r="RH27" s="1460">
        <f t="shared" ca="1" si="543"/>
        <v>3278645.9699999997</v>
      </c>
      <c r="RI27" s="1460">
        <f t="shared" ca="1" si="543"/>
        <v>3260377.08</v>
      </c>
      <c r="RJ27" s="1460">
        <f t="shared" ca="1" si="543"/>
        <v>3242139.58</v>
      </c>
      <c r="RK27" s="1460">
        <f t="shared" ca="1" si="543"/>
        <v>3223880.96</v>
      </c>
      <c r="RL27" s="1460">
        <f t="shared" ca="1" si="543"/>
        <v>3205550.07</v>
      </c>
      <c r="RM27" s="1460">
        <f t="shared" ca="1" si="543"/>
        <v>3187281.18</v>
      </c>
      <c r="RN27" s="1460">
        <f t="shared" ca="1" si="543"/>
        <v>3169043.68</v>
      </c>
      <c r="RO27" s="1460">
        <f t="shared" ca="1" si="543"/>
        <v>3150763.79</v>
      </c>
      <c r="RP27" s="1460">
        <f t="shared" ca="1" si="543"/>
        <v>3132422.78</v>
      </c>
      <c r="RQ27" s="1460">
        <f t="shared" ca="1" si="543"/>
        <v>3114185.28</v>
      </c>
      <c r="RR27" s="1460">
        <f t="shared" ca="1" si="543"/>
        <v>3095947.78</v>
      </c>
      <c r="RS27" s="1460">
        <f t="shared" ca="1" si="543"/>
        <v>3077595.77</v>
      </c>
      <c r="RT27" s="1460">
        <f t="shared" ca="1" si="543"/>
        <v>3059326.88</v>
      </c>
      <c r="RU27" s="1460">
        <f t="shared" ca="1" si="543"/>
        <v>3041089.38</v>
      </c>
      <c r="RV27" s="1460">
        <f t="shared" ca="1" si="543"/>
        <v>3022830.76</v>
      </c>
      <c r="RW27" s="1460">
        <f t="shared" ca="1" si="543"/>
        <v>3004468.4800000004</v>
      </c>
      <c r="RX27" s="1460">
        <f t="shared" ref="RX27:UI27" ca="1" si="544">SUM(RX15:RX26)</f>
        <v>2986230.9800000004</v>
      </c>
      <c r="RY27" s="1460">
        <f t="shared" ca="1" si="544"/>
        <v>2967993.4800000004</v>
      </c>
      <c r="RZ27" s="1460">
        <f t="shared" ca="1" si="544"/>
        <v>2949713.59</v>
      </c>
      <c r="SA27" s="1460">
        <f t="shared" ca="1" si="544"/>
        <v>2931372.58</v>
      </c>
      <c r="SB27" s="1460">
        <f t="shared" ca="1" si="544"/>
        <v>2913135.08</v>
      </c>
      <c r="SC27" s="1460">
        <f t="shared" ca="1" si="544"/>
        <v>2894876.46</v>
      </c>
      <c r="SD27" s="1460">
        <f t="shared" ca="1" si="544"/>
        <v>2876545.57</v>
      </c>
      <c r="SE27" s="1460">
        <f t="shared" ca="1" si="544"/>
        <v>2858276.6799999997</v>
      </c>
      <c r="SF27" s="1460">
        <f t="shared" ca="1" si="544"/>
        <v>2840039.1799999997</v>
      </c>
      <c r="SG27" s="1460">
        <f t="shared" ca="1" si="544"/>
        <v>2821780.5599999996</v>
      </c>
      <c r="SH27" s="1460">
        <f t="shared" ca="1" si="544"/>
        <v>2803418.2800000003</v>
      </c>
      <c r="SI27" s="1460">
        <f t="shared" ca="1" si="544"/>
        <v>2785180.7800000003</v>
      </c>
      <c r="SJ27" s="1460">
        <f t="shared" ca="1" si="544"/>
        <v>2766943.2800000003</v>
      </c>
      <c r="SK27" s="1460">
        <f t="shared" ca="1" si="544"/>
        <v>2748591.27</v>
      </c>
      <c r="SL27" s="1460">
        <f t="shared" ca="1" si="544"/>
        <v>2730322.38</v>
      </c>
      <c r="SM27" s="1460">
        <f t="shared" ca="1" si="544"/>
        <v>2712084.88</v>
      </c>
      <c r="SN27" s="1460">
        <f t="shared" ca="1" si="544"/>
        <v>2693826.26</v>
      </c>
      <c r="SO27" s="1460">
        <f t="shared" ca="1" si="544"/>
        <v>2675495.37</v>
      </c>
      <c r="SP27" s="1460">
        <f t="shared" ca="1" si="544"/>
        <v>2657226.48</v>
      </c>
      <c r="SQ27" s="1460">
        <f t="shared" ca="1" si="544"/>
        <v>2638988.98</v>
      </c>
      <c r="SR27" s="1460">
        <f t="shared" ca="1" si="544"/>
        <v>2620709.09</v>
      </c>
      <c r="SS27" s="1460">
        <f t="shared" ca="1" si="544"/>
        <v>2602368.08</v>
      </c>
      <c r="ST27" s="1460">
        <f t="shared" ca="1" si="544"/>
        <v>2584130.58</v>
      </c>
      <c r="SU27" s="1460">
        <f t="shared" ca="1" si="544"/>
        <v>2565893.08</v>
      </c>
      <c r="SV27" s="1460">
        <f t="shared" ca="1" si="544"/>
        <v>2547541.0700000003</v>
      </c>
      <c r="SW27" s="1460">
        <f t="shared" ca="1" si="544"/>
        <v>2535242.87</v>
      </c>
      <c r="SX27" s="1460">
        <f t="shared" ca="1" si="544"/>
        <v>2523729.12</v>
      </c>
      <c r="SY27" s="1460">
        <f t="shared" ca="1" si="544"/>
        <v>2512194.25</v>
      </c>
      <c r="SZ27" s="1460">
        <f t="shared" ca="1" si="544"/>
        <v>2500609.5099999998</v>
      </c>
      <c r="TA27" s="1460">
        <f t="shared" ca="1" si="544"/>
        <v>2489095.7599999998</v>
      </c>
      <c r="TB27" s="1460">
        <f t="shared" ca="1" si="544"/>
        <v>2477582.0099999998</v>
      </c>
      <c r="TC27" s="1460">
        <f t="shared" ca="1" si="544"/>
        <v>2466025.87</v>
      </c>
      <c r="TD27" s="1460">
        <f t="shared" ca="1" si="544"/>
        <v>2454462.4</v>
      </c>
      <c r="TE27" s="1460">
        <f t="shared" ca="1" si="544"/>
        <v>2442948.65</v>
      </c>
      <c r="TF27" s="1460">
        <f t="shared" ca="1" si="544"/>
        <v>2431413.7799999998</v>
      </c>
      <c r="TG27" s="1460">
        <f t="shared" ca="1" si="544"/>
        <v>2419860.4300000002</v>
      </c>
      <c r="TH27" s="1460">
        <f t="shared" ca="1" si="544"/>
        <v>2408315.29</v>
      </c>
      <c r="TI27" s="1460">
        <f t="shared" ca="1" si="544"/>
        <v>2396801.54</v>
      </c>
      <c r="TJ27" s="1460">
        <f t="shared" ca="1" si="544"/>
        <v>2385266.67</v>
      </c>
      <c r="TK27" s="1460">
        <f t="shared" ca="1" si="544"/>
        <v>2373681.9300000002</v>
      </c>
      <c r="TL27" s="1460">
        <f t="shared" ca="1" si="544"/>
        <v>2362168.1800000002</v>
      </c>
      <c r="TM27" s="1460">
        <f t="shared" ca="1" si="544"/>
        <v>2350654.4300000002</v>
      </c>
      <c r="TN27" s="1460">
        <f t="shared" ca="1" si="544"/>
        <v>2339098.29</v>
      </c>
      <c r="TO27" s="1460">
        <f t="shared" ca="1" si="544"/>
        <v>2327534.8199999998</v>
      </c>
      <c r="TP27" s="1460">
        <f t="shared" ca="1" si="544"/>
        <v>2316021.0699999998</v>
      </c>
      <c r="TQ27" s="1460">
        <f t="shared" ca="1" si="544"/>
        <v>2304486.1999999997</v>
      </c>
      <c r="TR27" s="1460">
        <f t="shared" ca="1" si="544"/>
        <v>2292932.85</v>
      </c>
      <c r="TS27" s="1460">
        <f t="shared" ca="1" si="544"/>
        <v>2281387.71</v>
      </c>
      <c r="TT27" s="1460">
        <f t="shared" ca="1" si="544"/>
        <v>2269873.96</v>
      </c>
      <c r="TU27" s="1460">
        <f t="shared" ca="1" si="544"/>
        <v>2258317.8199999998</v>
      </c>
      <c r="TV27" s="1460">
        <f t="shared" ca="1" si="544"/>
        <v>2246754.35</v>
      </c>
      <c r="TW27" s="1460">
        <f t="shared" ca="1" si="544"/>
        <v>2235240.6</v>
      </c>
      <c r="TX27" s="1460">
        <f t="shared" ca="1" si="544"/>
        <v>2223726.85</v>
      </c>
      <c r="TY27" s="1460">
        <f t="shared" ca="1" si="544"/>
        <v>2212152.38</v>
      </c>
      <c r="TZ27" s="1460">
        <f t="shared" ca="1" si="544"/>
        <v>2200607.2400000002</v>
      </c>
      <c r="UA27" s="1460">
        <f t="shared" ca="1" si="544"/>
        <v>2189093.4900000002</v>
      </c>
      <c r="UB27" s="1460">
        <f t="shared" ca="1" si="544"/>
        <v>2177558.62</v>
      </c>
      <c r="UC27" s="1460">
        <f t="shared" ca="1" si="544"/>
        <v>2165973.88</v>
      </c>
      <c r="UD27" s="1460">
        <f t="shared" ca="1" si="544"/>
        <v>2154460.13</v>
      </c>
      <c r="UE27" s="1460">
        <f t="shared" ca="1" si="544"/>
        <v>2142946.38</v>
      </c>
      <c r="UF27" s="1460">
        <f t="shared" ca="1" si="544"/>
        <v>2131390.2400000002</v>
      </c>
      <c r="UG27" s="1460">
        <f t="shared" ca="1" si="544"/>
        <v>2119826.77</v>
      </c>
      <c r="UH27" s="1460">
        <f t="shared" ca="1" si="544"/>
        <v>2108313.02</v>
      </c>
      <c r="UI27" s="1460">
        <f t="shared" ca="1" si="544"/>
        <v>2096778.15</v>
      </c>
      <c r="UJ27" s="1460">
        <f t="shared" ref="UJ27:WU27" ca="1" si="545">SUM(UJ15:UJ26)</f>
        <v>2085224.7999999998</v>
      </c>
      <c r="UK27" s="1460">
        <f t="shared" ca="1" si="545"/>
        <v>2073679.66</v>
      </c>
      <c r="UL27" s="1460">
        <f t="shared" ca="1" si="545"/>
        <v>2062165.91</v>
      </c>
      <c r="UM27" s="1460">
        <f t="shared" ca="1" si="545"/>
        <v>2050631.04</v>
      </c>
      <c r="UN27" s="1460">
        <f t="shared" ca="1" si="545"/>
        <v>2039046.3000000003</v>
      </c>
      <c r="UO27" s="1460">
        <f t="shared" ca="1" si="545"/>
        <v>2027532.5500000003</v>
      </c>
      <c r="UP27" s="1460">
        <f t="shared" ca="1" si="545"/>
        <v>2016018.8000000003</v>
      </c>
      <c r="UQ27" s="1460">
        <f t="shared" ca="1" si="545"/>
        <v>2004462.6600000001</v>
      </c>
      <c r="UR27" s="1460">
        <f t="shared" ca="1" si="545"/>
        <v>1992899.19</v>
      </c>
      <c r="US27" s="1460">
        <f t="shared" ca="1" si="545"/>
        <v>1981385.44</v>
      </c>
      <c r="UT27" s="1460">
        <f t="shared" ca="1" si="545"/>
        <v>1969850.5699999998</v>
      </c>
      <c r="UU27" s="1460">
        <f t="shared" ca="1" si="545"/>
        <v>1958297.22</v>
      </c>
      <c r="UV27" s="1460">
        <f t="shared" ca="1" si="545"/>
        <v>1946752.08</v>
      </c>
      <c r="UW27" s="1460">
        <f t="shared" ca="1" si="545"/>
        <v>1935238.33</v>
      </c>
      <c r="UX27" s="1460">
        <f t="shared" ca="1" si="545"/>
        <v>1923682.19</v>
      </c>
      <c r="UY27" s="1460">
        <f t="shared" ca="1" si="545"/>
        <v>1912118.7200000002</v>
      </c>
      <c r="UZ27" s="1460">
        <f t="shared" ca="1" si="545"/>
        <v>1900604.9700000002</v>
      </c>
      <c r="VA27" s="1460">
        <f t="shared" ca="1" si="545"/>
        <v>1889091.2200000002</v>
      </c>
      <c r="VB27" s="1460">
        <f t="shared" ca="1" si="545"/>
        <v>1877516.75</v>
      </c>
      <c r="VC27" s="1460">
        <f t="shared" ca="1" si="545"/>
        <v>1865971.6099999999</v>
      </c>
      <c r="VD27" s="1460">
        <f t="shared" ca="1" si="545"/>
        <v>1854457.8599999999</v>
      </c>
      <c r="VE27" s="1460">
        <f t="shared" ca="1" si="545"/>
        <v>1842922.9900000002</v>
      </c>
      <c r="VF27" s="1460">
        <f t="shared" ca="1" si="545"/>
        <v>1831338.25</v>
      </c>
      <c r="VG27" s="1460">
        <f t="shared" ca="1" si="545"/>
        <v>1819824.5</v>
      </c>
      <c r="VH27" s="1460">
        <f t="shared" ca="1" si="545"/>
        <v>1808310.75</v>
      </c>
      <c r="VI27" s="1460">
        <f t="shared" ca="1" si="545"/>
        <v>1796754.61</v>
      </c>
      <c r="VJ27" s="1460">
        <f t="shared" ca="1" si="545"/>
        <v>1785191.14</v>
      </c>
      <c r="VK27" s="1460">
        <f t="shared" ca="1" si="545"/>
        <v>1773677.39</v>
      </c>
      <c r="VL27" s="1460">
        <f t="shared" ca="1" si="545"/>
        <v>1762142.52</v>
      </c>
      <c r="VM27" s="1460">
        <f t="shared" ca="1" si="545"/>
        <v>1750589.17</v>
      </c>
      <c r="VN27" s="1460">
        <f t="shared" ca="1" si="545"/>
        <v>1739044.03</v>
      </c>
      <c r="VO27" s="1460">
        <f t="shared" ca="1" si="545"/>
        <v>1727530.28</v>
      </c>
      <c r="VP27" s="1460">
        <f t="shared" ca="1" si="545"/>
        <v>1715995.4100000001</v>
      </c>
      <c r="VQ27" s="1460">
        <f t="shared" ca="1" si="545"/>
        <v>1704410.67</v>
      </c>
      <c r="VR27" s="1460">
        <f t="shared" ca="1" si="545"/>
        <v>1692896.92</v>
      </c>
      <c r="VS27" s="1460">
        <f t="shared" ca="1" si="545"/>
        <v>1681383.17</v>
      </c>
      <c r="VT27" s="1460">
        <f t="shared" ca="1" si="545"/>
        <v>1669827.03</v>
      </c>
      <c r="VU27" s="1460">
        <f t="shared" ca="1" si="545"/>
        <v>1658263.56</v>
      </c>
      <c r="VV27" s="1460">
        <f t="shared" ca="1" si="545"/>
        <v>1646749.81</v>
      </c>
      <c r="VW27" s="1460">
        <f t="shared" ca="1" si="545"/>
        <v>1635214.94</v>
      </c>
      <c r="VX27" s="1460">
        <f t="shared" ca="1" si="545"/>
        <v>1623661.59</v>
      </c>
      <c r="VY27" s="1460">
        <f t="shared" ca="1" si="545"/>
        <v>1612116.4500000002</v>
      </c>
      <c r="VZ27" s="1460">
        <f t="shared" ca="1" si="545"/>
        <v>1600602.7000000002</v>
      </c>
      <c r="WA27" s="1460">
        <f t="shared" ca="1" si="545"/>
        <v>1589046.56</v>
      </c>
      <c r="WB27" s="1460">
        <f t="shared" ca="1" si="545"/>
        <v>1577483.0899999999</v>
      </c>
      <c r="WC27" s="1460">
        <f t="shared" ca="1" si="545"/>
        <v>1565969.3399999999</v>
      </c>
      <c r="WD27" s="1460">
        <f t="shared" ca="1" si="545"/>
        <v>1554455.5899999999</v>
      </c>
      <c r="WE27" s="1460">
        <f t="shared" ca="1" si="545"/>
        <v>1542881.1199999999</v>
      </c>
      <c r="WF27" s="1460">
        <f t="shared" ca="1" si="545"/>
        <v>1531335.98</v>
      </c>
      <c r="WG27" s="1460">
        <f t="shared" ca="1" si="545"/>
        <v>1519822.23</v>
      </c>
      <c r="WH27" s="1460">
        <f t="shared" ca="1" si="545"/>
        <v>1508287.3599999999</v>
      </c>
      <c r="WI27" s="1460">
        <f t="shared" ca="1" si="545"/>
        <v>1496702.62</v>
      </c>
      <c r="WJ27" s="1460">
        <f t="shared" ca="1" si="545"/>
        <v>1485188.87</v>
      </c>
      <c r="WK27" s="1460">
        <f t="shared" ca="1" si="545"/>
        <v>1473675.12</v>
      </c>
      <c r="WL27" s="1460">
        <f t="shared" ca="1" si="545"/>
        <v>1462118.98</v>
      </c>
      <c r="WM27" s="1460">
        <f t="shared" ca="1" si="545"/>
        <v>1450555.51</v>
      </c>
      <c r="WN27" s="1460">
        <f t="shared" ca="1" si="545"/>
        <v>1439041.76</v>
      </c>
      <c r="WO27" s="1460">
        <f t="shared" ca="1" si="545"/>
        <v>1427506.89</v>
      </c>
      <c r="WP27" s="1460">
        <f t="shared" ca="1" si="545"/>
        <v>1415953.54</v>
      </c>
      <c r="WQ27" s="1460">
        <f t="shared" ca="1" si="545"/>
        <v>1404408.4</v>
      </c>
      <c r="WR27" s="1460">
        <f t="shared" ca="1" si="545"/>
        <v>1392894.65</v>
      </c>
      <c r="WS27" s="1460">
        <f t="shared" ca="1" si="545"/>
        <v>1381359.7799999998</v>
      </c>
      <c r="WT27" s="1460">
        <f t="shared" ca="1" si="545"/>
        <v>1369775.04</v>
      </c>
      <c r="WU27" s="1460">
        <f t="shared" ca="1" si="545"/>
        <v>1358261.29</v>
      </c>
      <c r="WV27" s="1460">
        <f t="shared" ref="WV27:ZG27" ca="1" si="546">SUM(WV15:WV26)</f>
        <v>1346747.54</v>
      </c>
      <c r="WW27" s="1460">
        <f t="shared" ca="1" si="546"/>
        <v>1335191.3999999999</v>
      </c>
      <c r="WX27" s="1460">
        <f t="shared" ca="1" si="546"/>
        <v>1323627.93</v>
      </c>
      <c r="WY27" s="1460">
        <f t="shared" ca="1" si="546"/>
        <v>1312114.18</v>
      </c>
      <c r="WZ27" s="1460">
        <f t="shared" ca="1" si="546"/>
        <v>1300579.31</v>
      </c>
      <c r="XA27" s="1460">
        <f t="shared" ca="1" si="546"/>
        <v>1289025.96</v>
      </c>
      <c r="XB27" s="1460">
        <f t="shared" ca="1" si="546"/>
        <v>1277480.8199999998</v>
      </c>
      <c r="XC27" s="1460">
        <f t="shared" ca="1" si="546"/>
        <v>1265967.0699999998</v>
      </c>
      <c r="XD27" s="1460">
        <f t="shared" ca="1" si="546"/>
        <v>1254432.2</v>
      </c>
      <c r="XE27" s="1460">
        <f t="shared" ca="1" si="546"/>
        <v>1242847.46</v>
      </c>
      <c r="XF27" s="1460">
        <f t="shared" ca="1" si="546"/>
        <v>1231333.71</v>
      </c>
      <c r="XG27" s="1460">
        <f t="shared" ca="1" si="546"/>
        <v>1219819.96</v>
      </c>
      <c r="XH27" s="1460">
        <f t="shared" ca="1" si="546"/>
        <v>1208245.4899999998</v>
      </c>
      <c r="XI27" s="1460">
        <f t="shared" ca="1" si="546"/>
        <v>1196700.3499999999</v>
      </c>
      <c r="XJ27" s="1460">
        <f t="shared" ca="1" si="546"/>
        <v>1185186.5999999999</v>
      </c>
      <c r="XK27" s="1460">
        <f t="shared" ca="1" si="546"/>
        <v>1173651.73</v>
      </c>
      <c r="XL27" s="1460">
        <f t="shared" ca="1" si="546"/>
        <v>1162098.3799999999</v>
      </c>
      <c r="XM27" s="1460">
        <f t="shared" ca="1" si="546"/>
        <v>1150553.2399999998</v>
      </c>
      <c r="XN27" s="1460">
        <f t="shared" ca="1" si="546"/>
        <v>1139039.4899999998</v>
      </c>
      <c r="XO27" s="1460">
        <f t="shared" ca="1" si="546"/>
        <v>1127483.3500000001</v>
      </c>
      <c r="XP27" s="1460">
        <f t="shared" ca="1" si="546"/>
        <v>1115919.8799999999</v>
      </c>
      <c r="XQ27" s="1460">
        <f t="shared" ca="1" si="546"/>
        <v>1104406.1299999999</v>
      </c>
      <c r="XR27" s="1460">
        <f t="shared" ca="1" si="546"/>
        <v>1092871.26</v>
      </c>
      <c r="XS27" s="1460">
        <f t="shared" ca="1" si="546"/>
        <v>1081317.9100000001</v>
      </c>
      <c r="XT27" s="1460">
        <f t="shared" ca="1" si="546"/>
        <v>1069772.77</v>
      </c>
      <c r="XU27" s="1460">
        <f t="shared" ca="1" si="546"/>
        <v>1058259.02</v>
      </c>
      <c r="XV27" s="1460">
        <f t="shared" ca="1" si="546"/>
        <v>1046724.15</v>
      </c>
      <c r="XW27" s="1460">
        <f t="shared" ca="1" si="546"/>
        <v>1035139.4099999999</v>
      </c>
      <c r="XX27" s="1460">
        <f t="shared" ca="1" si="546"/>
        <v>1023625.6599999999</v>
      </c>
      <c r="XY27" s="1460">
        <f t="shared" ca="1" si="546"/>
        <v>1012111.9099999999</v>
      </c>
      <c r="XZ27" s="1460">
        <f t="shared" ca="1" si="546"/>
        <v>1000555.77</v>
      </c>
      <c r="YA27" s="1460">
        <f t="shared" ca="1" si="546"/>
        <v>988992.29999999993</v>
      </c>
      <c r="YB27" s="1460">
        <f t="shared" ca="1" si="546"/>
        <v>979048.04999999993</v>
      </c>
      <c r="YC27" s="1460">
        <f t="shared" ca="1" si="546"/>
        <v>971436.92999999993</v>
      </c>
      <c r="YD27" s="1460">
        <f t="shared" ca="1" si="546"/>
        <v>963807.33000000007</v>
      </c>
      <c r="YE27" s="1460">
        <f t="shared" ca="1" si="546"/>
        <v>956217.33000000007</v>
      </c>
      <c r="YF27" s="1460">
        <f t="shared" ca="1" si="546"/>
        <v>948627.33000000007</v>
      </c>
      <c r="YG27" s="1460">
        <f t="shared" ca="1" si="546"/>
        <v>941016.21</v>
      </c>
      <c r="YH27" s="1460">
        <f t="shared" ca="1" si="546"/>
        <v>933386.6100000001</v>
      </c>
      <c r="YI27" s="1460">
        <f t="shared" ca="1" si="546"/>
        <v>925796.6100000001</v>
      </c>
      <c r="YJ27" s="1460">
        <f t="shared" ca="1" si="546"/>
        <v>918206.6100000001</v>
      </c>
      <c r="YK27" s="1460">
        <f t="shared" ca="1" si="546"/>
        <v>910555.8899999999</v>
      </c>
      <c r="YL27" s="1460">
        <f t="shared" ca="1" si="546"/>
        <v>902965.8899999999</v>
      </c>
      <c r="YM27" s="1460">
        <f t="shared" ca="1" si="546"/>
        <v>895375.8899999999</v>
      </c>
      <c r="YN27" s="1460">
        <f t="shared" ca="1" si="546"/>
        <v>887764.77</v>
      </c>
      <c r="YO27" s="1460">
        <f t="shared" ca="1" si="546"/>
        <v>880135.16999999993</v>
      </c>
      <c r="YP27" s="1460">
        <f t="shared" ca="1" si="546"/>
        <v>872545.16999999993</v>
      </c>
      <c r="YQ27" s="1460">
        <f t="shared" ca="1" si="546"/>
        <v>864955.16999999993</v>
      </c>
      <c r="YR27" s="1460">
        <f t="shared" ca="1" si="546"/>
        <v>857322.78</v>
      </c>
      <c r="YS27" s="1460">
        <f t="shared" ca="1" si="546"/>
        <v>849714.45</v>
      </c>
      <c r="YT27" s="1460">
        <f t="shared" ca="1" si="546"/>
        <v>842124.45</v>
      </c>
      <c r="YU27" s="1460">
        <f t="shared" ca="1" si="546"/>
        <v>834534.45</v>
      </c>
      <c r="YV27" s="1460">
        <f t="shared" ca="1" si="546"/>
        <v>826883.73</v>
      </c>
      <c r="YW27" s="1460">
        <f t="shared" ca="1" si="546"/>
        <v>819293.73</v>
      </c>
      <c r="YX27" s="1460">
        <f t="shared" ca="1" si="546"/>
        <v>811703.73</v>
      </c>
      <c r="YY27" s="1460">
        <f t="shared" ca="1" si="546"/>
        <v>804092.61</v>
      </c>
      <c r="YZ27" s="1460">
        <f t="shared" ca="1" si="546"/>
        <v>796463.01</v>
      </c>
      <c r="ZA27" s="1460">
        <f t="shared" ca="1" si="546"/>
        <v>788873.01</v>
      </c>
      <c r="ZB27" s="1460">
        <f t="shared" ca="1" si="546"/>
        <v>781283.01</v>
      </c>
      <c r="ZC27" s="1460">
        <f t="shared" ca="1" si="546"/>
        <v>773650.62</v>
      </c>
      <c r="ZD27" s="1460">
        <f t="shared" ca="1" si="546"/>
        <v>766042.29</v>
      </c>
      <c r="ZE27" s="1460">
        <f t="shared" ca="1" si="546"/>
        <v>758452.29</v>
      </c>
      <c r="ZF27" s="1460">
        <f t="shared" ca="1" si="546"/>
        <v>750841.16999999993</v>
      </c>
      <c r="ZG27" s="1460">
        <f t="shared" ca="1" si="546"/>
        <v>743211.57</v>
      </c>
      <c r="ZH27" s="1460">
        <f t="shared" ref="ZH27:AAB27" ca="1" si="547">SUM(ZH15:ZH26)</f>
        <v>737881.40999999992</v>
      </c>
      <c r="ZI27" s="1460">
        <f t="shared" ca="1" si="547"/>
        <v>732931.40999999992</v>
      </c>
      <c r="ZJ27" s="1460">
        <f t="shared" ca="1" si="547"/>
        <v>727981.40999999992</v>
      </c>
      <c r="ZK27" s="1460">
        <f t="shared" ca="1" si="547"/>
        <v>722991.81</v>
      </c>
      <c r="ZL27" s="1460">
        <f t="shared" ca="1" si="547"/>
        <v>718041.81</v>
      </c>
      <c r="ZM27" s="1460">
        <f t="shared" ca="1" si="547"/>
        <v>713091.81</v>
      </c>
      <c r="ZN27" s="1460">
        <f t="shared" ca="1" si="547"/>
        <v>708102.21</v>
      </c>
      <c r="ZO27" s="1460">
        <f t="shared" ca="1" si="547"/>
        <v>703152.21</v>
      </c>
      <c r="ZP27" s="1460">
        <f t="shared" ca="1" si="547"/>
        <v>698202.21</v>
      </c>
      <c r="ZQ27" s="1460">
        <f t="shared" ca="1" si="547"/>
        <v>693252.21</v>
      </c>
      <c r="ZR27" s="1460">
        <f t="shared" ca="1" si="547"/>
        <v>688262.6100000001</v>
      </c>
      <c r="ZS27" s="1460">
        <f t="shared" ca="1" si="547"/>
        <v>683312.6100000001</v>
      </c>
      <c r="ZT27" s="1460">
        <f t="shared" ca="1" si="547"/>
        <v>678362.6100000001</v>
      </c>
      <c r="ZU27" s="1460">
        <f t="shared" ca="1" si="547"/>
        <v>673391.34000000008</v>
      </c>
      <c r="ZV27" s="1460">
        <f t="shared" ca="1" si="547"/>
        <v>668423.01</v>
      </c>
      <c r="ZW27" s="1460">
        <f t="shared" ca="1" si="547"/>
        <v>663473.01</v>
      </c>
      <c r="ZX27" s="1460">
        <f t="shared" ca="1" si="547"/>
        <v>658523.01</v>
      </c>
      <c r="ZY27" s="1460">
        <f t="shared" ca="1" si="547"/>
        <v>653533.41</v>
      </c>
      <c r="ZZ27" s="1460">
        <f t="shared" ca="1" si="547"/>
        <v>648583.41</v>
      </c>
      <c r="AAA27" s="1460">
        <f t="shared" ca="1" si="547"/>
        <v>643633.41</v>
      </c>
      <c r="AAB27" s="1460">
        <f t="shared" ca="1" si="547"/>
        <v>638683.41</v>
      </c>
    </row>
    <row r="28" spans="1:704" s="150" customFormat="1" ht="12" x14ac:dyDescent="0.2">
      <c r="E28" s="167"/>
      <c r="J28" s="174"/>
      <c r="L28" s="941"/>
      <c r="M28" s="1549">
        <f ca="1">L27-M27</f>
        <v>6198966.7300000004</v>
      </c>
      <c r="N28" s="941"/>
      <c r="O28" s="933" t="s">
        <v>351</v>
      </c>
    </row>
    <row r="29" spans="1:704" s="150" customFormat="1" ht="12" x14ac:dyDescent="0.2">
      <c r="E29" s="167"/>
      <c r="H29" s="137"/>
      <c r="J29" s="174"/>
      <c r="L29" s="940"/>
      <c r="M29" s="940"/>
      <c r="N29" s="942">
        <v>81000</v>
      </c>
      <c r="O29" s="934">
        <f ca="1">M!N17</f>
        <v>17623675</v>
      </c>
      <c r="P29" s="930">
        <f ca="1">P27-$O29</f>
        <v>-3637557.0300000012</v>
      </c>
      <c r="Q29" s="930">
        <f t="shared" ref="Q29:AO29" ca="1" si="548">Q27-$O29</f>
        <v>-3667660.9400000013</v>
      </c>
      <c r="R29" s="930">
        <f t="shared" ca="1" si="548"/>
        <v>-3697786.6999999993</v>
      </c>
      <c r="S29" s="930">
        <f t="shared" ca="1" si="548"/>
        <v>-3727991.2100000009</v>
      </c>
      <c r="T29" s="930">
        <f t="shared" ca="1" si="548"/>
        <v>-3758171.660000002</v>
      </c>
      <c r="U29" s="930">
        <f t="shared" ca="1" si="548"/>
        <v>-3788261.660000002</v>
      </c>
      <c r="V29" s="930">
        <f t="shared" ca="1" si="548"/>
        <v>-3818408.540000001</v>
      </c>
      <c r="W29" s="930">
        <f t="shared" ca="1" si="548"/>
        <v>-3848591.9300000016</v>
      </c>
      <c r="X29" s="930">
        <f t="shared" ca="1" si="548"/>
        <v>-3878772.379999999</v>
      </c>
      <c r="Y29" s="930">
        <f t="shared" ca="1" si="548"/>
        <v>-3908898.1399999987</v>
      </c>
      <c r="Z29" s="930">
        <f t="shared" ca="1" si="548"/>
        <v>-3939030.5299999975</v>
      </c>
      <c r="AA29" s="930">
        <f t="shared" ca="1" si="548"/>
        <v>-3969283.0999999996</v>
      </c>
      <c r="AB29" s="930">
        <f t="shared" ca="1" si="548"/>
        <v>-3999373.0999999996</v>
      </c>
      <c r="AC29" s="930">
        <f t="shared" ca="1" si="548"/>
        <v>-4029498.8599999994</v>
      </c>
      <c r="AD29" s="930">
        <f t="shared" ca="1" si="548"/>
        <v>-4059703.370000001</v>
      </c>
      <c r="AE29" s="930">
        <f t="shared" ca="1" si="548"/>
        <v>-4089883.8200000003</v>
      </c>
      <c r="AF29" s="930">
        <f t="shared" ca="1" si="548"/>
        <v>-4119973.8200000003</v>
      </c>
      <c r="AG29" s="930">
        <f t="shared" ca="1" si="548"/>
        <v>-4150120.6999999993</v>
      </c>
      <c r="AH29" s="930">
        <f t="shared" ca="1" si="548"/>
        <v>-4180380.629999999</v>
      </c>
      <c r="AI29" s="930">
        <f t="shared" ca="1" si="548"/>
        <v>-4210484.5399999991</v>
      </c>
      <c r="AJ29" s="930">
        <f t="shared" ca="1" si="548"/>
        <v>-4235101.9999999981</v>
      </c>
      <c r="AK29" s="930">
        <f t="shared" ca="1" si="548"/>
        <v>-4259590.6399999987</v>
      </c>
      <c r="AL29" s="930">
        <f t="shared" ca="1" si="548"/>
        <v>-4284154.3100000005</v>
      </c>
      <c r="AM29" s="930">
        <f t="shared" ca="1" si="548"/>
        <v>-4308600.5600000005</v>
      </c>
      <c r="AN29" s="930">
        <f t="shared" ca="1" si="548"/>
        <v>-4333103.6899999995</v>
      </c>
      <c r="AO29" s="930">
        <f t="shared" ca="1" si="548"/>
        <v>-4357643.33</v>
      </c>
      <c r="AP29" s="930">
        <f t="shared" ref="AP29:CH29" ca="1" si="549">AP27-$O29</f>
        <v>-4382134.8800000008</v>
      </c>
      <c r="AQ29" s="930">
        <f t="shared" ca="1" si="549"/>
        <v>-4406616.8900000006</v>
      </c>
      <c r="AR29" s="930">
        <f t="shared" ca="1" si="549"/>
        <v>-4431084.26</v>
      </c>
      <c r="AS29" s="930">
        <f t="shared" ca="1" si="549"/>
        <v>-4455655.2899999991</v>
      </c>
      <c r="AT29" s="930">
        <f t="shared" ca="1" si="549"/>
        <v>-4480115.4499999993</v>
      </c>
      <c r="AU29" s="930">
        <f t="shared" ca="1" si="549"/>
        <v>-4504597.4600000009</v>
      </c>
      <c r="AV29" s="930">
        <f t="shared" ca="1" si="549"/>
        <v>-4529158.2200000007</v>
      </c>
      <c r="AW29" s="930">
        <f t="shared" ca="1" si="549"/>
        <v>-4553649.7700000014</v>
      </c>
      <c r="AX29" s="930">
        <f t="shared" ca="1" si="549"/>
        <v>-4578096.0200000014</v>
      </c>
      <c r="AY29" s="930">
        <f t="shared" ca="1" si="549"/>
        <v>-4602599.1500000022</v>
      </c>
      <c r="AZ29" s="930">
        <f t="shared" ca="1" si="549"/>
        <v>-4627138.790000001</v>
      </c>
      <c r="BA29" s="930">
        <f t="shared" ca="1" si="549"/>
        <v>-4651630.3400000017</v>
      </c>
      <c r="BB29" s="930">
        <f t="shared" ca="1" si="549"/>
        <v>-4676112.3500000015</v>
      </c>
      <c r="BC29" s="930">
        <f t="shared" ca="1" si="549"/>
        <v>-4700600.99</v>
      </c>
      <c r="BD29" s="930">
        <f t="shared" ca="1" si="549"/>
        <v>-4725164.6599999983</v>
      </c>
      <c r="BE29" s="930">
        <f t="shared" ca="1" si="549"/>
        <v>-4749610.9099999983</v>
      </c>
      <c r="BF29" s="930">
        <f t="shared" ca="1" si="549"/>
        <v>-4774092.92</v>
      </c>
      <c r="BG29" s="930">
        <f t="shared" ca="1" si="549"/>
        <v>-4798653.68</v>
      </c>
      <c r="BH29" s="930">
        <f t="shared" ca="1" si="549"/>
        <v>-4823145.2300000004</v>
      </c>
      <c r="BI29" s="930">
        <f t="shared" ca="1" si="549"/>
        <v>-4847591.4800000004</v>
      </c>
      <c r="BJ29" s="930">
        <f t="shared" ca="1" si="549"/>
        <v>-4872094.6099999994</v>
      </c>
      <c r="BK29" s="930">
        <f t="shared" ca="1" si="549"/>
        <v>-4896665.6400000006</v>
      </c>
      <c r="BL29" s="930">
        <f t="shared" ca="1" si="549"/>
        <v>-4921125.8000000007</v>
      </c>
      <c r="BM29" s="930">
        <f t="shared" ca="1" si="549"/>
        <v>-4945607.8100000005</v>
      </c>
      <c r="BN29" s="930">
        <f t="shared" ca="1" si="549"/>
        <v>-4970096.4499999993</v>
      </c>
      <c r="BO29" s="930">
        <f t="shared" ca="1" si="549"/>
        <v>-4994660.120000001</v>
      </c>
      <c r="BP29" s="930">
        <f t="shared" ca="1" si="549"/>
        <v>-5019106.370000001</v>
      </c>
      <c r="BQ29" s="930">
        <f t="shared" ca="1" si="549"/>
        <v>-5043609.5</v>
      </c>
      <c r="BR29" s="930">
        <f t="shared" ca="1" si="549"/>
        <v>-5068149.1400000006</v>
      </c>
      <c r="BS29" s="930">
        <f t="shared" ca="1" si="549"/>
        <v>-5092640.6899999995</v>
      </c>
      <c r="BT29" s="930">
        <f t="shared" ca="1" si="549"/>
        <v>-5117122.7000000011</v>
      </c>
      <c r="BU29" s="930">
        <f t="shared" ca="1" si="549"/>
        <v>-5141590.07</v>
      </c>
      <c r="BV29" s="930">
        <f t="shared" ca="1" si="549"/>
        <v>-5166161.0999999996</v>
      </c>
      <c r="BW29" s="930">
        <f t="shared" ca="1" si="549"/>
        <v>-5190621.26</v>
      </c>
      <c r="BX29" s="930">
        <f t="shared" ca="1" si="549"/>
        <v>-5215103.2699999996</v>
      </c>
      <c r="BY29" s="930">
        <f t="shared" ca="1" si="549"/>
        <v>-5239645.7000000011</v>
      </c>
      <c r="BZ29" s="930">
        <f t="shared" ca="1" si="549"/>
        <v>-5264155.58</v>
      </c>
      <c r="CA29" s="930">
        <f t="shared" ca="1" si="549"/>
        <v>-5288601.83</v>
      </c>
      <c r="CB29" s="930">
        <f t="shared" ca="1" si="549"/>
        <v>-5313104.959999999</v>
      </c>
      <c r="CC29" s="930">
        <f t="shared" ca="1" si="549"/>
        <v>-5337644.5999999996</v>
      </c>
      <c r="CD29" s="930">
        <f t="shared" ca="1" si="549"/>
        <v>-5362136.1500000004</v>
      </c>
      <c r="CE29" s="930">
        <f t="shared" ca="1" si="549"/>
        <v>-5386618.1600000001</v>
      </c>
      <c r="CF29" s="930">
        <f t="shared" ca="1" si="549"/>
        <v>-5411106.7999999989</v>
      </c>
      <c r="CG29" s="930">
        <f t="shared" ca="1" si="549"/>
        <v>-5435670.4700000007</v>
      </c>
      <c r="CH29" s="930">
        <f t="shared" ca="1" si="549"/>
        <v>-5460116.7200000007</v>
      </c>
      <c r="CI29" s="930">
        <f t="shared" ref="CI29:DA29" ca="1" si="550">CI27-$O29</f>
        <v>-5484598.7299999986</v>
      </c>
      <c r="CJ29" s="930">
        <f t="shared" ca="1" si="550"/>
        <v>-5509159.4900000002</v>
      </c>
      <c r="CK29" s="930">
        <f t="shared" ca="1" si="550"/>
        <v>-5533651.0399999991</v>
      </c>
      <c r="CL29" s="930">
        <f t="shared" ca="1" si="550"/>
        <v>-5558097.2899999991</v>
      </c>
      <c r="CM29" s="930">
        <f t="shared" ca="1" si="550"/>
        <v>-5582600.4199999999</v>
      </c>
      <c r="CN29" s="930">
        <f t="shared" ca="1" si="550"/>
        <v>-5607171.4499999993</v>
      </c>
      <c r="CO29" s="930">
        <f t="shared" ca="1" si="550"/>
        <v>-5631631.6099999994</v>
      </c>
      <c r="CP29" s="930">
        <f t="shared" ca="1" si="550"/>
        <v>-5656113.620000001</v>
      </c>
      <c r="CQ29" s="930">
        <f t="shared" ca="1" si="550"/>
        <v>-5680602.2600000016</v>
      </c>
      <c r="CR29" s="930">
        <f t="shared" ca="1" si="550"/>
        <v>-5705165.9300000016</v>
      </c>
      <c r="CS29" s="930">
        <f t="shared" ca="1" si="550"/>
        <v>-5729612.1800000016</v>
      </c>
      <c r="CT29" s="930">
        <f t="shared" ca="1" si="550"/>
        <v>-5754115.3100000005</v>
      </c>
      <c r="CU29" s="930">
        <f t="shared" ca="1" si="550"/>
        <v>-5778654.9500000011</v>
      </c>
      <c r="CV29" s="930">
        <f t="shared" ca="1" si="550"/>
        <v>-5803146.5</v>
      </c>
      <c r="CW29" s="930">
        <f t="shared" ca="1" si="550"/>
        <v>-5827592.75</v>
      </c>
      <c r="CX29" s="930">
        <f t="shared" ca="1" si="550"/>
        <v>-5852095.8800000008</v>
      </c>
      <c r="CY29" s="930">
        <f t="shared" ca="1" si="550"/>
        <v>-5876666.9099999983</v>
      </c>
      <c r="CZ29" s="930">
        <f t="shared" ca="1" si="550"/>
        <v>-5901127.0699999984</v>
      </c>
      <c r="DA29" s="930">
        <f t="shared" ca="1" si="550"/>
        <v>-5925609.0800000001</v>
      </c>
      <c r="DB29" s="930">
        <f t="shared" ref="DB29:FM29" ca="1" si="551">DB27-$O29</f>
        <v>-5950097.7199999988</v>
      </c>
      <c r="DC29" s="930">
        <f t="shared" ca="1" si="551"/>
        <v>-5974661.3900000006</v>
      </c>
      <c r="DD29" s="930">
        <f t="shared" ca="1" si="551"/>
        <v>-5999107.6400000006</v>
      </c>
      <c r="DE29" s="930">
        <f t="shared" ca="1" si="551"/>
        <v>-6023610.7699999996</v>
      </c>
      <c r="DF29" s="930">
        <f t="shared" ca="1" si="551"/>
        <v>-6048150.410000002</v>
      </c>
      <c r="DG29" s="930">
        <f t="shared" ca="1" si="551"/>
        <v>-6072641.9600000009</v>
      </c>
      <c r="DH29" s="930">
        <f t="shared" ca="1" si="551"/>
        <v>-6097123.9700000007</v>
      </c>
      <c r="DI29" s="930">
        <f t="shared" ca="1" si="551"/>
        <v>-6121612.6100000013</v>
      </c>
      <c r="DJ29" s="930">
        <f t="shared" ca="1" si="551"/>
        <v>-6146176.2799999993</v>
      </c>
      <c r="DK29" s="930">
        <f t="shared" ca="1" si="551"/>
        <v>-6170622.5299999993</v>
      </c>
      <c r="DL29" s="930">
        <f t="shared" ca="1" si="551"/>
        <v>-6195104.5399999991</v>
      </c>
      <c r="DM29" s="930">
        <f t="shared" ca="1" si="551"/>
        <v>-6219665.3000000007</v>
      </c>
      <c r="DN29" s="930">
        <f t="shared" ca="1" si="551"/>
        <v>-6244156.8499999996</v>
      </c>
      <c r="DO29" s="930">
        <f t="shared" ca="1" si="551"/>
        <v>-6268603.0999999996</v>
      </c>
      <c r="DP29" s="930">
        <f t="shared" ca="1" si="551"/>
        <v>-6293106.2300000004</v>
      </c>
      <c r="DQ29" s="930">
        <f t="shared" ca="1" si="551"/>
        <v>-6317677.2599999998</v>
      </c>
      <c r="DR29" s="930">
        <f t="shared" ca="1" si="551"/>
        <v>-6342137.4199999981</v>
      </c>
      <c r="DS29" s="930">
        <f t="shared" ca="1" si="551"/>
        <v>-6366619.4299999997</v>
      </c>
      <c r="DT29" s="930">
        <f t="shared" ca="1" si="551"/>
        <v>-6391108.0700000003</v>
      </c>
      <c r="DU29" s="930">
        <f t="shared" ca="1" si="551"/>
        <v>-6415671.7399999984</v>
      </c>
      <c r="DV29" s="930">
        <f t="shared" ca="1" si="551"/>
        <v>-6440117.9899999984</v>
      </c>
      <c r="DW29" s="930">
        <f t="shared" ca="1" si="551"/>
        <v>-6464621.1199999992</v>
      </c>
      <c r="DX29" s="930">
        <f t="shared" ca="1" si="551"/>
        <v>-6489160.7599999998</v>
      </c>
      <c r="DY29" s="930">
        <f t="shared" ca="1" si="551"/>
        <v>-6513652.3100000005</v>
      </c>
      <c r="DZ29" s="930">
        <f t="shared" ca="1" si="551"/>
        <v>-6538098.5600000005</v>
      </c>
      <c r="EA29" s="930">
        <f t="shared" ca="1" si="551"/>
        <v>-6562601.6899999995</v>
      </c>
      <c r="EB29" s="930">
        <f t="shared" ca="1" si="551"/>
        <v>-6587172.7199999988</v>
      </c>
      <c r="EC29" s="930">
        <f t="shared" ca="1" si="551"/>
        <v>-6611632.879999999</v>
      </c>
      <c r="ED29" s="930">
        <f t="shared" ca="1" si="551"/>
        <v>-6636114.8899999987</v>
      </c>
      <c r="EE29" s="930">
        <f t="shared" ca="1" si="551"/>
        <v>-6660603.5299999993</v>
      </c>
      <c r="EF29" s="930">
        <f t="shared" ca="1" si="551"/>
        <v>-6685167.1999999993</v>
      </c>
      <c r="EG29" s="930">
        <f t="shared" ca="1" si="551"/>
        <v>-6709613.4499999993</v>
      </c>
      <c r="EH29" s="930">
        <f t="shared" ca="1" si="551"/>
        <v>-6734116.5800000001</v>
      </c>
      <c r="EI29" s="930">
        <f t="shared" ca="1" si="551"/>
        <v>-6758656.2200000007</v>
      </c>
      <c r="EJ29" s="930">
        <f t="shared" ca="1" si="551"/>
        <v>-6783147.7700000014</v>
      </c>
      <c r="EK29" s="930">
        <f t="shared" ca="1" si="551"/>
        <v>-6807629.7800000012</v>
      </c>
      <c r="EL29" s="930">
        <f t="shared" ca="1" si="551"/>
        <v>-6832118.4199999999</v>
      </c>
      <c r="EM29" s="930">
        <f t="shared" ca="1" si="551"/>
        <v>-6856682.0899999999</v>
      </c>
      <c r="EN29" s="930">
        <f t="shared" ca="1" si="551"/>
        <v>-6881128.3399999999</v>
      </c>
      <c r="EO29" s="930">
        <f t="shared" ca="1" si="551"/>
        <v>-6905610.3499999996</v>
      </c>
      <c r="EP29" s="930">
        <f t="shared" ca="1" si="551"/>
        <v>-6930171.1099999994</v>
      </c>
      <c r="EQ29" s="930">
        <f t="shared" ca="1" si="551"/>
        <v>-6954662.6599999983</v>
      </c>
      <c r="ER29" s="930">
        <f t="shared" ca="1" si="551"/>
        <v>-6979108.9099999983</v>
      </c>
      <c r="ES29" s="930">
        <f t="shared" ca="1" si="551"/>
        <v>-7003612.040000001</v>
      </c>
      <c r="ET29" s="930">
        <f t="shared" ca="1" si="551"/>
        <v>-7028183.0700000003</v>
      </c>
      <c r="EU29" s="930">
        <f t="shared" ca="1" si="551"/>
        <v>-7052643.2300000004</v>
      </c>
      <c r="EV29" s="930">
        <f t="shared" ca="1" si="551"/>
        <v>-7077125.2400000002</v>
      </c>
      <c r="EW29" s="930">
        <f t="shared" ca="1" si="551"/>
        <v>-7101613.8800000008</v>
      </c>
      <c r="EX29" s="930">
        <f t="shared" ca="1" si="551"/>
        <v>-7126177.5500000007</v>
      </c>
      <c r="EY29" s="930">
        <f t="shared" ca="1" si="551"/>
        <v>-7150623.8000000007</v>
      </c>
      <c r="EZ29" s="930">
        <f t="shared" ca="1" si="551"/>
        <v>-7175126.9299999997</v>
      </c>
      <c r="FA29" s="930">
        <f t="shared" ca="1" si="551"/>
        <v>-7199666.5700000003</v>
      </c>
      <c r="FB29" s="930">
        <f t="shared" ca="1" si="551"/>
        <v>-7224158.120000001</v>
      </c>
      <c r="FC29" s="930">
        <f t="shared" ca="1" si="551"/>
        <v>-7248604.370000001</v>
      </c>
      <c r="FD29" s="930">
        <f t="shared" ca="1" si="551"/>
        <v>-7273107.5</v>
      </c>
      <c r="FE29" s="930">
        <f t="shared" ca="1" si="551"/>
        <v>-7297678.5299999993</v>
      </c>
      <c r="FF29" s="930">
        <f t="shared" ca="1" si="551"/>
        <v>-7322138.6899999995</v>
      </c>
      <c r="FG29" s="930">
        <f t="shared" ca="1" si="551"/>
        <v>-7346620.7000000011</v>
      </c>
      <c r="FH29" s="930">
        <f t="shared" ca="1" si="551"/>
        <v>-7371109.3399999999</v>
      </c>
      <c r="FI29" s="930">
        <f t="shared" ca="1" si="551"/>
        <v>-7395673.0099999998</v>
      </c>
      <c r="FJ29" s="930">
        <f t="shared" ca="1" si="551"/>
        <v>-7420119.2599999998</v>
      </c>
      <c r="FK29" s="930">
        <f t="shared" ca="1" si="551"/>
        <v>-7444622.3900000006</v>
      </c>
      <c r="FL29" s="930">
        <f t="shared" ca="1" si="551"/>
        <v>-7469162.0300000012</v>
      </c>
      <c r="FM29" s="930">
        <f t="shared" ca="1" si="551"/>
        <v>-7493653.5800000001</v>
      </c>
      <c r="FN29" s="930">
        <f t="shared" ref="FN29:HY29" ca="1" si="552">FN27-$O29</f>
        <v>-7518135.5899999999</v>
      </c>
      <c r="FO29" s="930">
        <f t="shared" ca="1" si="552"/>
        <v>-7542602.959999999</v>
      </c>
      <c r="FP29" s="930">
        <f t="shared" ca="1" si="552"/>
        <v>-7567187.8999999985</v>
      </c>
      <c r="FQ29" s="930">
        <f t="shared" ca="1" si="552"/>
        <v>-7591634.1499999985</v>
      </c>
      <c r="FR29" s="930">
        <f t="shared" ca="1" si="552"/>
        <v>-7616116.1600000001</v>
      </c>
      <c r="FS29" s="930">
        <f t="shared" ca="1" si="552"/>
        <v>-7640676.9199999999</v>
      </c>
      <c r="FT29" s="930">
        <f t="shared" ca="1" si="552"/>
        <v>-7665168.4700000007</v>
      </c>
      <c r="FU29" s="930">
        <f t="shared" ca="1" si="552"/>
        <v>-7689614.7200000007</v>
      </c>
      <c r="FV29" s="930">
        <f t="shared" ca="1" si="552"/>
        <v>-7714117.8500000015</v>
      </c>
      <c r="FW29" s="930">
        <f t="shared" ca="1" si="552"/>
        <v>-7738657.4900000002</v>
      </c>
      <c r="FX29" s="930">
        <f t="shared" ca="1" si="552"/>
        <v>-7763149.040000001</v>
      </c>
      <c r="FY29" s="930">
        <f t="shared" ca="1" si="552"/>
        <v>-7787631.0500000007</v>
      </c>
      <c r="FZ29" s="930">
        <f t="shared" ca="1" si="552"/>
        <v>-7812119.6900000013</v>
      </c>
      <c r="GA29" s="930">
        <f t="shared" ca="1" si="552"/>
        <v>-7836683.3600000013</v>
      </c>
      <c r="GB29" s="930">
        <f t="shared" ca="1" si="552"/>
        <v>-7861129.6100000013</v>
      </c>
      <c r="GC29" s="930">
        <f t="shared" ca="1" si="552"/>
        <v>-7885632.7400000021</v>
      </c>
      <c r="GD29" s="930">
        <f t="shared" ca="1" si="552"/>
        <v>-7910172.3800000008</v>
      </c>
      <c r="GE29" s="930">
        <f t="shared" ca="1" si="552"/>
        <v>-7934663.9299999997</v>
      </c>
      <c r="GF29" s="930">
        <f t="shared" ca="1" si="552"/>
        <v>-7959110.1799999997</v>
      </c>
      <c r="GG29" s="930">
        <f t="shared" ca="1" si="552"/>
        <v>-7983613.3100000005</v>
      </c>
      <c r="GH29" s="930">
        <f t="shared" ca="1" si="552"/>
        <v>-8008184.3399999999</v>
      </c>
      <c r="GI29" s="930">
        <f t="shared" ca="1" si="552"/>
        <v>-8032644.5</v>
      </c>
      <c r="GJ29" s="930">
        <f t="shared" ca="1" si="552"/>
        <v>-8057126.5099999979</v>
      </c>
      <c r="GK29" s="930">
        <f t="shared" ca="1" si="552"/>
        <v>-8081615.1500000004</v>
      </c>
      <c r="GL29" s="930">
        <f t="shared" ca="1" si="552"/>
        <v>-8106178.8200000003</v>
      </c>
      <c r="GM29" s="930">
        <f t="shared" ca="1" si="552"/>
        <v>-8130625.0700000003</v>
      </c>
      <c r="GN29" s="930">
        <f t="shared" ca="1" si="552"/>
        <v>-8155128.2000000011</v>
      </c>
      <c r="GO29" s="930">
        <f t="shared" ca="1" si="552"/>
        <v>-8179667.8399999999</v>
      </c>
      <c r="GP29" s="930">
        <f t="shared" ca="1" si="552"/>
        <v>-8204159.3900000006</v>
      </c>
      <c r="GQ29" s="930">
        <f t="shared" ca="1" si="552"/>
        <v>-8228641.3999999985</v>
      </c>
      <c r="GR29" s="930">
        <f t="shared" ca="1" si="552"/>
        <v>-8253108.7699999996</v>
      </c>
      <c r="GS29" s="930">
        <f t="shared" ca="1" si="552"/>
        <v>-8277679.8000000007</v>
      </c>
      <c r="GT29" s="930">
        <f t="shared" ca="1" si="552"/>
        <v>-8302139.9600000009</v>
      </c>
      <c r="GU29" s="930">
        <f t="shared" ca="1" si="552"/>
        <v>-8326621.9700000007</v>
      </c>
      <c r="GV29" s="930">
        <f t="shared" ca="1" si="552"/>
        <v>-8351182.7299999986</v>
      </c>
      <c r="GW29" s="930">
        <f t="shared" ca="1" si="552"/>
        <v>-8375674.2799999993</v>
      </c>
      <c r="GX29" s="930">
        <f t="shared" ca="1" si="552"/>
        <v>-8400120.5299999993</v>
      </c>
      <c r="GY29" s="930">
        <f t="shared" ca="1" si="552"/>
        <v>-8424623.6600000001</v>
      </c>
      <c r="GZ29" s="930">
        <f t="shared" ca="1" si="552"/>
        <v>-8449163.3000000007</v>
      </c>
      <c r="HA29" s="930">
        <f t="shared" ca="1" si="552"/>
        <v>-8473654.8500000015</v>
      </c>
      <c r="HB29" s="930">
        <f t="shared" ca="1" si="552"/>
        <v>-8498136.8600000013</v>
      </c>
      <c r="HC29" s="930">
        <f t="shared" ca="1" si="552"/>
        <v>-8522625.5</v>
      </c>
      <c r="HD29" s="930">
        <f t="shared" ca="1" si="552"/>
        <v>-8547189.1699999981</v>
      </c>
      <c r="HE29" s="930">
        <f t="shared" ca="1" si="552"/>
        <v>-8571635.4199999981</v>
      </c>
      <c r="HF29" s="930">
        <f t="shared" ca="1" si="552"/>
        <v>-8596117.4299999997</v>
      </c>
      <c r="HG29" s="930">
        <f t="shared" ca="1" si="552"/>
        <v>-8620678.1899999995</v>
      </c>
      <c r="HH29" s="930">
        <f t="shared" ca="1" si="552"/>
        <v>-8645169.7400000002</v>
      </c>
      <c r="HI29" s="930">
        <f t="shared" ca="1" si="552"/>
        <v>-8669615.9900000002</v>
      </c>
      <c r="HJ29" s="930">
        <f t="shared" ca="1" si="552"/>
        <v>-8694119.1199999992</v>
      </c>
      <c r="HK29" s="930">
        <f t="shared" ca="1" si="552"/>
        <v>-8718690.1500000004</v>
      </c>
      <c r="HL29" s="930">
        <f t="shared" ca="1" si="552"/>
        <v>-8743150.3100000005</v>
      </c>
      <c r="HM29" s="930">
        <f t="shared" ca="1" si="552"/>
        <v>-8767632.3200000003</v>
      </c>
      <c r="HN29" s="930">
        <f t="shared" ca="1" si="552"/>
        <v>-8792120.959999999</v>
      </c>
      <c r="HO29" s="930">
        <f t="shared" ca="1" si="552"/>
        <v>-8816684.6300000008</v>
      </c>
      <c r="HP29" s="930">
        <f t="shared" ca="1" si="552"/>
        <v>-8841130.8800000008</v>
      </c>
      <c r="HQ29" s="930">
        <f t="shared" ca="1" si="552"/>
        <v>-8865634.0099999998</v>
      </c>
      <c r="HR29" s="930">
        <f t="shared" ca="1" si="552"/>
        <v>-8890173.6500000004</v>
      </c>
      <c r="HS29" s="930">
        <f t="shared" ca="1" si="552"/>
        <v>-8914665.1999999993</v>
      </c>
      <c r="HT29" s="930">
        <f t="shared" ca="1" si="552"/>
        <v>-8939147.209999999</v>
      </c>
      <c r="HU29" s="930">
        <f t="shared" ca="1" si="552"/>
        <v>-8963614.5800000001</v>
      </c>
      <c r="HV29" s="930">
        <f t="shared" ca="1" si="552"/>
        <v>-8988185.6099999994</v>
      </c>
      <c r="HW29" s="930">
        <f t="shared" ca="1" si="552"/>
        <v>-9012645.7699999996</v>
      </c>
      <c r="HX29" s="930">
        <f t="shared" ca="1" si="552"/>
        <v>-9037127.7799999993</v>
      </c>
      <c r="HY29" s="930">
        <f t="shared" ca="1" si="552"/>
        <v>-9061688.5399999991</v>
      </c>
      <c r="HZ29" s="930">
        <f t="shared" ref="HZ29:IA29" ca="1" si="553">HZ27-$O29</f>
        <v>-9086180.0899999999</v>
      </c>
      <c r="IA29" s="930">
        <f t="shared" ca="1" si="553"/>
        <v>-9110626.3399999999</v>
      </c>
      <c r="IB29" s="930">
        <f t="shared" ref="IB29:KM29" ca="1" si="554">IB27-$O29</f>
        <v>-9135129.4700000007</v>
      </c>
      <c r="IC29" s="930">
        <f t="shared" ca="1" si="554"/>
        <v>-9159669.1099999994</v>
      </c>
      <c r="ID29" s="930">
        <f t="shared" ca="1" si="554"/>
        <v>-9184160.6600000001</v>
      </c>
      <c r="IE29" s="930">
        <f t="shared" ca="1" si="554"/>
        <v>-9208642.6700000018</v>
      </c>
      <c r="IF29" s="930">
        <f t="shared" ca="1" si="554"/>
        <v>-9233131.3100000005</v>
      </c>
      <c r="IG29" s="930">
        <f t="shared" ca="1" si="554"/>
        <v>-9257694.9800000004</v>
      </c>
      <c r="IH29" s="930">
        <f t="shared" ca="1" si="554"/>
        <v>-9282141.2300000004</v>
      </c>
      <c r="II29" s="930">
        <f t="shared" ca="1" si="554"/>
        <v>-9306623.2399999984</v>
      </c>
      <c r="IJ29" s="930">
        <f t="shared" ca="1" si="554"/>
        <v>-9331184</v>
      </c>
      <c r="IK29" s="930">
        <f t="shared" ca="1" si="554"/>
        <v>-9355675.5500000007</v>
      </c>
      <c r="IL29" s="930">
        <f t="shared" ca="1" si="554"/>
        <v>-9380121.8000000007</v>
      </c>
      <c r="IM29" s="930">
        <f t="shared" ca="1" si="554"/>
        <v>-9404624.9299999997</v>
      </c>
      <c r="IN29" s="930">
        <f t="shared" ca="1" si="554"/>
        <v>-9429195.959999999</v>
      </c>
      <c r="IO29" s="930">
        <f t="shared" ca="1" si="554"/>
        <v>-9453656.1199999992</v>
      </c>
      <c r="IP29" s="930">
        <f t="shared" ca="1" si="554"/>
        <v>-9478138.129999999</v>
      </c>
      <c r="IQ29" s="930">
        <f t="shared" ca="1" si="554"/>
        <v>-9502626.7699999996</v>
      </c>
      <c r="IR29" s="930">
        <f t="shared" ca="1" si="554"/>
        <v>-9527190.4399999995</v>
      </c>
      <c r="IS29" s="930">
        <f t="shared" ca="1" si="554"/>
        <v>-9551636.6899999995</v>
      </c>
      <c r="IT29" s="930">
        <f t="shared" ca="1" si="554"/>
        <v>-9576139.8200000003</v>
      </c>
      <c r="IU29" s="930">
        <f t="shared" ca="1" si="554"/>
        <v>-9600679.459999999</v>
      </c>
      <c r="IV29" s="930">
        <f t="shared" ca="1" si="554"/>
        <v>-9625171.0099999998</v>
      </c>
      <c r="IW29" s="930">
        <f t="shared" ca="1" si="554"/>
        <v>-9649653.0199999996</v>
      </c>
      <c r="IX29" s="930">
        <f t="shared" ca="1" si="554"/>
        <v>-9674120.3900000006</v>
      </c>
      <c r="IY29" s="930">
        <f t="shared" ca="1" si="554"/>
        <v>-9698691.4199999999</v>
      </c>
      <c r="IZ29" s="930">
        <f t="shared" ca="1" si="554"/>
        <v>-9723151.5800000001</v>
      </c>
      <c r="JA29" s="930">
        <f t="shared" ca="1" si="554"/>
        <v>-9747633.5899999999</v>
      </c>
      <c r="JB29" s="930">
        <f t="shared" ca="1" si="554"/>
        <v>-9772194.3500000015</v>
      </c>
      <c r="JC29" s="930">
        <f t="shared" ca="1" si="554"/>
        <v>-9796685.9000000004</v>
      </c>
      <c r="JD29" s="930">
        <f t="shared" ca="1" si="554"/>
        <v>-9821132.1500000004</v>
      </c>
      <c r="JE29" s="930">
        <f t="shared" ca="1" si="554"/>
        <v>-9845635.2800000012</v>
      </c>
      <c r="JF29" s="930">
        <f t="shared" ca="1" si="554"/>
        <v>-9870174.9199999999</v>
      </c>
      <c r="JG29" s="930">
        <f t="shared" ca="1" si="554"/>
        <v>-9894666.4699999988</v>
      </c>
      <c r="JH29" s="930">
        <f t="shared" ca="1" si="554"/>
        <v>-9919148.4800000004</v>
      </c>
      <c r="JI29" s="930">
        <f t="shared" ca="1" si="554"/>
        <v>-9943637.120000001</v>
      </c>
      <c r="JJ29" s="930">
        <f t="shared" ca="1" si="554"/>
        <v>-9968200.7899999991</v>
      </c>
      <c r="JK29" s="930">
        <f t="shared" ca="1" si="554"/>
        <v>-9992647.0399999991</v>
      </c>
      <c r="JL29" s="930">
        <f t="shared" ca="1" si="554"/>
        <v>-10017129.050000001</v>
      </c>
      <c r="JM29" s="930">
        <f t="shared" ca="1" si="554"/>
        <v>-10041244.690000001</v>
      </c>
      <c r="JN29" s="930">
        <f t="shared" ca="1" si="554"/>
        <v>-10063983.580000002</v>
      </c>
      <c r="JO29" s="930">
        <f t="shared" ca="1" si="554"/>
        <v>-10086691.080000002</v>
      </c>
      <c r="JP29" s="930">
        <f t="shared" ca="1" si="554"/>
        <v>-10109455.460000001</v>
      </c>
      <c r="JQ29" s="930">
        <f t="shared" ca="1" si="554"/>
        <v>-10132287.74</v>
      </c>
      <c r="JR29" s="930">
        <f t="shared" ca="1" si="554"/>
        <v>-10154995.24</v>
      </c>
      <c r="JS29" s="930">
        <f t="shared" ca="1" si="554"/>
        <v>-10177738.5</v>
      </c>
      <c r="JT29" s="930">
        <f t="shared" ca="1" si="554"/>
        <v>-10200488.390000001</v>
      </c>
      <c r="JU29" s="930">
        <f t="shared" ca="1" si="554"/>
        <v>-10223299.399999999</v>
      </c>
      <c r="JV29" s="930">
        <f t="shared" ca="1" si="554"/>
        <v>-10246006.899999999</v>
      </c>
      <c r="JW29" s="930">
        <f t="shared" ca="1" si="554"/>
        <v>-10268771.280000001</v>
      </c>
      <c r="JX29" s="930">
        <f t="shared" ca="1" si="554"/>
        <v>-10291572.17</v>
      </c>
      <c r="JY29" s="930">
        <f t="shared" ca="1" si="554"/>
        <v>-10314311.060000001</v>
      </c>
      <c r="JZ29" s="930">
        <f t="shared" ca="1" si="554"/>
        <v>-10337054.32</v>
      </c>
      <c r="KA29" s="930">
        <f t="shared" ca="1" si="554"/>
        <v>-10359782.939999999</v>
      </c>
      <c r="KB29" s="930">
        <f t="shared" ca="1" si="554"/>
        <v>-10382615.219999999</v>
      </c>
      <c r="KC29" s="930">
        <f t="shared" ca="1" si="554"/>
        <v>-10405322.719999999</v>
      </c>
      <c r="KD29" s="930">
        <f t="shared" ca="1" si="554"/>
        <v>-10428065.98</v>
      </c>
      <c r="KE29" s="930">
        <f t="shared" ca="1" si="554"/>
        <v>-10450869.66</v>
      </c>
      <c r="KF29" s="930">
        <f t="shared" ca="1" si="554"/>
        <v>-10473626.879999999</v>
      </c>
      <c r="KG29" s="930">
        <f t="shared" ca="1" si="554"/>
        <v>-10496334.379999999</v>
      </c>
      <c r="KH29" s="930">
        <f t="shared" ca="1" si="554"/>
        <v>-10519098.76</v>
      </c>
      <c r="KI29" s="930">
        <f t="shared" ca="1" si="554"/>
        <v>-10541899.649999999</v>
      </c>
      <c r="KJ29" s="930">
        <f t="shared" ca="1" si="554"/>
        <v>-10564638.539999999</v>
      </c>
      <c r="KK29" s="930">
        <f t="shared" ca="1" si="554"/>
        <v>-10587381.800000001</v>
      </c>
      <c r="KL29" s="930">
        <f t="shared" ca="1" si="554"/>
        <v>-10610131.689999999</v>
      </c>
      <c r="KM29" s="930">
        <f t="shared" ca="1" si="554"/>
        <v>-10632942.699999999</v>
      </c>
      <c r="KN29" s="930">
        <f t="shared" ref="KN29:MY29" ca="1" si="555">KN27-$O29</f>
        <v>-10655650.199999999</v>
      </c>
      <c r="KO29" s="930">
        <f t="shared" ca="1" si="555"/>
        <v>-10678393.460000001</v>
      </c>
      <c r="KP29" s="930">
        <f t="shared" ca="1" si="555"/>
        <v>-10701215.469999999</v>
      </c>
      <c r="KQ29" s="930">
        <f t="shared" ca="1" si="555"/>
        <v>-10723954.359999999</v>
      </c>
      <c r="KR29" s="930">
        <f t="shared" ca="1" si="555"/>
        <v>-10746661.859999999</v>
      </c>
      <c r="KS29" s="930">
        <f t="shared" ca="1" si="555"/>
        <v>-10769426.24</v>
      </c>
      <c r="KT29" s="930">
        <f t="shared" ca="1" si="555"/>
        <v>-10792258.52</v>
      </c>
      <c r="KU29" s="930">
        <f t="shared" ca="1" si="555"/>
        <v>-10814966.02</v>
      </c>
      <c r="KV29" s="930">
        <f t="shared" ca="1" si="555"/>
        <v>-10837709.279999999</v>
      </c>
      <c r="KW29" s="930">
        <f t="shared" ca="1" si="555"/>
        <v>-10860459.17</v>
      </c>
      <c r="KX29" s="930">
        <f t="shared" ca="1" si="555"/>
        <v>-10883270.18</v>
      </c>
      <c r="KY29" s="930">
        <f t="shared" ca="1" si="555"/>
        <v>-10905977.68</v>
      </c>
      <c r="KZ29" s="930">
        <f t="shared" ca="1" si="555"/>
        <v>-10928742.060000001</v>
      </c>
      <c r="LA29" s="930">
        <f t="shared" ca="1" si="555"/>
        <v>-10951542.950000001</v>
      </c>
      <c r="LB29" s="930">
        <f t="shared" ca="1" si="555"/>
        <v>-10974281.84</v>
      </c>
      <c r="LC29" s="930">
        <f t="shared" ca="1" si="555"/>
        <v>-10997025.1</v>
      </c>
      <c r="LD29" s="930">
        <f t="shared" ca="1" si="555"/>
        <v>-11019753.719999999</v>
      </c>
      <c r="LE29" s="930">
        <f t="shared" ca="1" si="555"/>
        <v>-11042586</v>
      </c>
      <c r="LF29" s="930">
        <f t="shared" ca="1" si="555"/>
        <v>-11065293.5</v>
      </c>
      <c r="LG29" s="930">
        <f t="shared" ca="1" si="555"/>
        <v>-11088036.76</v>
      </c>
      <c r="LH29" s="930">
        <f t="shared" ca="1" si="555"/>
        <v>-11110840.439999999</v>
      </c>
      <c r="LI29" s="930">
        <f t="shared" ca="1" si="555"/>
        <v>-11133597.66</v>
      </c>
      <c r="LJ29" s="930">
        <f t="shared" ca="1" si="555"/>
        <v>-11156305.16</v>
      </c>
      <c r="LK29" s="930">
        <f t="shared" ca="1" si="555"/>
        <v>-11179069.539999999</v>
      </c>
      <c r="LL29" s="930">
        <f t="shared" ca="1" si="555"/>
        <v>-11201870.43</v>
      </c>
      <c r="LM29" s="930">
        <f t="shared" ca="1" si="555"/>
        <v>-11224609.32</v>
      </c>
      <c r="LN29" s="930">
        <f t="shared" ca="1" si="555"/>
        <v>-11247352.58</v>
      </c>
      <c r="LO29" s="930">
        <f t="shared" ca="1" si="555"/>
        <v>-11270102.469999999</v>
      </c>
      <c r="LP29" s="930">
        <f t="shared" ca="1" si="555"/>
        <v>-11292913.48</v>
      </c>
      <c r="LQ29" s="930">
        <f t="shared" ca="1" si="555"/>
        <v>-11315620.98</v>
      </c>
      <c r="LR29" s="930">
        <f t="shared" ca="1" si="555"/>
        <v>-11338364.24</v>
      </c>
      <c r="LS29" s="930">
        <f t="shared" ca="1" si="555"/>
        <v>-11361186.25</v>
      </c>
      <c r="LT29" s="930">
        <f t="shared" ca="1" si="555"/>
        <v>-11383925.140000001</v>
      </c>
      <c r="LU29" s="930">
        <f t="shared" ca="1" si="555"/>
        <v>-11406632.640000001</v>
      </c>
      <c r="LV29" s="930">
        <f t="shared" ca="1" si="555"/>
        <v>-11429397.02</v>
      </c>
      <c r="LW29" s="930">
        <f t="shared" ca="1" si="555"/>
        <v>-11452229.300000001</v>
      </c>
      <c r="LX29" s="930">
        <f t="shared" ca="1" si="555"/>
        <v>-11474936.800000001</v>
      </c>
      <c r="LY29" s="930">
        <f t="shared" ca="1" si="555"/>
        <v>-11497680.060000001</v>
      </c>
      <c r="LZ29" s="930">
        <f t="shared" ca="1" si="555"/>
        <v>-11520429.949999999</v>
      </c>
      <c r="MA29" s="930">
        <f t="shared" ca="1" si="555"/>
        <v>-11543240.960000001</v>
      </c>
      <c r="MB29" s="930">
        <f t="shared" ca="1" si="555"/>
        <v>-11565948.460000001</v>
      </c>
      <c r="MC29" s="930">
        <f t="shared" ca="1" si="555"/>
        <v>-11588712.84</v>
      </c>
      <c r="MD29" s="930">
        <f t="shared" ca="1" si="555"/>
        <v>-11611513.73</v>
      </c>
      <c r="ME29" s="930">
        <f t="shared" ca="1" si="555"/>
        <v>-11634252.620000001</v>
      </c>
      <c r="MF29" s="930">
        <f t="shared" ca="1" si="555"/>
        <v>-11656960.120000001</v>
      </c>
      <c r="MG29" s="930">
        <f t="shared" ca="1" si="555"/>
        <v>-11679724.5</v>
      </c>
      <c r="MH29" s="930">
        <f t="shared" ca="1" si="555"/>
        <v>-11702556.779999999</v>
      </c>
      <c r="MI29" s="930">
        <f t="shared" ca="1" si="555"/>
        <v>-11725264.279999999</v>
      </c>
      <c r="MJ29" s="930">
        <f t="shared" ca="1" si="555"/>
        <v>-11748007.539999999</v>
      </c>
      <c r="MK29" s="930">
        <f t="shared" ca="1" si="555"/>
        <v>-11770757.43</v>
      </c>
      <c r="ML29" s="930">
        <f t="shared" ca="1" si="555"/>
        <v>-11793568.439999999</v>
      </c>
      <c r="MM29" s="930">
        <f t="shared" ca="1" si="555"/>
        <v>-11816275.939999999</v>
      </c>
      <c r="MN29" s="930">
        <f t="shared" ca="1" si="555"/>
        <v>-11839040.32</v>
      </c>
      <c r="MO29" s="930">
        <f t="shared" ca="1" si="555"/>
        <v>-11861841.210000001</v>
      </c>
      <c r="MP29" s="930">
        <f t="shared" ca="1" si="555"/>
        <v>-11884580.1</v>
      </c>
      <c r="MQ29" s="930">
        <f t="shared" ca="1" si="555"/>
        <v>-11907323.359999999</v>
      </c>
      <c r="MR29" s="930">
        <f t="shared" ca="1" si="555"/>
        <v>-11930073.25</v>
      </c>
      <c r="MS29" s="930">
        <f t="shared" ca="1" si="555"/>
        <v>-11952884.26</v>
      </c>
      <c r="MT29" s="930">
        <f t="shared" ca="1" si="555"/>
        <v>-11975591.76</v>
      </c>
      <c r="MU29" s="930">
        <f t="shared" ca="1" si="555"/>
        <v>-11998335.02</v>
      </c>
      <c r="MV29" s="930">
        <f t="shared" ca="1" si="555"/>
        <v>-12021157.029999999</v>
      </c>
      <c r="MW29" s="930">
        <f t="shared" ca="1" si="555"/>
        <v>-12043895.92</v>
      </c>
      <c r="MX29" s="930">
        <f t="shared" ca="1" si="555"/>
        <v>-12066603.42</v>
      </c>
      <c r="MY29" s="930">
        <f t="shared" ca="1" si="555"/>
        <v>-12089367.800000001</v>
      </c>
      <c r="MZ29" s="930">
        <f t="shared" ref="MZ29:PK29" ca="1" si="556">MZ27-$O29</f>
        <v>-12112200.079999998</v>
      </c>
      <c r="NA29" s="930">
        <f t="shared" ca="1" si="556"/>
        <v>-12134907.579999998</v>
      </c>
      <c r="NB29" s="930">
        <f t="shared" ca="1" si="556"/>
        <v>-12157650.84</v>
      </c>
      <c r="NC29" s="930">
        <f t="shared" ca="1" si="556"/>
        <v>-12180400.73</v>
      </c>
      <c r="ND29" s="930">
        <f t="shared" ca="1" si="556"/>
        <v>-12203211.74</v>
      </c>
      <c r="NE29" s="930">
        <f t="shared" ca="1" si="556"/>
        <v>-12225919.24</v>
      </c>
      <c r="NF29" s="930">
        <f t="shared" ca="1" si="556"/>
        <v>-12248683.620000001</v>
      </c>
      <c r="NG29" s="930">
        <f t="shared" ca="1" si="556"/>
        <v>-12271484.51</v>
      </c>
      <c r="NH29" s="930">
        <f t="shared" ca="1" si="556"/>
        <v>-12294223.4</v>
      </c>
      <c r="NI29" s="930">
        <f t="shared" ca="1" si="556"/>
        <v>-12316930.9</v>
      </c>
      <c r="NJ29" s="930">
        <f t="shared" ca="1" si="556"/>
        <v>-12339695.280000001</v>
      </c>
      <c r="NK29" s="930">
        <f t="shared" ca="1" si="556"/>
        <v>-12362527.560000001</v>
      </c>
      <c r="NL29" s="930">
        <f t="shared" ca="1" si="556"/>
        <v>-12385235.060000001</v>
      </c>
      <c r="NM29" s="930">
        <f t="shared" ca="1" si="556"/>
        <v>-12407978.32</v>
      </c>
      <c r="NN29" s="930">
        <f t="shared" ca="1" si="556"/>
        <v>-12430728.210000001</v>
      </c>
      <c r="NO29" s="930">
        <f t="shared" ca="1" si="556"/>
        <v>-12453539.219999999</v>
      </c>
      <c r="NP29" s="930">
        <f t="shared" ca="1" si="556"/>
        <v>-12476246.719999999</v>
      </c>
      <c r="NQ29" s="930">
        <f t="shared" ca="1" si="556"/>
        <v>-12499011.1</v>
      </c>
      <c r="NR29" s="930">
        <f t="shared" ca="1" si="556"/>
        <v>-12521811.99</v>
      </c>
      <c r="NS29" s="930">
        <f t="shared" ca="1" si="556"/>
        <v>-12544550.879999999</v>
      </c>
      <c r="NT29" s="930">
        <f t="shared" ca="1" si="556"/>
        <v>-12567294.140000001</v>
      </c>
      <c r="NU29" s="930">
        <f t="shared" ca="1" si="556"/>
        <v>-12590044.030000001</v>
      </c>
      <c r="NV29" s="930">
        <f t="shared" ca="1" si="556"/>
        <v>-12612855.039999999</v>
      </c>
      <c r="NW29" s="930">
        <f t="shared" ca="1" si="556"/>
        <v>-12635562.539999999</v>
      </c>
      <c r="NX29" s="930">
        <f t="shared" ca="1" si="556"/>
        <v>-12658305.800000001</v>
      </c>
      <c r="NY29" s="930">
        <f t="shared" ca="1" si="556"/>
        <v>-12681127.809999999</v>
      </c>
      <c r="NZ29" s="930">
        <f t="shared" ca="1" si="556"/>
        <v>-12703866.699999999</v>
      </c>
      <c r="OA29" s="930">
        <f t="shared" ca="1" si="556"/>
        <v>-12726574.199999999</v>
      </c>
      <c r="OB29" s="930">
        <f t="shared" ca="1" si="556"/>
        <v>-12749338.58</v>
      </c>
      <c r="OC29" s="930">
        <f t="shared" ca="1" si="556"/>
        <v>-12772139.469999999</v>
      </c>
      <c r="OD29" s="930">
        <f t="shared" ca="1" si="556"/>
        <v>-12794878.359999999</v>
      </c>
      <c r="OE29" s="930">
        <f t="shared" ca="1" si="556"/>
        <v>-12817621.620000001</v>
      </c>
      <c r="OF29" s="930">
        <f t="shared" ca="1" si="556"/>
        <v>-12840371.51</v>
      </c>
      <c r="OG29" s="930">
        <f t="shared" ca="1" si="556"/>
        <v>-12863182.52</v>
      </c>
      <c r="OH29" s="930">
        <f t="shared" ca="1" si="556"/>
        <v>-12885890.02</v>
      </c>
      <c r="OI29" s="930">
        <f t="shared" ca="1" si="556"/>
        <v>-12908654.4</v>
      </c>
      <c r="OJ29" s="930">
        <f t="shared" ca="1" si="556"/>
        <v>-12931455.290000001</v>
      </c>
      <c r="OK29" s="930">
        <f t="shared" ca="1" si="556"/>
        <v>-12954194.18</v>
      </c>
      <c r="OL29" s="930">
        <f t="shared" ca="1" si="556"/>
        <v>-12976901.68</v>
      </c>
      <c r="OM29" s="930">
        <f t="shared" ca="1" si="556"/>
        <v>-12999666.060000001</v>
      </c>
      <c r="ON29" s="930">
        <f t="shared" ca="1" si="556"/>
        <v>-13022498.34</v>
      </c>
      <c r="OO29" s="930">
        <f t="shared" ca="1" si="556"/>
        <v>-13045205.84</v>
      </c>
      <c r="OP29" s="930">
        <f t="shared" ca="1" si="556"/>
        <v>-13065517.42</v>
      </c>
      <c r="OQ29" s="930">
        <f t="shared" ca="1" si="556"/>
        <v>-13083797.309999999</v>
      </c>
      <c r="OR29" s="930">
        <f t="shared" ca="1" si="556"/>
        <v>-13102138.32</v>
      </c>
      <c r="OS29" s="930">
        <f t="shared" ca="1" si="556"/>
        <v>-13120375.82</v>
      </c>
      <c r="OT29" s="930">
        <f t="shared" ca="1" si="556"/>
        <v>-13138634.440000001</v>
      </c>
      <c r="OU29" s="930">
        <f t="shared" ca="1" si="556"/>
        <v>-13156965.33</v>
      </c>
      <c r="OV29" s="930">
        <f t="shared" ca="1" si="556"/>
        <v>-13175234.219999999</v>
      </c>
      <c r="OW29" s="930">
        <f t="shared" ca="1" si="556"/>
        <v>-13193471.719999999</v>
      </c>
      <c r="OX29" s="930">
        <f t="shared" ca="1" si="556"/>
        <v>-13211730.34</v>
      </c>
      <c r="OY29" s="930">
        <f t="shared" ca="1" si="556"/>
        <v>-13230092.620000001</v>
      </c>
      <c r="OZ29" s="930">
        <f t="shared" ca="1" si="556"/>
        <v>-13248330.120000001</v>
      </c>
      <c r="PA29" s="930">
        <f t="shared" ca="1" si="556"/>
        <v>-13266567.620000001</v>
      </c>
      <c r="PB29" s="930">
        <f t="shared" ca="1" si="556"/>
        <v>-13284919.629999999</v>
      </c>
      <c r="PC29" s="930">
        <f t="shared" ca="1" si="556"/>
        <v>-13303188.52</v>
      </c>
      <c r="PD29" s="930">
        <f t="shared" ca="1" si="556"/>
        <v>-13321426.02</v>
      </c>
      <c r="PE29" s="930">
        <f t="shared" ca="1" si="556"/>
        <v>-13339684.640000001</v>
      </c>
      <c r="PF29" s="930">
        <f t="shared" ca="1" si="556"/>
        <v>-13358015.530000001</v>
      </c>
      <c r="PG29" s="930">
        <f t="shared" ca="1" si="556"/>
        <v>-13376284.42</v>
      </c>
      <c r="PH29" s="930">
        <f t="shared" ca="1" si="556"/>
        <v>-13394521.92</v>
      </c>
      <c r="PI29" s="930">
        <f t="shared" ca="1" si="556"/>
        <v>-13412801.810000001</v>
      </c>
      <c r="PJ29" s="930">
        <f t="shared" ca="1" si="556"/>
        <v>-13431142.82</v>
      </c>
      <c r="PK29" s="930">
        <f t="shared" ca="1" si="556"/>
        <v>-13449380.32</v>
      </c>
      <c r="PL29" s="930">
        <f t="shared" ref="PL29:RW29" ca="1" si="557">PL27-$O29</f>
        <v>-13467638.939999999</v>
      </c>
      <c r="PM29" s="930">
        <f t="shared" ca="1" si="557"/>
        <v>-13485969.83</v>
      </c>
      <c r="PN29" s="930">
        <f t="shared" ca="1" si="557"/>
        <v>-13504238.719999999</v>
      </c>
      <c r="PO29" s="930">
        <f t="shared" ca="1" si="557"/>
        <v>-13522476.219999999</v>
      </c>
      <c r="PP29" s="930">
        <f t="shared" ca="1" si="557"/>
        <v>-13540734.84</v>
      </c>
      <c r="PQ29" s="930">
        <f t="shared" ca="1" si="557"/>
        <v>-13559097.120000001</v>
      </c>
      <c r="PR29" s="930">
        <f t="shared" ca="1" si="557"/>
        <v>-13577334.620000001</v>
      </c>
      <c r="PS29" s="930">
        <f t="shared" ca="1" si="557"/>
        <v>-13595572.120000001</v>
      </c>
      <c r="PT29" s="930">
        <f t="shared" ca="1" si="557"/>
        <v>-13613852.01</v>
      </c>
      <c r="PU29" s="930">
        <f t="shared" ca="1" si="557"/>
        <v>-13632193.02</v>
      </c>
      <c r="PV29" s="930">
        <f t="shared" ca="1" si="557"/>
        <v>-13650430.52</v>
      </c>
      <c r="PW29" s="930">
        <f t="shared" ca="1" si="557"/>
        <v>-13668689.140000001</v>
      </c>
      <c r="PX29" s="930">
        <f t="shared" ca="1" si="557"/>
        <v>-13687020.030000001</v>
      </c>
      <c r="PY29" s="930">
        <f t="shared" ca="1" si="557"/>
        <v>-13705288.92</v>
      </c>
      <c r="PZ29" s="930">
        <f t="shared" ca="1" si="557"/>
        <v>-13723526.42</v>
      </c>
      <c r="QA29" s="930">
        <f t="shared" ca="1" si="557"/>
        <v>-13741785.039999999</v>
      </c>
      <c r="QB29" s="930">
        <f t="shared" ca="1" si="557"/>
        <v>-13760147.32</v>
      </c>
      <c r="QC29" s="930">
        <f t="shared" ca="1" si="557"/>
        <v>-13778384.82</v>
      </c>
      <c r="QD29" s="930">
        <f t="shared" ca="1" si="557"/>
        <v>-13796622.32</v>
      </c>
      <c r="QE29" s="930">
        <f t="shared" ca="1" si="557"/>
        <v>-13814974.33</v>
      </c>
      <c r="QF29" s="930">
        <f t="shared" ca="1" si="557"/>
        <v>-13833243.220000001</v>
      </c>
      <c r="QG29" s="930">
        <f t="shared" ca="1" si="557"/>
        <v>-13851480.720000001</v>
      </c>
      <c r="QH29" s="930">
        <f t="shared" ca="1" si="557"/>
        <v>-13869739.34</v>
      </c>
      <c r="QI29" s="930">
        <f t="shared" ca="1" si="557"/>
        <v>-13888070.23</v>
      </c>
      <c r="QJ29" s="930">
        <f t="shared" ca="1" si="557"/>
        <v>-13906339.119999999</v>
      </c>
      <c r="QK29" s="930">
        <f t="shared" ca="1" si="557"/>
        <v>-13924576.619999999</v>
      </c>
      <c r="QL29" s="930">
        <f t="shared" ca="1" si="557"/>
        <v>-13942856.51</v>
      </c>
      <c r="QM29" s="930">
        <f t="shared" ca="1" si="557"/>
        <v>-13961197.52</v>
      </c>
      <c r="QN29" s="930">
        <f t="shared" ca="1" si="557"/>
        <v>-13979435.02</v>
      </c>
      <c r="QO29" s="930">
        <f t="shared" ca="1" si="557"/>
        <v>-13997672.52</v>
      </c>
      <c r="QP29" s="930">
        <f t="shared" ca="1" si="557"/>
        <v>-14016024.529999999</v>
      </c>
      <c r="QQ29" s="930">
        <f t="shared" ca="1" si="557"/>
        <v>-14034293.42</v>
      </c>
      <c r="QR29" s="930">
        <f t="shared" ca="1" si="557"/>
        <v>-14052530.92</v>
      </c>
      <c r="QS29" s="930">
        <f t="shared" ca="1" si="557"/>
        <v>-14070789.539999999</v>
      </c>
      <c r="QT29" s="930">
        <f t="shared" ca="1" si="557"/>
        <v>-14089151.82</v>
      </c>
      <c r="QU29" s="930">
        <f t="shared" ca="1" si="557"/>
        <v>-14107389.32</v>
      </c>
      <c r="QV29" s="930">
        <f t="shared" ca="1" si="557"/>
        <v>-14125626.82</v>
      </c>
      <c r="QW29" s="930">
        <f t="shared" ca="1" si="557"/>
        <v>-14143906.710000001</v>
      </c>
      <c r="QX29" s="930">
        <f t="shared" ca="1" si="557"/>
        <v>-14162247.720000001</v>
      </c>
      <c r="QY29" s="930">
        <f t="shared" ca="1" si="557"/>
        <v>-14180485.220000001</v>
      </c>
      <c r="QZ29" s="930">
        <f t="shared" ca="1" si="557"/>
        <v>-14198743.84</v>
      </c>
      <c r="RA29" s="930">
        <f t="shared" ca="1" si="557"/>
        <v>-14217074.73</v>
      </c>
      <c r="RB29" s="930">
        <f t="shared" ca="1" si="557"/>
        <v>-14235343.620000001</v>
      </c>
      <c r="RC29" s="930">
        <f t="shared" ca="1" si="557"/>
        <v>-14253581.120000001</v>
      </c>
      <c r="RD29" s="930">
        <f t="shared" ca="1" si="557"/>
        <v>-14271839.74</v>
      </c>
      <c r="RE29" s="930">
        <f t="shared" ca="1" si="557"/>
        <v>-14290202.02</v>
      </c>
      <c r="RF29" s="930">
        <f t="shared" ca="1" si="557"/>
        <v>-14308439.52</v>
      </c>
      <c r="RG29" s="930">
        <f t="shared" ca="1" si="557"/>
        <v>-14326677.02</v>
      </c>
      <c r="RH29" s="930">
        <f t="shared" ca="1" si="557"/>
        <v>-14345029.030000001</v>
      </c>
      <c r="RI29" s="930">
        <f t="shared" ca="1" si="557"/>
        <v>-14363297.92</v>
      </c>
      <c r="RJ29" s="930">
        <f t="shared" ca="1" si="557"/>
        <v>-14381535.42</v>
      </c>
      <c r="RK29" s="930">
        <f t="shared" ca="1" si="557"/>
        <v>-14399794.039999999</v>
      </c>
      <c r="RL29" s="930">
        <f t="shared" ca="1" si="557"/>
        <v>-14418124.93</v>
      </c>
      <c r="RM29" s="930">
        <f t="shared" ca="1" si="557"/>
        <v>-14436393.82</v>
      </c>
      <c r="RN29" s="930">
        <f t="shared" ca="1" si="557"/>
        <v>-14454631.32</v>
      </c>
      <c r="RO29" s="930">
        <f t="shared" ca="1" si="557"/>
        <v>-14472911.210000001</v>
      </c>
      <c r="RP29" s="930">
        <f t="shared" ca="1" si="557"/>
        <v>-14491252.220000001</v>
      </c>
      <c r="RQ29" s="930">
        <f t="shared" ca="1" si="557"/>
        <v>-14509489.720000001</v>
      </c>
      <c r="RR29" s="930">
        <f t="shared" ca="1" si="557"/>
        <v>-14527727.220000001</v>
      </c>
      <c r="RS29" s="930">
        <f t="shared" ca="1" si="557"/>
        <v>-14546079.23</v>
      </c>
      <c r="RT29" s="930">
        <f t="shared" ca="1" si="557"/>
        <v>-14564348.120000001</v>
      </c>
      <c r="RU29" s="930">
        <f t="shared" ca="1" si="557"/>
        <v>-14582585.620000001</v>
      </c>
      <c r="RV29" s="930">
        <f t="shared" ca="1" si="557"/>
        <v>-14600844.24</v>
      </c>
      <c r="RW29" s="930">
        <f t="shared" ca="1" si="557"/>
        <v>-14619206.52</v>
      </c>
      <c r="RX29" s="930">
        <f t="shared" ref="RX29:UI29" ca="1" si="558">RX27-$O29</f>
        <v>-14637444.02</v>
      </c>
      <c r="RY29" s="930">
        <f t="shared" ca="1" si="558"/>
        <v>-14655681.52</v>
      </c>
      <c r="RZ29" s="930">
        <f t="shared" ca="1" si="558"/>
        <v>-14673961.41</v>
      </c>
      <c r="SA29" s="930">
        <f t="shared" ca="1" si="558"/>
        <v>-14692302.42</v>
      </c>
      <c r="SB29" s="930">
        <f t="shared" ca="1" si="558"/>
        <v>-14710539.92</v>
      </c>
      <c r="SC29" s="930">
        <f t="shared" ca="1" si="558"/>
        <v>-14728798.539999999</v>
      </c>
      <c r="SD29" s="930">
        <f t="shared" ca="1" si="558"/>
        <v>-14747129.43</v>
      </c>
      <c r="SE29" s="930">
        <f t="shared" ca="1" si="558"/>
        <v>-14765398.32</v>
      </c>
      <c r="SF29" s="930">
        <f t="shared" ca="1" si="558"/>
        <v>-14783635.82</v>
      </c>
      <c r="SG29" s="930">
        <f t="shared" ca="1" si="558"/>
        <v>-14801894.440000001</v>
      </c>
      <c r="SH29" s="930">
        <f t="shared" ca="1" si="558"/>
        <v>-14820256.719999999</v>
      </c>
      <c r="SI29" s="930">
        <f t="shared" ca="1" si="558"/>
        <v>-14838494.219999999</v>
      </c>
      <c r="SJ29" s="930">
        <f t="shared" ca="1" si="558"/>
        <v>-14856731.719999999</v>
      </c>
      <c r="SK29" s="930">
        <f t="shared" ca="1" si="558"/>
        <v>-14875083.73</v>
      </c>
      <c r="SL29" s="930">
        <f t="shared" ca="1" si="558"/>
        <v>-14893352.620000001</v>
      </c>
      <c r="SM29" s="930">
        <f t="shared" ca="1" si="558"/>
        <v>-14911590.120000001</v>
      </c>
      <c r="SN29" s="930">
        <f t="shared" ca="1" si="558"/>
        <v>-14929848.74</v>
      </c>
      <c r="SO29" s="930">
        <f t="shared" ca="1" si="558"/>
        <v>-14948179.629999999</v>
      </c>
      <c r="SP29" s="930">
        <f t="shared" ca="1" si="558"/>
        <v>-14966448.52</v>
      </c>
      <c r="SQ29" s="930">
        <f t="shared" ca="1" si="558"/>
        <v>-14984686.02</v>
      </c>
      <c r="SR29" s="930">
        <f t="shared" ca="1" si="558"/>
        <v>-15002965.91</v>
      </c>
      <c r="SS29" s="930">
        <f t="shared" ca="1" si="558"/>
        <v>-15021306.92</v>
      </c>
      <c r="ST29" s="930">
        <f t="shared" ca="1" si="558"/>
        <v>-15039544.42</v>
      </c>
      <c r="SU29" s="930">
        <f t="shared" ca="1" si="558"/>
        <v>-15057781.92</v>
      </c>
      <c r="SV29" s="930">
        <f t="shared" ca="1" si="558"/>
        <v>-15076133.93</v>
      </c>
      <c r="SW29" s="930">
        <f t="shared" ca="1" si="558"/>
        <v>-15088432.129999999</v>
      </c>
      <c r="SX29" s="930">
        <f t="shared" ca="1" si="558"/>
        <v>-15099945.879999999</v>
      </c>
      <c r="SY29" s="930">
        <f t="shared" ca="1" si="558"/>
        <v>-15111480.75</v>
      </c>
      <c r="SZ29" s="930">
        <f t="shared" ca="1" si="558"/>
        <v>-15123065.49</v>
      </c>
      <c r="TA29" s="930">
        <f t="shared" ca="1" si="558"/>
        <v>-15134579.24</v>
      </c>
      <c r="TB29" s="930">
        <f t="shared" ca="1" si="558"/>
        <v>-15146092.99</v>
      </c>
      <c r="TC29" s="930">
        <f t="shared" ca="1" si="558"/>
        <v>-15157649.129999999</v>
      </c>
      <c r="TD29" s="930">
        <f t="shared" ca="1" si="558"/>
        <v>-15169212.6</v>
      </c>
      <c r="TE29" s="930">
        <f t="shared" ca="1" si="558"/>
        <v>-15180726.35</v>
      </c>
      <c r="TF29" s="930">
        <f t="shared" ca="1" si="558"/>
        <v>-15192261.220000001</v>
      </c>
      <c r="TG29" s="930">
        <f t="shared" ca="1" si="558"/>
        <v>-15203814.57</v>
      </c>
      <c r="TH29" s="930">
        <f t="shared" ca="1" si="558"/>
        <v>-15215359.710000001</v>
      </c>
      <c r="TI29" s="930">
        <f t="shared" ca="1" si="558"/>
        <v>-15226873.460000001</v>
      </c>
      <c r="TJ29" s="930">
        <f t="shared" ca="1" si="558"/>
        <v>-15238408.33</v>
      </c>
      <c r="TK29" s="930">
        <f t="shared" ca="1" si="558"/>
        <v>-15249993.07</v>
      </c>
      <c r="TL29" s="930">
        <f t="shared" ca="1" si="558"/>
        <v>-15261506.82</v>
      </c>
      <c r="TM29" s="930">
        <f t="shared" ca="1" si="558"/>
        <v>-15273020.57</v>
      </c>
      <c r="TN29" s="930">
        <f t="shared" ca="1" si="558"/>
        <v>-15284576.710000001</v>
      </c>
      <c r="TO29" s="930">
        <f t="shared" ca="1" si="558"/>
        <v>-15296140.18</v>
      </c>
      <c r="TP29" s="930">
        <f t="shared" ca="1" si="558"/>
        <v>-15307653.93</v>
      </c>
      <c r="TQ29" s="930">
        <f t="shared" ca="1" si="558"/>
        <v>-15319188.800000001</v>
      </c>
      <c r="TR29" s="930">
        <f t="shared" ca="1" si="558"/>
        <v>-15330742.15</v>
      </c>
      <c r="TS29" s="930">
        <f t="shared" ca="1" si="558"/>
        <v>-15342287.289999999</v>
      </c>
      <c r="TT29" s="930">
        <f t="shared" ca="1" si="558"/>
        <v>-15353801.039999999</v>
      </c>
      <c r="TU29" s="930">
        <f t="shared" ca="1" si="558"/>
        <v>-15365357.18</v>
      </c>
      <c r="TV29" s="930">
        <f t="shared" ca="1" si="558"/>
        <v>-15376920.65</v>
      </c>
      <c r="TW29" s="930">
        <f t="shared" ca="1" si="558"/>
        <v>-15388434.4</v>
      </c>
      <c r="TX29" s="930">
        <f t="shared" ca="1" si="558"/>
        <v>-15399948.15</v>
      </c>
      <c r="TY29" s="930">
        <f t="shared" ca="1" si="558"/>
        <v>-15411522.620000001</v>
      </c>
      <c r="TZ29" s="930">
        <f t="shared" ca="1" si="558"/>
        <v>-15423067.76</v>
      </c>
      <c r="UA29" s="930">
        <f t="shared" ca="1" si="558"/>
        <v>-15434581.51</v>
      </c>
      <c r="UB29" s="930">
        <f t="shared" ca="1" si="558"/>
        <v>-15446116.379999999</v>
      </c>
      <c r="UC29" s="930">
        <f t="shared" ca="1" si="558"/>
        <v>-15457701.120000001</v>
      </c>
      <c r="UD29" s="930">
        <f t="shared" ca="1" si="558"/>
        <v>-15469214.870000001</v>
      </c>
      <c r="UE29" s="930">
        <f t="shared" ca="1" si="558"/>
        <v>-15480728.620000001</v>
      </c>
      <c r="UF29" s="930">
        <f t="shared" ca="1" si="558"/>
        <v>-15492284.76</v>
      </c>
      <c r="UG29" s="930">
        <f t="shared" ca="1" si="558"/>
        <v>-15503848.23</v>
      </c>
      <c r="UH29" s="930">
        <f t="shared" ca="1" si="558"/>
        <v>-15515361.98</v>
      </c>
      <c r="UI29" s="930">
        <f t="shared" ca="1" si="558"/>
        <v>-15526896.85</v>
      </c>
      <c r="UJ29" s="930">
        <f t="shared" ref="UJ29:WU29" ca="1" si="559">UJ27-$O29</f>
        <v>-15538450.199999999</v>
      </c>
      <c r="UK29" s="930">
        <f t="shared" ca="1" si="559"/>
        <v>-15549995.34</v>
      </c>
      <c r="UL29" s="930">
        <f t="shared" ca="1" si="559"/>
        <v>-15561509.09</v>
      </c>
      <c r="UM29" s="930">
        <f t="shared" ca="1" si="559"/>
        <v>-15573043.960000001</v>
      </c>
      <c r="UN29" s="930">
        <f t="shared" ca="1" si="559"/>
        <v>-15584628.699999999</v>
      </c>
      <c r="UO29" s="930">
        <f t="shared" ca="1" si="559"/>
        <v>-15596142.449999999</v>
      </c>
      <c r="UP29" s="930">
        <f t="shared" ca="1" si="559"/>
        <v>-15607656.199999999</v>
      </c>
      <c r="UQ29" s="930">
        <f t="shared" ca="1" si="559"/>
        <v>-15619212.34</v>
      </c>
      <c r="UR29" s="930">
        <f t="shared" ca="1" si="559"/>
        <v>-15630775.810000001</v>
      </c>
      <c r="US29" s="930">
        <f t="shared" ca="1" si="559"/>
        <v>-15642289.560000001</v>
      </c>
      <c r="UT29" s="930">
        <f t="shared" ca="1" si="559"/>
        <v>-15653824.43</v>
      </c>
      <c r="UU29" s="930">
        <f t="shared" ca="1" si="559"/>
        <v>-15665377.779999999</v>
      </c>
      <c r="UV29" s="930">
        <f t="shared" ca="1" si="559"/>
        <v>-15676922.92</v>
      </c>
      <c r="UW29" s="930">
        <f t="shared" ca="1" si="559"/>
        <v>-15688436.67</v>
      </c>
      <c r="UX29" s="930">
        <f t="shared" ca="1" si="559"/>
        <v>-15699992.810000001</v>
      </c>
      <c r="UY29" s="930">
        <f t="shared" ca="1" si="559"/>
        <v>-15711556.279999999</v>
      </c>
      <c r="UZ29" s="930">
        <f t="shared" ca="1" si="559"/>
        <v>-15723070.029999999</v>
      </c>
      <c r="VA29" s="930">
        <f t="shared" ca="1" si="559"/>
        <v>-15734583.779999999</v>
      </c>
      <c r="VB29" s="930">
        <f t="shared" ca="1" si="559"/>
        <v>-15746158.25</v>
      </c>
      <c r="VC29" s="930">
        <f t="shared" ca="1" si="559"/>
        <v>-15757703.390000001</v>
      </c>
      <c r="VD29" s="930">
        <f t="shared" ca="1" si="559"/>
        <v>-15769217.140000001</v>
      </c>
      <c r="VE29" s="930">
        <f t="shared" ca="1" si="559"/>
        <v>-15780752.01</v>
      </c>
      <c r="VF29" s="930">
        <f t="shared" ca="1" si="559"/>
        <v>-15792336.75</v>
      </c>
      <c r="VG29" s="930">
        <f t="shared" ca="1" si="559"/>
        <v>-15803850.5</v>
      </c>
      <c r="VH29" s="930">
        <f t="shared" ca="1" si="559"/>
        <v>-15815364.25</v>
      </c>
      <c r="VI29" s="930">
        <f t="shared" ca="1" si="559"/>
        <v>-15826920.390000001</v>
      </c>
      <c r="VJ29" s="930">
        <f t="shared" ca="1" si="559"/>
        <v>-15838483.859999999</v>
      </c>
      <c r="VK29" s="930">
        <f t="shared" ca="1" si="559"/>
        <v>-15849997.609999999</v>
      </c>
      <c r="VL29" s="930">
        <f t="shared" ca="1" si="559"/>
        <v>-15861532.48</v>
      </c>
      <c r="VM29" s="930">
        <f t="shared" ca="1" si="559"/>
        <v>-15873085.83</v>
      </c>
      <c r="VN29" s="930">
        <f t="shared" ca="1" si="559"/>
        <v>-15884630.970000001</v>
      </c>
      <c r="VO29" s="930">
        <f t="shared" ca="1" si="559"/>
        <v>-15896144.720000001</v>
      </c>
      <c r="VP29" s="930">
        <f t="shared" ca="1" si="559"/>
        <v>-15907679.59</v>
      </c>
      <c r="VQ29" s="930">
        <f t="shared" ca="1" si="559"/>
        <v>-15919264.33</v>
      </c>
      <c r="VR29" s="930">
        <f t="shared" ca="1" si="559"/>
        <v>-15930778.08</v>
      </c>
      <c r="VS29" s="930">
        <f t="shared" ca="1" si="559"/>
        <v>-15942291.83</v>
      </c>
      <c r="VT29" s="930">
        <f t="shared" ca="1" si="559"/>
        <v>-15953847.970000001</v>
      </c>
      <c r="VU29" s="930">
        <f t="shared" ca="1" si="559"/>
        <v>-15965411.439999999</v>
      </c>
      <c r="VV29" s="930">
        <f t="shared" ca="1" si="559"/>
        <v>-15976925.189999999</v>
      </c>
      <c r="VW29" s="930">
        <f t="shared" ca="1" si="559"/>
        <v>-15988460.060000001</v>
      </c>
      <c r="VX29" s="930">
        <f t="shared" ca="1" si="559"/>
        <v>-16000013.41</v>
      </c>
      <c r="VY29" s="930">
        <f t="shared" ca="1" si="559"/>
        <v>-16011558.550000001</v>
      </c>
      <c r="VZ29" s="930">
        <f t="shared" ca="1" si="559"/>
        <v>-16023072.300000001</v>
      </c>
      <c r="WA29" s="930">
        <f t="shared" ca="1" si="559"/>
        <v>-16034628.439999999</v>
      </c>
      <c r="WB29" s="930">
        <f t="shared" ca="1" si="559"/>
        <v>-16046191.91</v>
      </c>
      <c r="WC29" s="930">
        <f t="shared" ca="1" si="559"/>
        <v>-16057705.66</v>
      </c>
      <c r="WD29" s="930">
        <f t="shared" ca="1" si="559"/>
        <v>-16069219.41</v>
      </c>
      <c r="WE29" s="930">
        <f t="shared" ca="1" si="559"/>
        <v>-16080793.880000001</v>
      </c>
      <c r="WF29" s="930">
        <f t="shared" ca="1" si="559"/>
        <v>-16092339.02</v>
      </c>
      <c r="WG29" s="930">
        <f t="shared" ca="1" si="559"/>
        <v>-16103852.77</v>
      </c>
      <c r="WH29" s="930">
        <f t="shared" ca="1" si="559"/>
        <v>-16115387.640000001</v>
      </c>
      <c r="WI29" s="930">
        <f t="shared" ca="1" si="559"/>
        <v>-16126972.379999999</v>
      </c>
      <c r="WJ29" s="930">
        <f t="shared" ca="1" si="559"/>
        <v>-16138486.129999999</v>
      </c>
      <c r="WK29" s="930">
        <f t="shared" ca="1" si="559"/>
        <v>-16149999.879999999</v>
      </c>
      <c r="WL29" s="930">
        <f t="shared" ca="1" si="559"/>
        <v>-16161556.02</v>
      </c>
      <c r="WM29" s="930">
        <f t="shared" ca="1" si="559"/>
        <v>-16173119.49</v>
      </c>
      <c r="WN29" s="930">
        <f t="shared" ca="1" si="559"/>
        <v>-16184633.24</v>
      </c>
      <c r="WO29" s="930">
        <f t="shared" ca="1" si="559"/>
        <v>-16196168.109999999</v>
      </c>
      <c r="WP29" s="930">
        <f t="shared" ca="1" si="559"/>
        <v>-16207721.460000001</v>
      </c>
      <c r="WQ29" s="930">
        <f t="shared" ca="1" si="559"/>
        <v>-16219266.6</v>
      </c>
      <c r="WR29" s="930">
        <f t="shared" ca="1" si="559"/>
        <v>-16230780.35</v>
      </c>
      <c r="WS29" s="930">
        <f t="shared" ca="1" si="559"/>
        <v>-16242315.220000001</v>
      </c>
      <c r="WT29" s="930">
        <f t="shared" ca="1" si="559"/>
        <v>-16253899.960000001</v>
      </c>
      <c r="WU29" s="930">
        <f t="shared" ca="1" si="559"/>
        <v>-16265413.710000001</v>
      </c>
      <c r="WV29" s="930">
        <f t="shared" ref="WV29:ZG29" ca="1" si="560">WV27-$O29</f>
        <v>-16276927.460000001</v>
      </c>
      <c r="WW29" s="930">
        <f t="shared" ca="1" si="560"/>
        <v>-16288483.6</v>
      </c>
      <c r="WX29" s="930">
        <f t="shared" ca="1" si="560"/>
        <v>-16300047.07</v>
      </c>
      <c r="WY29" s="930">
        <f t="shared" ca="1" si="560"/>
        <v>-16311560.82</v>
      </c>
      <c r="WZ29" s="930">
        <f t="shared" ca="1" si="560"/>
        <v>-16323095.689999999</v>
      </c>
      <c r="XA29" s="930">
        <f t="shared" ca="1" si="560"/>
        <v>-16334649.039999999</v>
      </c>
      <c r="XB29" s="930">
        <f t="shared" ca="1" si="560"/>
        <v>-16346194.18</v>
      </c>
      <c r="XC29" s="930">
        <f t="shared" ca="1" si="560"/>
        <v>-16357707.93</v>
      </c>
      <c r="XD29" s="930">
        <f t="shared" ca="1" si="560"/>
        <v>-16369242.800000001</v>
      </c>
      <c r="XE29" s="930">
        <f t="shared" ca="1" si="560"/>
        <v>-16380827.539999999</v>
      </c>
      <c r="XF29" s="930">
        <f t="shared" ca="1" si="560"/>
        <v>-16392341.289999999</v>
      </c>
      <c r="XG29" s="930">
        <f t="shared" ca="1" si="560"/>
        <v>-16403855.039999999</v>
      </c>
      <c r="XH29" s="930">
        <f t="shared" ca="1" si="560"/>
        <v>-16415429.51</v>
      </c>
      <c r="XI29" s="930">
        <f t="shared" ca="1" si="560"/>
        <v>-16426974.65</v>
      </c>
      <c r="XJ29" s="930">
        <f t="shared" ca="1" si="560"/>
        <v>-16438488.4</v>
      </c>
      <c r="XK29" s="930">
        <f t="shared" ca="1" si="560"/>
        <v>-16450023.27</v>
      </c>
      <c r="XL29" s="930">
        <f t="shared" ca="1" si="560"/>
        <v>-16461576.620000001</v>
      </c>
      <c r="XM29" s="930">
        <f t="shared" ca="1" si="560"/>
        <v>-16473121.76</v>
      </c>
      <c r="XN29" s="930">
        <f t="shared" ca="1" si="560"/>
        <v>-16484635.51</v>
      </c>
      <c r="XO29" s="930">
        <f t="shared" ca="1" si="560"/>
        <v>-16496191.65</v>
      </c>
      <c r="XP29" s="930">
        <f t="shared" ca="1" si="560"/>
        <v>-16507755.120000001</v>
      </c>
      <c r="XQ29" s="930">
        <f t="shared" ca="1" si="560"/>
        <v>-16519268.870000001</v>
      </c>
      <c r="XR29" s="930">
        <f t="shared" ca="1" si="560"/>
        <v>-16530803.74</v>
      </c>
      <c r="XS29" s="930">
        <f t="shared" ca="1" si="560"/>
        <v>-16542357.09</v>
      </c>
      <c r="XT29" s="930">
        <f t="shared" ca="1" si="560"/>
        <v>-16553902.23</v>
      </c>
      <c r="XU29" s="930">
        <f t="shared" ca="1" si="560"/>
        <v>-16565415.98</v>
      </c>
      <c r="XV29" s="930">
        <f t="shared" ca="1" si="560"/>
        <v>-16576950.85</v>
      </c>
      <c r="XW29" s="930">
        <f t="shared" ca="1" si="560"/>
        <v>-16588535.59</v>
      </c>
      <c r="XX29" s="930">
        <f t="shared" ca="1" si="560"/>
        <v>-16600049.34</v>
      </c>
      <c r="XY29" s="930">
        <f t="shared" ca="1" si="560"/>
        <v>-16611563.09</v>
      </c>
      <c r="XZ29" s="930">
        <f t="shared" ca="1" si="560"/>
        <v>-16623119.23</v>
      </c>
      <c r="YA29" s="930">
        <f t="shared" ca="1" si="560"/>
        <v>-16634682.699999999</v>
      </c>
      <c r="YB29" s="930">
        <f t="shared" ca="1" si="560"/>
        <v>-16644626.949999999</v>
      </c>
      <c r="YC29" s="930">
        <f t="shared" ca="1" si="560"/>
        <v>-16652238.07</v>
      </c>
      <c r="YD29" s="930">
        <f t="shared" ca="1" si="560"/>
        <v>-16659867.67</v>
      </c>
      <c r="YE29" s="930">
        <f t="shared" ca="1" si="560"/>
        <v>-16667457.67</v>
      </c>
      <c r="YF29" s="930">
        <f t="shared" ca="1" si="560"/>
        <v>-16675047.67</v>
      </c>
      <c r="YG29" s="930">
        <f t="shared" ca="1" si="560"/>
        <v>-16682658.789999999</v>
      </c>
      <c r="YH29" s="930">
        <f t="shared" ca="1" si="560"/>
        <v>-16690288.390000001</v>
      </c>
      <c r="YI29" s="930">
        <f t="shared" ca="1" si="560"/>
        <v>-16697878.390000001</v>
      </c>
      <c r="YJ29" s="930">
        <f t="shared" ca="1" si="560"/>
        <v>-16705468.390000001</v>
      </c>
      <c r="YK29" s="930">
        <f t="shared" ca="1" si="560"/>
        <v>-16713119.109999999</v>
      </c>
      <c r="YL29" s="930">
        <f t="shared" ca="1" si="560"/>
        <v>-16720709.109999999</v>
      </c>
      <c r="YM29" s="930">
        <f t="shared" ca="1" si="560"/>
        <v>-16728299.109999999</v>
      </c>
      <c r="YN29" s="930">
        <f t="shared" ca="1" si="560"/>
        <v>-16735910.23</v>
      </c>
      <c r="YO29" s="930">
        <f t="shared" ca="1" si="560"/>
        <v>-16743539.83</v>
      </c>
      <c r="YP29" s="930">
        <f t="shared" ca="1" si="560"/>
        <v>-16751129.83</v>
      </c>
      <c r="YQ29" s="930">
        <f t="shared" ca="1" si="560"/>
        <v>-16758719.83</v>
      </c>
      <c r="YR29" s="930">
        <f t="shared" ca="1" si="560"/>
        <v>-16766352.220000001</v>
      </c>
      <c r="YS29" s="930">
        <f t="shared" ca="1" si="560"/>
        <v>-16773960.550000001</v>
      </c>
      <c r="YT29" s="930">
        <f t="shared" ca="1" si="560"/>
        <v>-16781550.550000001</v>
      </c>
      <c r="YU29" s="930">
        <f t="shared" ca="1" si="560"/>
        <v>-16789140.550000001</v>
      </c>
      <c r="YV29" s="930">
        <f t="shared" ca="1" si="560"/>
        <v>-16796791.27</v>
      </c>
      <c r="YW29" s="930">
        <f t="shared" ca="1" si="560"/>
        <v>-16804381.27</v>
      </c>
      <c r="YX29" s="930">
        <f t="shared" ca="1" si="560"/>
        <v>-16811971.27</v>
      </c>
      <c r="YY29" s="930">
        <f t="shared" ca="1" si="560"/>
        <v>-16819582.390000001</v>
      </c>
      <c r="YZ29" s="930">
        <f t="shared" ca="1" si="560"/>
        <v>-16827211.989999998</v>
      </c>
      <c r="ZA29" s="930">
        <f t="shared" ca="1" si="560"/>
        <v>-16834801.989999998</v>
      </c>
      <c r="ZB29" s="930">
        <f t="shared" ca="1" si="560"/>
        <v>-16842391.989999998</v>
      </c>
      <c r="ZC29" s="930">
        <f t="shared" ca="1" si="560"/>
        <v>-16850024.379999999</v>
      </c>
      <c r="ZD29" s="930">
        <f t="shared" ca="1" si="560"/>
        <v>-16857632.710000001</v>
      </c>
      <c r="ZE29" s="930">
        <f t="shared" ca="1" si="560"/>
        <v>-16865222.710000001</v>
      </c>
      <c r="ZF29" s="930">
        <f t="shared" ca="1" si="560"/>
        <v>-16872833.829999998</v>
      </c>
      <c r="ZG29" s="930">
        <f t="shared" ca="1" si="560"/>
        <v>-16880463.43</v>
      </c>
      <c r="ZH29" s="930">
        <f t="shared" ref="ZH29:AAB29" ca="1" si="561">ZH27-$O29</f>
        <v>-16885793.59</v>
      </c>
      <c r="ZI29" s="930">
        <f t="shared" ca="1" si="561"/>
        <v>-16890743.59</v>
      </c>
      <c r="ZJ29" s="930">
        <f t="shared" ca="1" si="561"/>
        <v>-16895693.59</v>
      </c>
      <c r="ZK29" s="930">
        <f t="shared" ca="1" si="561"/>
        <v>-16900683.190000001</v>
      </c>
      <c r="ZL29" s="930">
        <f t="shared" ca="1" si="561"/>
        <v>-16905633.190000001</v>
      </c>
      <c r="ZM29" s="930">
        <f t="shared" ca="1" si="561"/>
        <v>-16910583.190000001</v>
      </c>
      <c r="ZN29" s="930">
        <f t="shared" ca="1" si="561"/>
        <v>-16915572.789999999</v>
      </c>
      <c r="ZO29" s="930">
        <f t="shared" ca="1" si="561"/>
        <v>-16920522.789999999</v>
      </c>
      <c r="ZP29" s="930">
        <f t="shared" ca="1" si="561"/>
        <v>-16925472.789999999</v>
      </c>
      <c r="ZQ29" s="930">
        <f t="shared" ca="1" si="561"/>
        <v>-16930422.789999999</v>
      </c>
      <c r="ZR29" s="930">
        <f t="shared" ca="1" si="561"/>
        <v>-16935412.390000001</v>
      </c>
      <c r="ZS29" s="930">
        <f t="shared" ca="1" si="561"/>
        <v>-16940362.390000001</v>
      </c>
      <c r="ZT29" s="930">
        <f t="shared" ca="1" si="561"/>
        <v>-16945312.390000001</v>
      </c>
      <c r="ZU29" s="930">
        <f t="shared" ca="1" si="561"/>
        <v>-16950283.66</v>
      </c>
      <c r="ZV29" s="930">
        <f t="shared" ca="1" si="561"/>
        <v>-16955251.989999998</v>
      </c>
      <c r="ZW29" s="930">
        <f t="shared" ca="1" si="561"/>
        <v>-16960201.989999998</v>
      </c>
      <c r="ZX29" s="930">
        <f t="shared" ca="1" si="561"/>
        <v>-16965151.989999998</v>
      </c>
      <c r="ZY29" s="930">
        <f t="shared" ca="1" si="561"/>
        <v>-16970141.59</v>
      </c>
      <c r="ZZ29" s="930">
        <f t="shared" ca="1" si="561"/>
        <v>-16975091.59</v>
      </c>
      <c r="AAA29" s="930">
        <f t="shared" ca="1" si="561"/>
        <v>-16980041.59</v>
      </c>
      <c r="AAB29" s="930">
        <f t="shared" ca="1" si="561"/>
        <v>-16984991.59</v>
      </c>
    </row>
    <row r="30" spans="1:704" s="177" customFormat="1" ht="12" x14ac:dyDescent="0.2">
      <c r="B30" s="185"/>
      <c r="C30" s="185"/>
      <c r="D30" s="185"/>
      <c r="E30" s="179"/>
      <c r="F30" s="185"/>
      <c r="G30" s="185"/>
      <c r="H30" s="190"/>
      <c r="I30" s="185"/>
      <c r="J30" s="191"/>
      <c r="L30" s="943"/>
      <c r="M30" s="943"/>
      <c r="N30" s="943"/>
      <c r="O30" s="190" t="s">
        <v>349</v>
      </c>
      <c r="P30" s="930">
        <f ca="1">IF(P29&lt;0,P29*-1,P29)</f>
        <v>3637557.0300000012</v>
      </c>
      <c r="Q30" s="930">
        <f t="shared" ref="Q30:AO30" ca="1" si="562">IF(Q29&lt;0,Q29*-1,Q29)</f>
        <v>3667660.9400000013</v>
      </c>
      <c r="R30" s="930">
        <f t="shared" ca="1" si="562"/>
        <v>3697786.6999999993</v>
      </c>
      <c r="S30" s="930">
        <f t="shared" ca="1" si="562"/>
        <v>3727991.2100000009</v>
      </c>
      <c r="T30" s="930">
        <f t="shared" ca="1" si="562"/>
        <v>3758171.660000002</v>
      </c>
      <c r="U30" s="930">
        <f t="shared" ca="1" si="562"/>
        <v>3788261.660000002</v>
      </c>
      <c r="V30" s="930">
        <f t="shared" ca="1" si="562"/>
        <v>3818408.540000001</v>
      </c>
      <c r="W30" s="930">
        <f t="shared" ca="1" si="562"/>
        <v>3848591.9300000016</v>
      </c>
      <c r="X30" s="930">
        <f t="shared" ca="1" si="562"/>
        <v>3878772.379999999</v>
      </c>
      <c r="Y30" s="930">
        <f t="shared" ca="1" si="562"/>
        <v>3908898.1399999987</v>
      </c>
      <c r="Z30" s="930">
        <f t="shared" ca="1" si="562"/>
        <v>3939030.5299999975</v>
      </c>
      <c r="AA30" s="930">
        <f t="shared" ca="1" si="562"/>
        <v>3969283.0999999996</v>
      </c>
      <c r="AB30" s="930">
        <f t="shared" ca="1" si="562"/>
        <v>3999373.0999999996</v>
      </c>
      <c r="AC30" s="930">
        <f t="shared" ca="1" si="562"/>
        <v>4029498.8599999994</v>
      </c>
      <c r="AD30" s="930">
        <f t="shared" ca="1" si="562"/>
        <v>4059703.370000001</v>
      </c>
      <c r="AE30" s="930">
        <f t="shared" ca="1" si="562"/>
        <v>4089883.8200000003</v>
      </c>
      <c r="AF30" s="930">
        <f t="shared" ca="1" si="562"/>
        <v>4119973.8200000003</v>
      </c>
      <c r="AG30" s="930">
        <f t="shared" ca="1" si="562"/>
        <v>4150120.6999999993</v>
      </c>
      <c r="AH30" s="930">
        <f t="shared" ca="1" si="562"/>
        <v>4180380.629999999</v>
      </c>
      <c r="AI30" s="930">
        <f t="shared" ca="1" si="562"/>
        <v>4210484.5399999991</v>
      </c>
      <c r="AJ30" s="930">
        <f t="shared" ca="1" si="562"/>
        <v>4235101.9999999981</v>
      </c>
      <c r="AK30" s="930">
        <f t="shared" ca="1" si="562"/>
        <v>4259590.6399999987</v>
      </c>
      <c r="AL30" s="930">
        <f t="shared" ca="1" si="562"/>
        <v>4284154.3100000005</v>
      </c>
      <c r="AM30" s="930">
        <f t="shared" ca="1" si="562"/>
        <v>4308600.5600000005</v>
      </c>
      <c r="AN30" s="930">
        <f t="shared" ca="1" si="562"/>
        <v>4333103.6899999995</v>
      </c>
      <c r="AO30" s="930">
        <f t="shared" ca="1" si="562"/>
        <v>4357643.33</v>
      </c>
      <c r="AP30" s="930">
        <f t="shared" ref="AP30:CH30" ca="1" si="563">IF(AP29&lt;0,AP29*-1,AP29)</f>
        <v>4382134.8800000008</v>
      </c>
      <c r="AQ30" s="930">
        <f t="shared" ca="1" si="563"/>
        <v>4406616.8900000006</v>
      </c>
      <c r="AR30" s="930">
        <f t="shared" ca="1" si="563"/>
        <v>4431084.26</v>
      </c>
      <c r="AS30" s="930">
        <f t="shared" ca="1" si="563"/>
        <v>4455655.2899999991</v>
      </c>
      <c r="AT30" s="930">
        <f t="shared" ca="1" si="563"/>
        <v>4480115.4499999993</v>
      </c>
      <c r="AU30" s="930">
        <f t="shared" ca="1" si="563"/>
        <v>4504597.4600000009</v>
      </c>
      <c r="AV30" s="930">
        <f t="shared" ca="1" si="563"/>
        <v>4529158.2200000007</v>
      </c>
      <c r="AW30" s="930">
        <f t="shared" ca="1" si="563"/>
        <v>4553649.7700000014</v>
      </c>
      <c r="AX30" s="930">
        <f t="shared" ca="1" si="563"/>
        <v>4578096.0200000014</v>
      </c>
      <c r="AY30" s="930">
        <f t="shared" ca="1" si="563"/>
        <v>4602599.1500000022</v>
      </c>
      <c r="AZ30" s="930">
        <f t="shared" ca="1" si="563"/>
        <v>4627138.790000001</v>
      </c>
      <c r="BA30" s="930">
        <f t="shared" ca="1" si="563"/>
        <v>4651630.3400000017</v>
      </c>
      <c r="BB30" s="930">
        <f t="shared" ca="1" si="563"/>
        <v>4676112.3500000015</v>
      </c>
      <c r="BC30" s="930">
        <f t="shared" ca="1" si="563"/>
        <v>4700600.99</v>
      </c>
      <c r="BD30" s="930">
        <f t="shared" ca="1" si="563"/>
        <v>4725164.6599999983</v>
      </c>
      <c r="BE30" s="930">
        <f t="shared" ca="1" si="563"/>
        <v>4749610.9099999983</v>
      </c>
      <c r="BF30" s="930">
        <f t="shared" ca="1" si="563"/>
        <v>4774092.92</v>
      </c>
      <c r="BG30" s="930">
        <f t="shared" ca="1" si="563"/>
        <v>4798653.68</v>
      </c>
      <c r="BH30" s="930">
        <f t="shared" ca="1" si="563"/>
        <v>4823145.2300000004</v>
      </c>
      <c r="BI30" s="930">
        <f t="shared" ca="1" si="563"/>
        <v>4847591.4800000004</v>
      </c>
      <c r="BJ30" s="930">
        <f t="shared" ca="1" si="563"/>
        <v>4872094.6099999994</v>
      </c>
      <c r="BK30" s="930">
        <f t="shared" ca="1" si="563"/>
        <v>4896665.6400000006</v>
      </c>
      <c r="BL30" s="930">
        <f t="shared" ca="1" si="563"/>
        <v>4921125.8000000007</v>
      </c>
      <c r="BM30" s="930">
        <f t="shared" ca="1" si="563"/>
        <v>4945607.8100000005</v>
      </c>
      <c r="BN30" s="930">
        <f t="shared" ca="1" si="563"/>
        <v>4970096.4499999993</v>
      </c>
      <c r="BO30" s="930">
        <f t="shared" ca="1" si="563"/>
        <v>4994660.120000001</v>
      </c>
      <c r="BP30" s="930">
        <f t="shared" ca="1" si="563"/>
        <v>5019106.370000001</v>
      </c>
      <c r="BQ30" s="930">
        <f t="shared" ca="1" si="563"/>
        <v>5043609.5</v>
      </c>
      <c r="BR30" s="930">
        <f t="shared" ca="1" si="563"/>
        <v>5068149.1400000006</v>
      </c>
      <c r="BS30" s="930">
        <f t="shared" ca="1" si="563"/>
        <v>5092640.6899999995</v>
      </c>
      <c r="BT30" s="930">
        <f t="shared" ca="1" si="563"/>
        <v>5117122.7000000011</v>
      </c>
      <c r="BU30" s="930">
        <f t="shared" ca="1" si="563"/>
        <v>5141590.07</v>
      </c>
      <c r="BV30" s="930">
        <f t="shared" ca="1" si="563"/>
        <v>5166161.0999999996</v>
      </c>
      <c r="BW30" s="930">
        <f t="shared" ca="1" si="563"/>
        <v>5190621.26</v>
      </c>
      <c r="BX30" s="930">
        <f t="shared" ca="1" si="563"/>
        <v>5215103.2699999996</v>
      </c>
      <c r="BY30" s="930">
        <f t="shared" ca="1" si="563"/>
        <v>5239645.7000000011</v>
      </c>
      <c r="BZ30" s="930">
        <f t="shared" ca="1" si="563"/>
        <v>5264155.58</v>
      </c>
      <c r="CA30" s="930">
        <f t="shared" ca="1" si="563"/>
        <v>5288601.83</v>
      </c>
      <c r="CB30" s="930">
        <f t="shared" ca="1" si="563"/>
        <v>5313104.959999999</v>
      </c>
      <c r="CC30" s="930">
        <f t="shared" ca="1" si="563"/>
        <v>5337644.5999999996</v>
      </c>
      <c r="CD30" s="930">
        <f t="shared" ca="1" si="563"/>
        <v>5362136.1500000004</v>
      </c>
      <c r="CE30" s="930">
        <f t="shared" ca="1" si="563"/>
        <v>5386618.1600000001</v>
      </c>
      <c r="CF30" s="930">
        <f t="shared" ca="1" si="563"/>
        <v>5411106.7999999989</v>
      </c>
      <c r="CG30" s="930">
        <f t="shared" ca="1" si="563"/>
        <v>5435670.4700000007</v>
      </c>
      <c r="CH30" s="930">
        <f t="shared" ca="1" si="563"/>
        <v>5460116.7200000007</v>
      </c>
      <c r="CI30" s="930">
        <f t="shared" ref="CI30:DA30" ca="1" si="564">IF(CI29&lt;0,CI29*-1,CI29)</f>
        <v>5484598.7299999986</v>
      </c>
      <c r="CJ30" s="930">
        <f t="shared" ca="1" si="564"/>
        <v>5509159.4900000002</v>
      </c>
      <c r="CK30" s="930">
        <f t="shared" ca="1" si="564"/>
        <v>5533651.0399999991</v>
      </c>
      <c r="CL30" s="930">
        <f t="shared" ca="1" si="564"/>
        <v>5558097.2899999991</v>
      </c>
      <c r="CM30" s="930">
        <f t="shared" ca="1" si="564"/>
        <v>5582600.4199999999</v>
      </c>
      <c r="CN30" s="930">
        <f t="shared" ca="1" si="564"/>
        <v>5607171.4499999993</v>
      </c>
      <c r="CO30" s="930">
        <f t="shared" ca="1" si="564"/>
        <v>5631631.6099999994</v>
      </c>
      <c r="CP30" s="930">
        <f t="shared" ca="1" si="564"/>
        <v>5656113.620000001</v>
      </c>
      <c r="CQ30" s="930">
        <f t="shared" ca="1" si="564"/>
        <v>5680602.2600000016</v>
      </c>
      <c r="CR30" s="930">
        <f t="shared" ca="1" si="564"/>
        <v>5705165.9300000016</v>
      </c>
      <c r="CS30" s="930">
        <f t="shared" ca="1" si="564"/>
        <v>5729612.1800000016</v>
      </c>
      <c r="CT30" s="930">
        <f t="shared" ca="1" si="564"/>
        <v>5754115.3100000005</v>
      </c>
      <c r="CU30" s="930">
        <f t="shared" ca="1" si="564"/>
        <v>5778654.9500000011</v>
      </c>
      <c r="CV30" s="930">
        <f t="shared" ca="1" si="564"/>
        <v>5803146.5</v>
      </c>
      <c r="CW30" s="930">
        <f t="shared" ca="1" si="564"/>
        <v>5827592.75</v>
      </c>
      <c r="CX30" s="930">
        <f t="shared" ca="1" si="564"/>
        <v>5852095.8800000008</v>
      </c>
      <c r="CY30" s="930">
        <f t="shared" ca="1" si="564"/>
        <v>5876666.9099999983</v>
      </c>
      <c r="CZ30" s="930">
        <f t="shared" ca="1" si="564"/>
        <v>5901127.0699999984</v>
      </c>
      <c r="DA30" s="930">
        <f t="shared" ca="1" si="564"/>
        <v>5925609.0800000001</v>
      </c>
      <c r="DB30" s="930">
        <f t="shared" ref="DB30:FM30" ca="1" si="565">IF(DB29&lt;0,DB29*-1,DB29)</f>
        <v>5950097.7199999988</v>
      </c>
      <c r="DC30" s="930">
        <f t="shared" ca="1" si="565"/>
        <v>5974661.3900000006</v>
      </c>
      <c r="DD30" s="930">
        <f t="shared" ca="1" si="565"/>
        <v>5999107.6400000006</v>
      </c>
      <c r="DE30" s="930">
        <f t="shared" ca="1" si="565"/>
        <v>6023610.7699999996</v>
      </c>
      <c r="DF30" s="930">
        <f t="shared" ca="1" si="565"/>
        <v>6048150.410000002</v>
      </c>
      <c r="DG30" s="930">
        <f t="shared" ca="1" si="565"/>
        <v>6072641.9600000009</v>
      </c>
      <c r="DH30" s="930">
        <f t="shared" ca="1" si="565"/>
        <v>6097123.9700000007</v>
      </c>
      <c r="DI30" s="930">
        <f t="shared" ca="1" si="565"/>
        <v>6121612.6100000013</v>
      </c>
      <c r="DJ30" s="930">
        <f t="shared" ca="1" si="565"/>
        <v>6146176.2799999993</v>
      </c>
      <c r="DK30" s="930">
        <f t="shared" ca="1" si="565"/>
        <v>6170622.5299999993</v>
      </c>
      <c r="DL30" s="930">
        <f t="shared" ca="1" si="565"/>
        <v>6195104.5399999991</v>
      </c>
      <c r="DM30" s="930">
        <f t="shared" ca="1" si="565"/>
        <v>6219665.3000000007</v>
      </c>
      <c r="DN30" s="930">
        <f t="shared" ca="1" si="565"/>
        <v>6244156.8499999996</v>
      </c>
      <c r="DO30" s="930">
        <f t="shared" ca="1" si="565"/>
        <v>6268603.0999999996</v>
      </c>
      <c r="DP30" s="930">
        <f t="shared" ca="1" si="565"/>
        <v>6293106.2300000004</v>
      </c>
      <c r="DQ30" s="930">
        <f t="shared" ca="1" si="565"/>
        <v>6317677.2599999998</v>
      </c>
      <c r="DR30" s="930">
        <f t="shared" ca="1" si="565"/>
        <v>6342137.4199999981</v>
      </c>
      <c r="DS30" s="930">
        <f t="shared" ca="1" si="565"/>
        <v>6366619.4299999997</v>
      </c>
      <c r="DT30" s="930">
        <f t="shared" ca="1" si="565"/>
        <v>6391108.0700000003</v>
      </c>
      <c r="DU30" s="930">
        <f t="shared" ca="1" si="565"/>
        <v>6415671.7399999984</v>
      </c>
      <c r="DV30" s="930">
        <f t="shared" ca="1" si="565"/>
        <v>6440117.9899999984</v>
      </c>
      <c r="DW30" s="930">
        <f t="shared" ca="1" si="565"/>
        <v>6464621.1199999992</v>
      </c>
      <c r="DX30" s="930">
        <f t="shared" ca="1" si="565"/>
        <v>6489160.7599999998</v>
      </c>
      <c r="DY30" s="930">
        <f t="shared" ca="1" si="565"/>
        <v>6513652.3100000005</v>
      </c>
      <c r="DZ30" s="930">
        <f t="shared" ca="1" si="565"/>
        <v>6538098.5600000005</v>
      </c>
      <c r="EA30" s="930">
        <f t="shared" ca="1" si="565"/>
        <v>6562601.6899999995</v>
      </c>
      <c r="EB30" s="930">
        <f t="shared" ca="1" si="565"/>
        <v>6587172.7199999988</v>
      </c>
      <c r="EC30" s="930">
        <f t="shared" ca="1" si="565"/>
        <v>6611632.879999999</v>
      </c>
      <c r="ED30" s="930">
        <f t="shared" ca="1" si="565"/>
        <v>6636114.8899999987</v>
      </c>
      <c r="EE30" s="930">
        <f t="shared" ca="1" si="565"/>
        <v>6660603.5299999993</v>
      </c>
      <c r="EF30" s="930">
        <f t="shared" ca="1" si="565"/>
        <v>6685167.1999999993</v>
      </c>
      <c r="EG30" s="930">
        <f t="shared" ca="1" si="565"/>
        <v>6709613.4499999993</v>
      </c>
      <c r="EH30" s="930">
        <f t="shared" ca="1" si="565"/>
        <v>6734116.5800000001</v>
      </c>
      <c r="EI30" s="930">
        <f t="shared" ca="1" si="565"/>
        <v>6758656.2200000007</v>
      </c>
      <c r="EJ30" s="930">
        <f t="shared" ca="1" si="565"/>
        <v>6783147.7700000014</v>
      </c>
      <c r="EK30" s="930">
        <f t="shared" ca="1" si="565"/>
        <v>6807629.7800000012</v>
      </c>
      <c r="EL30" s="930">
        <f t="shared" ca="1" si="565"/>
        <v>6832118.4199999999</v>
      </c>
      <c r="EM30" s="930">
        <f t="shared" ca="1" si="565"/>
        <v>6856682.0899999999</v>
      </c>
      <c r="EN30" s="930">
        <f t="shared" ca="1" si="565"/>
        <v>6881128.3399999999</v>
      </c>
      <c r="EO30" s="930">
        <f t="shared" ca="1" si="565"/>
        <v>6905610.3499999996</v>
      </c>
      <c r="EP30" s="930">
        <f t="shared" ca="1" si="565"/>
        <v>6930171.1099999994</v>
      </c>
      <c r="EQ30" s="930">
        <f t="shared" ca="1" si="565"/>
        <v>6954662.6599999983</v>
      </c>
      <c r="ER30" s="930">
        <f t="shared" ca="1" si="565"/>
        <v>6979108.9099999983</v>
      </c>
      <c r="ES30" s="930">
        <f t="shared" ca="1" si="565"/>
        <v>7003612.040000001</v>
      </c>
      <c r="ET30" s="930">
        <f t="shared" ca="1" si="565"/>
        <v>7028183.0700000003</v>
      </c>
      <c r="EU30" s="930">
        <f t="shared" ca="1" si="565"/>
        <v>7052643.2300000004</v>
      </c>
      <c r="EV30" s="930">
        <f t="shared" ca="1" si="565"/>
        <v>7077125.2400000002</v>
      </c>
      <c r="EW30" s="930">
        <f t="shared" ca="1" si="565"/>
        <v>7101613.8800000008</v>
      </c>
      <c r="EX30" s="930">
        <f t="shared" ca="1" si="565"/>
        <v>7126177.5500000007</v>
      </c>
      <c r="EY30" s="930">
        <f t="shared" ca="1" si="565"/>
        <v>7150623.8000000007</v>
      </c>
      <c r="EZ30" s="930">
        <f t="shared" ca="1" si="565"/>
        <v>7175126.9299999997</v>
      </c>
      <c r="FA30" s="930">
        <f t="shared" ca="1" si="565"/>
        <v>7199666.5700000003</v>
      </c>
      <c r="FB30" s="930">
        <f t="shared" ca="1" si="565"/>
        <v>7224158.120000001</v>
      </c>
      <c r="FC30" s="930">
        <f t="shared" ca="1" si="565"/>
        <v>7248604.370000001</v>
      </c>
      <c r="FD30" s="930">
        <f t="shared" ca="1" si="565"/>
        <v>7273107.5</v>
      </c>
      <c r="FE30" s="930">
        <f t="shared" ca="1" si="565"/>
        <v>7297678.5299999993</v>
      </c>
      <c r="FF30" s="930">
        <f t="shared" ca="1" si="565"/>
        <v>7322138.6899999995</v>
      </c>
      <c r="FG30" s="930">
        <f t="shared" ca="1" si="565"/>
        <v>7346620.7000000011</v>
      </c>
      <c r="FH30" s="930">
        <f t="shared" ca="1" si="565"/>
        <v>7371109.3399999999</v>
      </c>
      <c r="FI30" s="930">
        <f t="shared" ca="1" si="565"/>
        <v>7395673.0099999998</v>
      </c>
      <c r="FJ30" s="930">
        <f t="shared" ca="1" si="565"/>
        <v>7420119.2599999998</v>
      </c>
      <c r="FK30" s="930">
        <f t="shared" ca="1" si="565"/>
        <v>7444622.3900000006</v>
      </c>
      <c r="FL30" s="930">
        <f t="shared" ca="1" si="565"/>
        <v>7469162.0300000012</v>
      </c>
      <c r="FM30" s="930">
        <f t="shared" ca="1" si="565"/>
        <v>7493653.5800000001</v>
      </c>
      <c r="FN30" s="930">
        <f t="shared" ref="FN30:HY30" ca="1" si="566">IF(FN29&lt;0,FN29*-1,FN29)</f>
        <v>7518135.5899999999</v>
      </c>
      <c r="FO30" s="930">
        <f t="shared" ca="1" si="566"/>
        <v>7542602.959999999</v>
      </c>
      <c r="FP30" s="930">
        <f t="shared" ca="1" si="566"/>
        <v>7567187.8999999985</v>
      </c>
      <c r="FQ30" s="930">
        <f t="shared" ca="1" si="566"/>
        <v>7591634.1499999985</v>
      </c>
      <c r="FR30" s="930">
        <f t="shared" ca="1" si="566"/>
        <v>7616116.1600000001</v>
      </c>
      <c r="FS30" s="930">
        <f t="shared" ca="1" si="566"/>
        <v>7640676.9199999999</v>
      </c>
      <c r="FT30" s="930">
        <f t="shared" ca="1" si="566"/>
        <v>7665168.4700000007</v>
      </c>
      <c r="FU30" s="930">
        <f t="shared" ca="1" si="566"/>
        <v>7689614.7200000007</v>
      </c>
      <c r="FV30" s="930">
        <f t="shared" ca="1" si="566"/>
        <v>7714117.8500000015</v>
      </c>
      <c r="FW30" s="930">
        <f t="shared" ca="1" si="566"/>
        <v>7738657.4900000002</v>
      </c>
      <c r="FX30" s="930">
        <f t="shared" ca="1" si="566"/>
        <v>7763149.040000001</v>
      </c>
      <c r="FY30" s="930">
        <f t="shared" ca="1" si="566"/>
        <v>7787631.0500000007</v>
      </c>
      <c r="FZ30" s="930">
        <f t="shared" ca="1" si="566"/>
        <v>7812119.6900000013</v>
      </c>
      <c r="GA30" s="930">
        <f t="shared" ca="1" si="566"/>
        <v>7836683.3600000013</v>
      </c>
      <c r="GB30" s="930">
        <f t="shared" ca="1" si="566"/>
        <v>7861129.6100000013</v>
      </c>
      <c r="GC30" s="930">
        <f t="shared" ca="1" si="566"/>
        <v>7885632.7400000021</v>
      </c>
      <c r="GD30" s="930">
        <f t="shared" ca="1" si="566"/>
        <v>7910172.3800000008</v>
      </c>
      <c r="GE30" s="930">
        <f t="shared" ca="1" si="566"/>
        <v>7934663.9299999997</v>
      </c>
      <c r="GF30" s="930">
        <f t="shared" ca="1" si="566"/>
        <v>7959110.1799999997</v>
      </c>
      <c r="GG30" s="930">
        <f t="shared" ca="1" si="566"/>
        <v>7983613.3100000005</v>
      </c>
      <c r="GH30" s="930">
        <f t="shared" ca="1" si="566"/>
        <v>8008184.3399999999</v>
      </c>
      <c r="GI30" s="930">
        <f t="shared" ca="1" si="566"/>
        <v>8032644.5</v>
      </c>
      <c r="GJ30" s="930">
        <f t="shared" ca="1" si="566"/>
        <v>8057126.5099999979</v>
      </c>
      <c r="GK30" s="930">
        <f t="shared" ca="1" si="566"/>
        <v>8081615.1500000004</v>
      </c>
      <c r="GL30" s="930">
        <f t="shared" ca="1" si="566"/>
        <v>8106178.8200000003</v>
      </c>
      <c r="GM30" s="930">
        <f t="shared" ca="1" si="566"/>
        <v>8130625.0700000003</v>
      </c>
      <c r="GN30" s="930">
        <f t="shared" ca="1" si="566"/>
        <v>8155128.2000000011</v>
      </c>
      <c r="GO30" s="930">
        <f t="shared" ca="1" si="566"/>
        <v>8179667.8399999999</v>
      </c>
      <c r="GP30" s="930">
        <f t="shared" ca="1" si="566"/>
        <v>8204159.3900000006</v>
      </c>
      <c r="GQ30" s="930">
        <f t="shared" ca="1" si="566"/>
        <v>8228641.3999999985</v>
      </c>
      <c r="GR30" s="930">
        <f t="shared" ca="1" si="566"/>
        <v>8253108.7699999996</v>
      </c>
      <c r="GS30" s="930">
        <f t="shared" ca="1" si="566"/>
        <v>8277679.8000000007</v>
      </c>
      <c r="GT30" s="930">
        <f t="shared" ca="1" si="566"/>
        <v>8302139.9600000009</v>
      </c>
      <c r="GU30" s="930">
        <f t="shared" ca="1" si="566"/>
        <v>8326621.9700000007</v>
      </c>
      <c r="GV30" s="930">
        <f t="shared" ca="1" si="566"/>
        <v>8351182.7299999986</v>
      </c>
      <c r="GW30" s="930">
        <f t="shared" ca="1" si="566"/>
        <v>8375674.2799999993</v>
      </c>
      <c r="GX30" s="930">
        <f t="shared" ca="1" si="566"/>
        <v>8400120.5299999993</v>
      </c>
      <c r="GY30" s="930">
        <f t="shared" ca="1" si="566"/>
        <v>8424623.6600000001</v>
      </c>
      <c r="GZ30" s="930">
        <f t="shared" ca="1" si="566"/>
        <v>8449163.3000000007</v>
      </c>
      <c r="HA30" s="930">
        <f t="shared" ca="1" si="566"/>
        <v>8473654.8500000015</v>
      </c>
      <c r="HB30" s="930">
        <f t="shared" ca="1" si="566"/>
        <v>8498136.8600000013</v>
      </c>
      <c r="HC30" s="930">
        <f t="shared" ca="1" si="566"/>
        <v>8522625.5</v>
      </c>
      <c r="HD30" s="930">
        <f t="shared" ca="1" si="566"/>
        <v>8547189.1699999981</v>
      </c>
      <c r="HE30" s="930">
        <f t="shared" ca="1" si="566"/>
        <v>8571635.4199999981</v>
      </c>
      <c r="HF30" s="930">
        <f t="shared" ca="1" si="566"/>
        <v>8596117.4299999997</v>
      </c>
      <c r="HG30" s="930">
        <f t="shared" ca="1" si="566"/>
        <v>8620678.1899999995</v>
      </c>
      <c r="HH30" s="930">
        <f t="shared" ca="1" si="566"/>
        <v>8645169.7400000002</v>
      </c>
      <c r="HI30" s="930">
        <f t="shared" ca="1" si="566"/>
        <v>8669615.9900000002</v>
      </c>
      <c r="HJ30" s="930">
        <f t="shared" ca="1" si="566"/>
        <v>8694119.1199999992</v>
      </c>
      <c r="HK30" s="930">
        <f t="shared" ca="1" si="566"/>
        <v>8718690.1500000004</v>
      </c>
      <c r="HL30" s="930">
        <f t="shared" ca="1" si="566"/>
        <v>8743150.3100000005</v>
      </c>
      <c r="HM30" s="930">
        <f t="shared" ca="1" si="566"/>
        <v>8767632.3200000003</v>
      </c>
      <c r="HN30" s="930">
        <f t="shared" ca="1" si="566"/>
        <v>8792120.959999999</v>
      </c>
      <c r="HO30" s="930">
        <f t="shared" ca="1" si="566"/>
        <v>8816684.6300000008</v>
      </c>
      <c r="HP30" s="930">
        <f t="shared" ca="1" si="566"/>
        <v>8841130.8800000008</v>
      </c>
      <c r="HQ30" s="930">
        <f t="shared" ca="1" si="566"/>
        <v>8865634.0099999998</v>
      </c>
      <c r="HR30" s="930">
        <f t="shared" ca="1" si="566"/>
        <v>8890173.6500000004</v>
      </c>
      <c r="HS30" s="930">
        <f t="shared" ca="1" si="566"/>
        <v>8914665.1999999993</v>
      </c>
      <c r="HT30" s="930">
        <f t="shared" ca="1" si="566"/>
        <v>8939147.209999999</v>
      </c>
      <c r="HU30" s="930">
        <f t="shared" ca="1" si="566"/>
        <v>8963614.5800000001</v>
      </c>
      <c r="HV30" s="930">
        <f t="shared" ca="1" si="566"/>
        <v>8988185.6099999994</v>
      </c>
      <c r="HW30" s="930">
        <f t="shared" ca="1" si="566"/>
        <v>9012645.7699999996</v>
      </c>
      <c r="HX30" s="930">
        <f t="shared" ca="1" si="566"/>
        <v>9037127.7799999993</v>
      </c>
      <c r="HY30" s="930">
        <f t="shared" ca="1" si="566"/>
        <v>9061688.5399999991</v>
      </c>
      <c r="HZ30" s="930">
        <f t="shared" ref="HZ30:IA30" ca="1" si="567">IF(HZ29&lt;0,HZ29*-1,HZ29)</f>
        <v>9086180.0899999999</v>
      </c>
      <c r="IA30" s="930">
        <f t="shared" ca="1" si="567"/>
        <v>9110626.3399999999</v>
      </c>
      <c r="IB30" s="930">
        <f t="shared" ref="IB30:KM30" ca="1" si="568">IF(IB29&lt;0,IB29*-1,IB29)</f>
        <v>9135129.4700000007</v>
      </c>
      <c r="IC30" s="930">
        <f t="shared" ca="1" si="568"/>
        <v>9159669.1099999994</v>
      </c>
      <c r="ID30" s="930">
        <f t="shared" ca="1" si="568"/>
        <v>9184160.6600000001</v>
      </c>
      <c r="IE30" s="930">
        <f t="shared" ca="1" si="568"/>
        <v>9208642.6700000018</v>
      </c>
      <c r="IF30" s="930">
        <f t="shared" ca="1" si="568"/>
        <v>9233131.3100000005</v>
      </c>
      <c r="IG30" s="930">
        <f t="shared" ca="1" si="568"/>
        <v>9257694.9800000004</v>
      </c>
      <c r="IH30" s="930">
        <f t="shared" ca="1" si="568"/>
        <v>9282141.2300000004</v>
      </c>
      <c r="II30" s="930">
        <f t="shared" ca="1" si="568"/>
        <v>9306623.2399999984</v>
      </c>
      <c r="IJ30" s="930">
        <f t="shared" ca="1" si="568"/>
        <v>9331184</v>
      </c>
      <c r="IK30" s="930">
        <f t="shared" ca="1" si="568"/>
        <v>9355675.5500000007</v>
      </c>
      <c r="IL30" s="930">
        <f t="shared" ca="1" si="568"/>
        <v>9380121.8000000007</v>
      </c>
      <c r="IM30" s="930">
        <f t="shared" ca="1" si="568"/>
        <v>9404624.9299999997</v>
      </c>
      <c r="IN30" s="930">
        <f t="shared" ca="1" si="568"/>
        <v>9429195.959999999</v>
      </c>
      <c r="IO30" s="930">
        <f t="shared" ca="1" si="568"/>
        <v>9453656.1199999992</v>
      </c>
      <c r="IP30" s="930">
        <f t="shared" ca="1" si="568"/>
        <v>9478138.129999999</v>
      </c>
      <c r="IQ30" s="930">
        <f t="shared" ca="1" si="568"/>
        <v>9502626.7699999996</v>
      </c>
      <c r="IR30" s="930">
        <f t="shared" ca="1" si="568"/>
        <v>9527190.4399999995</v>
      </c>
      <c r="IS30" s="930">
        <f t="shared" ca="1" si="568"/>
        <v>9551636.6899999995</v>
      </c>
      <c r="IT30" s="930">
        <f t="shared" ca="1" si="568"/>
        <v>9576139.8200000003</v>
      </c>
      <c r="IU30" s="930">
        <f t="shared" ca="1" si="568"/>
        <v>9600679.459999999</v>
      </c>
      <c r="IV30" s="930">
        <f t="shared" ca="1" si="568"/>
        <v>9625171.0099999998</v>
      </c>
      <c r="IW30" s="930">
        <f t="shared" ca="1" si="568"/>
        <v>9649653.0199999996</v>
      </c>
      <c r="IX30" s="930">
        <f t="shared" ca="1" si="568"/>
        <v>9674120.3900000006</v>
      </c>
      <c r="IY30" s="930">
        <f t="shared" ca="1" si="568"/>
        <v>9698691.4199999999</v>
      </c>
      <c r="IZ30" s="930">
        <f t="shared" ca="1" si="568"/>
        <v>9723151.5800000001</v>
      </c>
      <c r="JA30" s="930">
        <f t="shared" ca="1" si="568"/>
        <v>9747633.5899999999</v>
      </c>
      <c r="JB30" s="930">
        <f t="shared" ca="1" si="568"/>
        <v>9772194.3500000015</v>
      </c>
      <c r="JC30" s="930">
        <f t="shared" ca="1" si="568"/>
        <v>9796685.9000000004</v>
      </c>
      <c r="JD30" s="930">
        <f t="shared" ca="1" si="568"/>
        <v>9821132.1500000004</v>
      </c>
      <c r="JE30" s="930">
        <f t="shared" ca="1" si="568"/>
        <v>9845635.2800000012</v>
      </c>
      <c r="JF30" s="930">
        <f t="shared" ca="1" si="568"/>
        <v>9870174.9199999999</v>
      </c>
      <c r="JG30" s="930">
        <f t="shared" ca="1" si="568"/>
        <v>9894666.4699999988</v>
      </c>
      <c r="JH30" s="930">
        <f t="shared" ca="1" si="568"/>
        <v>9919148.4800000004</v>
      </c>
      <c r="JI30" s="930">
        <f t="shared" ca="1" si="568"/>
        <v>9943637.120000001</v>
      </c>
      <c r="JJ30" s="930">
        <f t="shared" ca="1" si="568"/>
        <v>9968200.7899999991</v>
      </c>
      <c r="JK30" s="930">
        <f t="shared" ca="1" si="568"/>
        <v>9992647.0399999991</v>
      </c>
      <c r="JL30" s="930">
        <f t="shared" ca="1" si="568"/>
        <v>10017129.050000001</v>
      </c>
      <c r="JM30" s="930">
        <f t="shared" ca="1" si="568"/>
        <v>10041244.690000001</v>
      </c>
      <c r="JN30" s="930">
        <f t="shared" ca="1" si="568"/>
        <v>10063983.580000002</v>
      </c>
      <c r="JO30" s="930">
        <f t="shared" ca="1" si="568"/>
        <v>10086691.080000002</v>
      </c>
      <c r="JP30" s="930">
        <f t="shared" ca="1" si="568"/>
        <v>10109455.460000001</v>
      </c>
      <c r="JQ30" s="930">
        <f t="shared" ca="1" si="568"/>
        <v>10132287.74</v>
      </c>
      <c r="JR30" s="930">
        <f t="shared" ca="1" si="568"/>
        <v>10154995.24</v>
      </c>
      <c r="JS30" s="930">
        <f t="shared" ca="1" si="568"/>
        <v>10177738.5</v>
      </c>
      <c r="JT30" s="930">
        <f t="shared" ca="1" si="568"/>
        <v>10200488.390000001</v>
      </c>
      <c r="JU30" s="930">
        <f t="shared" ca="1" si="568"/>
        <v>10223299.399999999</v>
      </c>
      <c r="JV30" s="930">
        <f t="shared" ca="1" si="568"/>
        <v>10246006.899999999</v>
      </c>
      <c r="JW30" s="930">
        <f t="shared" ca="1" si="568"/>
        <v>10268771.280000001</v>
      </c>
      <c r="JX30" s="930">
        <f t="shared" ca="1" si="568"/>
        <v>10291572.17</v>
      </c>
      <c r="JY30" s="930">
        <f t="shared" ca="1" si="568"/>
        <v>10314311.060000001</v>
      </c>
      <c r="JZ30" s="930">
        <f t="shared" ca="1" si="568"/>
        <v>10337054.32</v>
      </c>
      <c r="KA30" s="930">
        <f t="shared" ca="1" si="568"/>
        <v>10359782.939999999</v>
      </c>
      <c r="KB30" s="930">
        <f t="shared" ca="1" si="568"/>
        <v>10382615.219999999</v>
      </c>
      <c r="KC30" s="930">
        <f t="shared" ca="1" si="568"/>
        <v>10405322.719999999</v>
      </c>
      <c r="KD30" s="930">
        <f t="shared" ca="1" si="568"/>
        <v>10428065.98</v>
      </c>
      <c r="KE30" s="930">
        <f t="shared" ca="1" si="568"/>
        <v>10450869.66</v>
      </c>
      <c r="KF30" s="930">
        <f t="shared" ca="1" si="568"/>
        <v>10473626.879999999</v>
      </c>
      <c r="KG30" s="930">
        <f t="shared" ca="1" si="568"/>
        <v>10496334.379999999</v>
      </c>
      <c r="KH30" s="930">
        <f t="shared" ca="1" si="568"/>
        <v>10519098.76</v>
      </c>
      <c r="KI30" s="930">
        <f t="shared" ca="1" si="568"/>
        <v>10541899.649999999</v>
      </c>
      <c r="KJ30" s="930">
        <f t="shared" ca="1" si="568"/>
        <v>10564638.539999999</v>
      </c>
      <c r="KK30" s="930">
        <f t="shared" ca="1" si="568"/>
        <v>10587381.800000001</v>
      </c>
      <c r="KL30" s="930">
        <f t="shared" ca="1" si="568"/>
        <v>10610131.689999999</v>
      </c>
      <c r="KM30" s="930">
        <f t="shared" ca="1" si="568"/>
        <v>10632942.699999999</v>
      </c>
      <c r="KN30" s="930">
        <f t="shared" ref="KN30:MY30" ca="1" si="569">IF(KN29&lt;0,KN29*-1,KN29)</f>
        <v>10655650.199999999</v>
      </c>
      <c r="KO30" s="930">
        <f t="shared" ca="1" si="569"/>
        <v>10678393.460000001</v>
      </c>
      <c r="KP30" s="930">
        <f t="shared" ca="1" si="569"/>
        <v>10701215.469999999</v>
      </c>
      <c r="KQ30" s="930">
        <f t="shared" ca="1" si="569"/>
        <v>10723954.359999999</v>
      </c>
      <c r="KR30" s="930">
        <f t="shared" ca="1" si="569"/>
        <v>10746661.859999999</v>
      </c>
      <c r="KS30" s="930">
        <f t="shared" ca="1" si="569"/>
        <v>10769426.24</v>
      </c>
      <c r="KT30" s="930">
        <f t="shared" ca="1" si="569"/>
        <v>10792258.52</v>
      </c>
      <c r="KU30" s="930">
        <f t="shared" ca="1" si="569"/>
        <v>10814966.02</v>
      </c>
      <c r="KV30" s="930">
        <f t="shared" ca="1" si="569"/>
        <v>10837709.279999999</v>
      </c>
      <c r="KW30" s="930">
        <f t="shared" ca="1" si="569"/>
        <v>10860459.17</v>
      </c>
      <c r="KX30" s="930">
        <f t="shared" ca="1" si="569"/>
        <v>10883270.18</v>
      </c>
      <c r="KY30" s="930">
        <f t="shared" ca="1" si="569"/>
        <v>10905977.68</v>
      </c>
      <c r="KZ30" s="930">
        <f t="shared" ca="1" si="569"/>
        <v>10928742.060000001</v>
      </c>
      <c r="LA30" s="930">
        <f t="shared" ca="1" si="569"/>
        <v>10951542.950000001</v>
      </c>
      <c r="LB30" s="930">
        <f t="shared" ca="1" si="569"/>
        <v>10974281.84</v>
      </c>
      <c r="LC30" s="930">
        <f t="shared" ca="1" si="569"/>
        <v>10997025.1</v>
      </c>
      <c r="LD30" s="930">
        <f t="shared" ca="1" si="569"/>
        <v>11019753.719999999</v>
      </c>
      <c r="LE30" s="930">
        <f t="shared" ca="1" si="569"/>
        <v>11042586</v>
      </c>
      <c r="LF30" s="930">
        <f t="shared" ca="1" si="569"/>
        <v>11065293.5</v>
      </c>
      <c r="LG30" s="930">
        <f t="shared" ca="1" si="569"/>
        <v>11088036.76</v>
      </c>
      <c r="LH30" s="930">
        <f t="shared" ca="1" si="569"/>
        <v>11110840.439999999</v>
      </c>
      <c r="LI30" s="930">
        <f t="shared" ca="1" si="569"/>
        <v>11133597.66</v>
      </c>
      <c r="LJ30" s="930">
        <f t="shared" ca="1" si="569"/>
        <v>11156305.16</v>
      </c>
      <c r="LK30" s="930">
        <f t="shared" ca="1" si="569"/>
        <v>11179069.539999999</v>
      </c>
      <c r="LL30" s="930">
        <f t="shared" ca="1" si="569"/>
        <v>11201870.43</v>
      </c>
      <c r="LM30" s="930">
        <f t="shared" ca="1" si="569"/>
        <v>11224609.32</v>
      </c>
      <c r="LN30" s="930">
        <f t="shared" ca="1" si="569"/>
        <v>11247352.58</v>
      </c>
      <c r="LO30" s="930">
        <f t="shared" ca="1" si="569"/>
        <v>11270102.469999999</v>
      </c>
      <c r="LP30" s="930">
        <f t="shared" ca="1" si="569"/>
        <v>11292913.48</v>
      </c>
      <c r="LQ30" s="930">
        <f t="shared" ca="1" si="569"/>
        <v>11315620.98</v>
      </c>
      <c r="LR30" s="930">
        <f t="shared" ca="1" si="569"/>
        <v>11338364.24</v>
      </c>
      <c r="LS30" s="930">
        <f t="shared" ca="1" si="569"/>
        <v>11361186.25</v>
      </c>
      <c r="LT30" s="930">
        <f t="shared" ca="1" si="569"/>
        <v>11383925.140000001</v>
      </c>
      <c r="LU30" s="930">
        <f t="shared" ca="1" si="569"/>
        <v>11406632.640000001</v>
      </c>
      <c r="LV30" s="930">
        <f t="shared" ca="1" si="569"/>
        <v>11429397.02</v>
      </c>
      <c r="LW30" s="930">
        <f t="shared" ca="1" si="569"/>
        <v>11452229.300000001</v>
      </c>
      <c r="LX30" s="930">
        <f t="shared" ca="1" si="569"/>
        <v>11474936.800000001</v>
      </c>
      <c r="LY30" s="930">
        <f t="shared" ca="1" si="569"/>
        <v>11497680.060000001</v>
      </c>
      <c r="LZ30" s="930">
        <f t="shared" ca="1" si="569"/>
        <v>11520429.949999999</v>
      </c>
      <c r="MA30" s="930">
        <f t="shared" ca="1" si="569"/>
        <v>11543240.960000001</v>
      </c>
      <c r="MB30" s="930">
        <f t="shared" ca="1" si="569"/>
        <v>11565948.460000001</v>
      </c>
      <c r="MC30" s="930">
        <f t="shared" ca="1" si="569"/>
        <v>11588712.84</v>
      </c>
      <c r="MD30" s="930">
        <f t="shared" ca="1" si="569"/>
        <v>11611513.73</v>
      </c>
      <c r="ME30" s="930">
        <f t="shared" ca="1" si="569"/>
        <v>11634252.620000001</v>
      </c>
      <c r="MF30" s="930">
        <f t="shared" ca="1" si="569"/>
        <v>11656960.120000001</v>
      </c>
      <c r="MG30" s="930">
        <f t="shared" ca="1" si="569"/>
        <v>11679724.5</v>
      </c>
      <c r="MH30" s="930">
        <f t="shared" ca="1" si="569"/>
        <v>11702556.779999999</v>
      </c>
      <c r="MI30" s="930">
        <f t="shared" ca="1" si="569"/>
        <v>11725264.279999999</v>
      </c>
      <c r="MJ30" s="930">
        <f t="shared" ca="1" si="569"/>
        <v>11748007.539999999</v>
      </c>
      <c r="MK30" s="930">
        <f t="shared" ca="1" si="569"/>
        <v>11770757.43</v>
      </c>
      <c r="ML30" s="930">
        <f t="shared" ca="1" si="569"/>
        <v>11793568.439999999</v>
      </c>
      <c r="MM30" s="930">
        <f t="shared" ca="1" si="569"/>
        <v>11816275.939999999</v>
      </c>
      <c r="MN30" s="930">
        <f t="shared" ca="1" si="569"/>
        <v>11839040.32</v>
      </c>
      <c r="MO30" s="930">
        <f t="shared" ca="1" si="569"/>
        <v>11861841.210000001</v>
      </c>
      <c r="MP30" s="930">
        <f t="shared" ca="1" si="569"/>
        <v>11884580.1</v>
      </c>
      <c r="MQ30" s="930">
        <f t="shared" ca="1" si="569"/>
        <v>11907323.359999999</v>
      </c>
      <c r="MR30" s="930">
        <f t="shared" ca="1" si="569"/>
        <v>11930073.25</v>
      </c>
      <c r="MS30" s="930">
        <f t="shared" ca="1" si="569"/>
        <v>11952884.26</v>
      </c>
      <c r="MT30" s="930">
        <f t="shared" ca="1" si="569"/>
        <v>11975591.76</v>
      </c>
      <c r="MU30" s="930">
        <f t="shared" ca="1" si="569"/>
        <v>11998335.02</v>
      </c>
      <c r="MV30" s="930">
        <f t="shared" ca="1" si="569"/>
        <v>12021157.029999999</v>
      </c>
      <c r="MW30" s="930">
        <f t="shared" ca="1" si="569"/>
        <v>12043895.92</v>
      </c>
      <c r="MX30" s="930">
        <f t="shared" ca="1" si="569"/>
        <v>12066603.42</v>
      </c>
      <c r="MY30" s="930">
        <f t="shared" ca="1" si="569"/>
        <v>12089367.800000001</v>
      </c>
      <c r="MZ30" s="930">
        <f t="shared" ref="MZ30:PK30" ca="1" si="570">IF(MZ29&lt;0,MZ29*-1,MZ29)</f>
        <v>12112200.079999998</v>
      </c>
      <c r="NA30" s="930">
        <f t="shared" ca="1" si="570"/>
        <v>12134907.579999998</v>
      </c>
      <c r="NB30" s="930">
        <f t="shared" ca="1" si="570"/>
        <v>12157650.84</v>
      </c>
      <c r="NC30" s="930">
        <f t="shared" ca="1" si="570"/>
        <v>12180400.73</v>
      </c>
      <c r="ND30" s="930">
        <f t="shared" ca="1" si="570"/>
        <v>12203211.74</v>
      </c>
      <c r="NE30" s="930">
        <f t="shared" ca="1" si="570"/>
        <v>12225919.24</v>
      </c>
      <c r="NF30" s="930">
        <f t="shared" ca="1" si="570"/>
        <v>12248683.620000001</v>
      </c>
      <c r="NG30" s="930">
        <f t="shared" ca="1" si="570"/>
        <v>12271484.51</v>
      </c>
      <c r="NH30" s="930">
        <f t="shared" ca="1" si="570"/>
        <v>12294223.4</v>
      </c>
      <c r="NI30" s="930">
        <f t="shared" ca="1" si="570"/>
        <v>12316930.9</v>
      </c>
      <c r="NJ30" s="930">
        <f t="shared" ca="1" si="570"/>
        <v>12339695.280000001</v>
      </c>
      <c r="NK30" s="930">
        <f t="shared" ca="1" si="570"/>
        <v>12362527.560000001</v>
      </c>
      <c r="NL30" s="930">
        <f t="shared" ca="1" si="570"/>
        <v>12385235.060000001</v>
      </c>
      <c r="NM30" s="930">
        <f t="shared" ca="1" si="570"/>
        <v>12407978.32</v>
      </c>
      <c r="NN30" s="930">
        <f t="shared" ca="1" si="570"/>
        <v>12430728.210000001</v>
      </c>
      <c r="NO30" s="930">
        <f t="shared" ca="1" si="570"/>
        <v>12453539.219999999</v>
      </c>
      <c r="NP30" s="930">
        <f t="shared" ca="1" si="570"/>
        <v>12476246.719999999</v>
      </c>
      <c r="NQ30" s="930">
        <f t="shared" ca="1" si="570"/>
        <v>12499011.1</v>
      </c>
      <c r="NR30" s="930">
        <f t="shared" ca="1" si="570"/>
        <v>12521811.99</v>
      </c>
      <c r="NS30" s="930">
        <f t="shared" ca="1" si="570"/>
        <v>12544550.879999999</v>
      </c>
      <c r="NT30" s="930">
        <f t="shared" ca="1" si="570"/>
        <v>12567294.140000001</v>
      </c>
      <c r="NU30" s="930">
        <f t="shared" ca="1" si="570"/>
        <v>12590044.030000001</v>
      </c>
      <c r="NV30" s="930">
        <f t="shared" ca="1" si="570"/>
        <v>12612855.039999999</v>
      </c>
      <c r="NW30" s="930">
        <f t="shared" ca="1" si="570"/>
        <v>12635562.539999999</v>
      </c>
      <c r="NX30" s="930">
        <f t="shared" ca="1" si="570"/>
        <v>12658305.800000001</v>
      </c>
      <c r="NY30" s="930">
        <f t="shared" ca="1" si="570"/>
        <v>12681127.809999999</v>
      </c>
      <c r="NZ30" s="930">
        <f t="shared" ca="1" si="570"/>
        <v>12703866.699999999</v>
      </c>
      <c r="OA30" s="930">
        <f t="shared" ca="1" si="570"/>
        <v>12726574.199999999</v>
      </c>
      <c r="OB30" s="930">
        <f t="shared" ca="1" si="570"/>
        <v>12749338.58</v>
      </c>
      <c r="OC30" s="930">
        <f t="shared" ca="1" si="570"/>
        <v>12772139.469999999</v>
      </c>
      <c r="OD30" s="930">
        <f t="shared" ca="1" si="570"/>
        <v>12794878.359999999</v>
      </c>
      <c r="OE30" s="930">
        <f t="shared" ca="1" si="570"/>
        <v>12817621.620000001</v>
      </c>
      <c r="OF30" s="930">
        <f t="shared" ca="1" si="570"/>
        <v>12840371.51</v>
      </c>
      <c r="OG30" s="930">
        <f t="shared" ca="1" si="570"/>
        <v>12863182.52</v>
      </c>
      <c r="OH30" s="930">
        <f t="shared" ca="1" si="570"/>
        <v>12885890.02</v>
      </c>
      <c r="OI30" s="930">
        <f t="shared" ca="1" si="570"/>
        <v>12908654.4</v>
      </c>
      <c r="OJ30" s="930">
        <f t="shared" ca="1" si="570"/>
        <v>12931455.290000001</v>
      </c>
      <c r="OK30" s="930">
        <f t="shared" ca="1" si="570"/>
        <v>12954194.18</v>
      </c>
      <c r="OL30" s="930">
        <f t="shared" ca="1" si="570"/>
        <v>12976901.68</v>
      </c>
      <c r="OM30" s="930">
        <f t="shared" ca="1" si="570"/>
        <v>12999666.060000001</v>
      </c>
      <c r="ON30" s="930">
        <f t="shared" ca="1" si="570"/>
        <v>13022498.34</v>
      </c>
      <c r="OO30" s="930">
        <f t="shared" ca="1" si="570"/>
        <v>13045205.84</v>
      </c>
      <c r="OP30" s="930">
        <f t="shared" ca="1" si="570"/>
        <v>13065517.42</v>
      </c>
      <c r="OQ30" s="930">
        <f t="shared" ca="1" si="570"/>
        <v>13083797.309999999</v>
      </c>
      <c r="OR30" s="930">
        <f t="shared" ca="1" si="570"/>
        <v>13102138.32</v>
      </c>
      <c r="OS30" s="930">
        <f t="shared" ca="1" si="570"/>
        <v>13120375.82</v>
      </c>
      <c r="OT30" s="930">
        <f t="shared" ca="1" si="570"/>
        <v>13138634.440000001</v>
      </c>
      <c r="OU30" s="930">
        <f t="shared" ca="1" si="570"/>
        <v>13156965.33</v>
      </c>
      <c r="OV30" s="930">
        <f t="shared" ca="1" si="570"/>
        <v>13175234.219999999</v>
      </c>
      <c r="OW30" s="930">
        <f t="shared" ca="1" si="570"/>
        <v>13193471.719999999</v>
      </c>
      <c r="OX30" s="930">
        <f t="shared" ca="1" si="570"/>
        <v>13211730.34</v>
      </c>
      <c r="OY30" s="930">
        <f t="shared" ca="1" si="570"/>
        <v>13230092.620000001</v>
      </c>
      <c r="OZ30" s="930">
        <f t="shared" ca="1" si="570"/>
        <v>13248330.120000001</v>
      </c>
      <c r="PA30" s="930">
        <f t="shared" ca="1" si="570"/>
        <v>13266567.620000001</v>
      </c>
      <c r="PB30" s="930">
        <f t="shared" ca="1" si="570"/>
        <v>13284919.629999999</v>
      </c>
      <c r="PC30" s="930">
        <f t="shared" ca="1" si="570"/>
        <v>13303188.52</v>
      </c>
      <c r="PD30" s="930">
        <f t="shared" ca="1" si="570"/>
        <v>13321426.02</v>
      </c>
      <c r="PE30" s="930">
        <f t="shared" ca="1" si="570"/>
        <v>13339684.640000001</v>
      </c>
      <c r="PF30" s="930">
        <f t="shared" ca="1" si="570"/>
        <v>13358015.530000001</v>
      </c>
      <c r="PG30" s="930">
        <f t="shared" ca="1" si="570"/>
        <v>13376284.42</v>
      </c>
      <c r="PH30" s="930">
        <f t="shared" ca="1" si="570"/>
        <v>13394521.92</v>
      </c>
      <c r="PI30" s="930">
        <f t="shared" ca="1" si="570"/>
        <v>13412801.810000001</v>
      </c>
      <c r="PJ30" s="930">
        <f t="shared" ca="1" si="570"/>
        <v>13431142.82</v>
      </c>
      <c r="PK30" s="930">
        <f t="shared" ca="1" si="570"/>
        <v>13449380.32</v>
      </c>
      <c r="PL30" s="930">
        <f t="shared" ref="PL30:RW30" ca="1" si="571">IF(PL29&lt;0,PL29*-1,PL29)</f>
        <v>13467638.939999999</v>
      </c>
      <c r="PM30" s="930">
        <f t="shared" ca="1" si="571"/>
        <v>13485969.83</v>
      </c>
      <c r="PN30" s="930">
        <f t="shared" ca="1" si="571"/>
        <v>13504238.719999999</v>
      </c>
      <c r="PO30" s="930">
        <f t="shared" ca="1" si="571"/>
        <v>13522476.219999999</v>
      </c>
      <c r="PP30" s="930">
        <f t="shared" ca="1" si="571"/>
        <v>13540734.84</v>
      </c>
      <c r="PQ30" s="930">
        <f t="shared" ca="1" si="571"/>
        <v>13559097.120000001</v>
      </c>
      <c r="PR30" s="930">
        <f t="shared" ca="1" si="571"/>
        <v>13577334.620000001</v>
      </c>
      <c r="PS30" s="930">
        <f t="shared" ca="1" si="571"/>
        <v>13595572.120000001</v>
      </c>
      <c r="PT30" s="930">
        <f t="shared" ca="1" si="571"/>
        <v>13613852.01</v>
      </c>
      <c r="PU30" s="930">
        <f t="shared" ca="1" si="571"/>
        <v>13632193.02</v>
      </c>
      <c r="PV30" s="930">
        <f t="shared" ca="1" si="571"/>
        <v>13650430.52</v>
      </c>
      <c r="PW30" s="930">
        <f t="shared" ca="1" si="571"/>
        <v>13668689.140000001</v>
      </c>
      <c r="PX30" s="930">
        <f t="shared" ca="1" si="571"/>
        <v>13687020.030000001</v>
      </c>
      <c r="PY30" s="930">
        <f t="shared" ca="1" si="571"/>
        <v>13705288.92</v>
      </c>
      <c r="PZ30" s="930">
        <f t="shared" ca="1" si="571"/>
        <v>13723526.42</v>
      </c>
      <c r="QA30" s="930">
        <f t="shared" ca="1" si="571"/>
        <v>13741785.039999999</v>
      </c>
      <c r="QB30" s="930">
        <f t="shared" ca="1" si="571"/>
        <v>13760147.32</v>
      </c>
      <c r="QC30" s="930">
        <f t="shared" ca="1" si="571"/>
        <v>13778384.82</v>
      </c>
      <c r="QD30" s="930">
        <f t="shared" ca="1" si="571"/>
        <v>13796622.32</v>
      </c>
      <c r="QE30" s="930">
        <f t="shared" ca="1" si="571"/>
        <v>13814974.33</v>
      </c>
      <c r="QF30" s="930">
        <f t="shared" ca="1" si="571"/>
        <v>13833243.220000001</v>
      </c>
      <c r="QG30" s="930">
        <f t="shared" ca="1" si="571"/>
        <v>13851480.720000001</v>
      </c>
      <c r="QH30" s="930">
        <f t="shared" ca="1" si="571"/>
        <v>13869739.34</v>
      </c>
      <c r="QI30" s="930">
        <f t="shared" ca="1" si="571"/>
        <v>13888070.23</v>
      </c>
      <c r="QJ30" s="930">
        <f t="shared" ca="1" si="571"/>
        <v>13906339.119999999</v>
      </c>
      <c r="QK30" s="930">
        <f t="shared" ca="1" si="571"/>
        <v>13924576.619999999</v>
      </c>
      <c r="QL30" s="930">
        <f t="shared" ca="1" si="571"/>
        <v>13942856.51</v>
      </c>
      <c r="QM30" s="930">
        <f t="shared" ca="1" si="571"/>
        <v>13961197.52</v>
      </c>
      <c r="QN30" s="930">
        <f t="shared" ca="1" si="571"/>
        <v>13979435.02</v>
      </c>
      <c r="QO30" s="930">
        <f t="shared" ca="1" si="571"/>
        <v>13997672.52</v>
      </c>
      <c r="QP30" s="930">
        <f t="shared" ca="1" si="571"/>
        <v>14016024.529999999</v>
      </c>
      <c r="QQ30" s="930">
        <f t="shared" ca="1" si="571"/>
        <v>14034293.42</v>
      </c>
      <c r="QR30" s="930">
        <f t="shared" ca="1" si="571"/>
        <v>14052530.92</v>
      </c>
      <c r="QS30" s="930">
        <f t="shared" ca="1" si="571"/>
        <v>14070789.539999999</v>
      </c>
      <c r="QT30" s="930">
        <f t="shared" ca="1" si="571"/>
        <v>14089151.82</v>
      </c>
      <c r="QU30" s="930">
        <f t="shared" ca="1" si="571"/>
        <v>14107389.32</v>
      </c>
      <c r="QV30" s="930">
        <f t="shared" ca="1" si="571"/>
        <v>14125626.82</v>
      </c>
      <c r="QW30" s="930">
        <f t="shared" ca="1" si="571"/>
        <v>14143906.710000001</v>
      </c>
      <c r="QX30" s="930">
        <f t="shared" ca="1" si="571"/>
        <v>14162247.720000001</v>
      </c>
      <c r="QY30" s="930">
        <f t="shared" ca="1" si="571"/>
        <v>14180485.220000001</v>
      </c>
      <c r="QZ30" s="930">
        <f t="shared" ca="1" si="571"/>
        <v>14198743.84</v>
      </c>
      <c r="RA30" s="930">
        <f t="shared" ca="1" si="571"/>
        <v>14217074.73</v>
      </c>
      <c r="RB30" s="930">
        <f t="shared" ca="1" si="571"/>
        <v>14235343.620000001</v>
      </c>
      <c r="RC30" s="930">
        <f t="shared" ca="1" si="571"/>
        <v>14253581.120000001</v>
      </c>
      <c r="RD30" s="930">
        <f t="shared" ca="1" si="571"/>
        <v>14271839.74</v>
      </c>
      <c r="RE30" s="930">
        <f t="shared" ca="1" si="571"/>
        <v>14290202.02</v>
      </c>
      <c r="RF30" s="930">
        <f t="shared" ca="1" si="571"/>
        <v>14308439.52</v>
      </c>
      <c r="RG30" s="930">
        <f t="shared" ca="1" si="571"/>
        <v>14326677.02</v>
      </c>
      <c r="RH30" s="930">
        <f t="shared" ca="1" si="571"/>
        <v>14345029.030000001</v>
      </c>
      <c r="RI30" s="930">
        <f t="shared" ca="1" si="571"/>
        <v>14363297.92</v>
      </c>
      <c r="RJ30" s="930">
        <f t="shared" ca="1" si="571"/>
        <v>14381535.42</v>
      </c>
      <c r="RK30" s="930">
        <f t="shared" ca="1" si="571"/>
        <v>14399794.039999999</v>
      </c>
      <c r="RL30" s="930">
        <f t="shared" ca="1" si="571"/>
        <v>14418124.93</v>
      </c>
      <c r="RM30" s="930">
        <f t="shared" ca="1" si="571"/>
        <v>14436393.82</v>
      </c>
      <c r="RN30" s="930">
        <f t="shared" ca="1" si="571"/>
        <v>14454631.32</v>
      </c>
      <c r="RO30" s="930">
        <f t="shared" ca="1" si="571"/>
        <v>14472911.210000001</v>
      </c>
      <c r="RP30" s="930">
        <f t="shared" ca="1" si="571"/>
        <v>14491252.220000001</v>
      </c>
      <c r="RQ30" s="930">
        <f t="shared" ca="1" si="571"/>
        <v>14509489.720000001</v>
      </c>
      <c r="RR30" s="930">
        <f t="shared" ca="1" si="571"/>
        <v>14527727.220000001</v>
      </c>
      <c r="RS30" s="930">
        <f t="shared" ca="1" si="571"/>
        <v>14546079.23</v>
      </c>
      <c r="RT30" s="930">
        <f t="shared" ca="1" si="571"/>
        <v>14564348.120000001</v>
      </c>
      <c r="RU30" s="930">
        <f t="shared" ca="1" si="571"/>
        <v>14582585.620000001</v>
      </c>
      <c r="RV30" s="930">
        <f t="shared" ca="1" si="571"/>
        <v>14600844.24</v>
      </c>
      <c r="RW30" s="930">
        <f t="shared" ca="1" si="571"/>
        <v>14619206.52</v>
      </c>
      <c r="RX30" s="930">
        <f t="shared" ref="RX30:UI30" ca="1" si="572">IF(RX29&lt;0,RX29*-1,RX29)</f>
        <v>14637444.02</v>
      </c>
      <c r="RY30" s="930">
        <f t="shared" ca="1" si="572"/>
        <v>14655681.52</v>
      </c>
      <c r="RZ30" s="930">
        <f t="shared" ca="1" si="572"/>
        <v>14673961.41</v>
      </c>
      <c r="SA30" s="930">
        <f t="shared" ca="1" si="572"/>
        <v>14692302.42</v>
      </c>
      <c r="SB30" s="930">
        <f t="shared" ca="1" si="572"/>
        <v>14710539.92</v>
      </c>
      <c r="SC30" s="930">
        <f t="shared" ca="1" si="572"/>
        <v>14728798.539999999</v>
      </c>
      <c r="SD30" s="930">
        <f t="shared" ca="1" si="572"/>
        <v>14747129.43</v>
      </c>
      <c r="SE30" s="930">
        <f t="shared" ca="1" si="572"/>
        <v>14765398.32</v>
      </c>
      <c r="SF30" s="930">
        <f t="shared" ca="1" si="572"/>
        <v>14783635.82</v>
      </c>
      <c r="SG30" s="930">
        <f t="shared" ca="1" si="572"/>
        <v>14801894.440000001</v>
      </c>
      <c r="SH30" s="930">
        <f t="shared" ca="1" si="572"/>
        <v>14820256.719999999</v>
      </c>
      <c r="SI30" s="930">
        <f t="shared" ca="1" si="572"/>
        <v>14838494.219999999</v>
      </c>
      <c r="SJ30" s="930">
        <f t="shared" ca="1" si="572"/>
        <v>14856731.719999999</v>
      </c>
      <c r="SK30" s="930">
        <f t="shared" ca="1" si="572"/>
        <v>14875083.73</v>
      </c>
      <c r="SL30" s="930">
        <f t="shared" ca="1" si="572"/>
        <v>14893352.620000001</v>
      </c>
      <c r="SM30" s="930">
        <f t="shared" ca="1" si="572"/>
        <v>14911590.120000001</v>
      </c>
      <c r="SN30" s="930">
        <f t="shared" ca="1" si="572"/>
        <v>14929848.74</v>
      </c>
      <c r="SO30" s="930">
        <f t="shared" ca="1" si="572"/>
        <v>14948179.629999999</v>
      </c>
      <c r="SP30" s="930">
        <f t="shared" ca="1" si="572"/>
        <v>14966448.52</v>
      </c>
      <c r="SQ30" s="930">
        <f t="shared" ca="1" si="572"/>
        <v>14984686.02</v>
      </c>
      <c r="SR30" s="930">
        <f t="shared" ca="1" si="572"/>
        <v>15002965.91</v>
      </c>
      <c r="SS30" s="930">
        <f t="shared" ca="1" si="572"/>
        <v>15021306.92</v>
      </c>
      <c r="ST30" s="930">
        <f t="shared" ca="1" si="572"/>
        <v>15039544.42</v>
      </c>
      <c r="SU30" s="930">
        <f t="shared" ca="1" si="572"/>
        <v>15057781.92</v>
      </c>
      <c r="SV30" s="930">
        <f t="shared" ca="1" si="572"/>
        <v>15076133.93</v>
      </c>
      <c r="SW30" s="930">
        <f t="shared" ca="1" si="572"/>
        <v>15088432.129999999</v>
      </c>
      <c r="SX30" s="930">
        <f t="shared" ca="1" si="572"/>
        <v>15099945.879999999</v>
      </c>
      <c r="SY30" s="930">
        <f t="shared" ca="1" si="572"/>
        <v>15111480.75</v>
      </c>
      <c r="SZ30" s="930">
        <f t="shared" ca="1" si="572"/>
        <v>15123065.49</v>
      </c>
      <c r="TA30" s="930">
        <f t="shared" ca="1" si="572"/>
        <v>15134579.24</v>
      </c>
      <c r="TB30" s="930">
        <f t="shared" ca="1" si="572"/>
        <v>15146092.99</v>
      </c>
      <c r="TC30" s="930">
        <f t="shared" ca="1" si="572"/>
        <v>15157649.129999999</v>
      </c>
      <c r="TD30" s="930">
        <f t="shared" ca="1" si="572"/>
        <v>15169212.6</v>
      </c>
      <c r="TE30" s="930">
        <f t="shared" ca="1" si="572"/>
        <v>15180726.35</v>
      </c>
      <c r="TF30" s="930">
        <f t="shared" ca="1" si="572"/>
        <v>15192261.220000001</v>
      </c>
      <c r="TG30" s="930">
        <f t="shared" ca="1" si="572"/>
        <v>15203814.57</v>
      </c>
      <c r="TH30" s="930">
        <f t="shared" ca="1" si="572"/>
        <v>15215359.710000001</v>
      </c>
      <c r="TI30" s="930">
        <f t="shared" ca="1" si="572"/>
        <v>15226873.460000001</v>
      </c>
      <c r="TJ30" s="930">
        <f t="shared" ca="1" si="572"/>
        <v>15238408.33</v>
      </c>
      <c r="TK30" s="930">
        <f t="shared" ca="1" si="572"/>
        <v>15249993.07</v>
      </c>
      <c r="TL30" s="930">
        <f t="shared" ca="1" si="572"/>
        <v>15261506.82</v>
      </c>
      <c r="TM30" s="930">
        <f t="shared" ca="1" si="572"/>
        <v>15273020.57</v>
      </c>
      <c r="TN30" s="930">
        <f t="shared" ca="1" si="572"/>
        <v>15284576.710000001</v>
      </c>
      <c r="TO30" s="930">
        <f t="shared" ca="1" si="572"/>
        <v>15296140.18</v>
      </c>
      <c r="TP30" s="930">
        <f t="shared" ca="1" si="572"/>
        <v>15307653.93</v>
      </c>
      <c r="TQ30" s="930">
        <f t="shared" ca="1" si="572"/>
        <v>15319188.800000001</v>
      </c>
      <c r="TR30" s="930">
        <f t="shared" ca="1" si="572"/>
        <v>15330742.15</v>
      </c>
      <c r="TS30" s="930">
        <f t="shared" ca="1" si="572"/>
        <v>15342287.289999999</v>
      </c>
      <c r="TT30" s="930">
        <f t="shared" ca="1" si="572"/>
        <v>15353801.039999999</v>
      </c>
      <c r="TU30" s="930">
        <f t="shared" ca="1" si="572"/>
        <v>15365357.18</v>
      </c>
      <c r="TV30" s="930">
        <f t="shared" ca="1" si="572"/>
        <v>15376920.65</v>
      </c>
      <c r="TW30" s="930">
        <f t="shared" ca="1" si="572"/>
        <v>15388434.4</v>
      </c>
      <c r="TX30" s="930">
        <f t="shared" ca="1" si="572"/>
        <v>15399948.15</v>
      </c>
      <c r="TY30" s="930">
        <f t="shared" ca="1" si="572"/>
        <v>15411522.620000001</v>
      </c>
      <c r="TZ30" s="930">
        <f t="shared" ca="1" si="572"/>
        <v>15423067.76</v>
      </c>
      <c r="UA30" s="930">
        <f t="shared" ca="1" si="572"/>
        <v>15434581.51</v>
      </c>
      <c r="UB30" s="930">
        <f t="shared" ca="1" si="572"/>
        <v>15446116.379999999</v>
      </c>
      <c r="UC30" s="930">
        <f t="shared" ca="1" si="572"/>
        <v>15457701.120000001</v>
      </c>
      <c r="UD30" s="930">
        <f t="shared" ca="1" si="572"/>
        <v>15469214.870000001</v>
      </c>
      <c r="UE30" s="930">
        <f t="shared" ca="1" si="572"/>
        <v>15480728.620000001</v>
      </c>
      <c r="UF30" s="930">
        <f t="shared" ca="1" si="572"/>
        <v>15492284.76</v>
      </c>
      <c r="UG30" s="930">
        <f t="shared" ca="1" si="572"/>
        <v>15503848.23</v>
      </c>
      <c r="UH30" s="930">
        <f t="shared" ca="1" si="572"/>
        <v>15515361.98</v>
      </c>
      <c r="UI30" s="930">
        <f t="shared" ca="1" si="572"/>
        <v>15526896.85</v>
      </c>
      <c r="UJ30" s="930">
        <f t="shared" ref="UJ30:WU30" ca="1" si="573">IF(UJ29&lt;0,UJ29*-1,UJ29)</f>
        <v>15538450.199999999</v>
      </c>
      <c r="UK30" s="930">
        <f t="shared" ca="1" si="573"/>
        <v>15549995.34</v>
      </c>
      <c r="UL30" s="930">
        <f t="shared" ca="1" si="573"/>
        <v>15561509.09</v>
      </c>
      <c r="UM30" s="930">
        <f t="shared" ca="1" si="573"/>
        <v>15573043.960000001</v>
      </c>
      <c r="UN30" s="930">
        <f t="shared" ca="1" si="573"/>
        <v>15584628.699999999</v>
      </c>
      <c r="UO30" s="930">
        <f t="shared" ca="1" si="573"/>
        <v>15596142.449999999</v>
      </c>
      <c r="UP30" s="930">
        <f t="shared" ca="1" si="573"/>
        <v>15607656.199999999</v>
      </c>
      <c r="UQ30" s="930">
        <f t="shared" ca="1" si="573"/>
        <v>15619212.34</v>
      </c>
      <c r="UR30" s="930">
        <f t="shared" ca="1" si="573"/>
        <v>15630775.810000001</v>
      </c>
      <c r="US30" s="930">
        <f t="shared" ca="1" si="573"/>
        <v>15642289.560000001</v>
      </c>
      <c r="UT30" s="930">
        <f t="shared" ca="1" si="573"/>
        <v>15653824.43</v>
      </c>
      <c r="UU30" s="930">
        <f t="shared" ca="1" si="573"/>
        <v>15665377.779999999</v>
      </c>
      <c r="UV30" s="930">
        <f t="shared" ca="1" si="573"/>
        <v>15676922.92</v>
      </c>
      <c r="UW30" s="930">
        <f t="shared" ca="1" si="573"/>
        <v>15688436.67</v>
      </c>
      <c r="UX30" s="930">
        <f t="shared" ca="1" si="573"/>
        <v>15699992.810000001</v>
      </c>
      <c r="UY30" s="930">
        <f t="shared" ca="1" si="573"/>
        <v>15711556.279999999</v>
      </c>
      <c r="UZ30" s="930">
        <f t="shared" ca="1" si="573"/>
        <v>15723070.029999999</v>
      </c>
      <c r="VA30" s="930">
        <f t="shared" ca="1" si="573"/>
        <v>15734583.779999999</v>
      </c>
      <c r="VB30" s="930">
        <f t="shared" ca="1" si="573"/>
        <v>15746158.25</v>
      </c>
      <c r="VC30" s="930">
        <f t="shared" ca="1" si="573"/>
        <v>15757703.390000001</v>
      </c>
      <c r="VD30" s="930">
        <f t="shared" ca="1" si="573"/>
        <v>15769217.140000001</v>
      </c>
      <c r="VE30" s="930">
        <f t="shared" ca="1" si="573"/>
        <v>15780752.01</v>
      </c>
      <c r="VF30" s="930">
        <f t="shared" ca="1" si="573"/>
        <v>15792336.75</v>
      </c>
      <c r="VG30" s="930">
        <f t="shared" ca="1" si="573"/>
        <v>15803850.5</v>
      </c>
      <c r="VH30" s="930">
        <f t="shared" ca="1" si="573"/>
        <v>15815364.25</v>
      </c>
      <c r="VI30" s="930">
        <f t="shared" ca="1" si="573"/>
        <v>15826920.390000001</v>
      </c>
      <c r="VJ30" s="930">
        <f t="shared" ca="1" si="573"/>
        <v>15838483.859999999</v>
      </c>
      <c r="VK30" s="930">
        <f t="shared" ca="1" si="573"/>
        <v>15849997.609999999</v>
      </c>
      <c r="VL30" s="930">
        <f t="shared" ca="1" si="573"/>
        <v>15861532.48</v>
      </c>
      <c r="VM30" s="930">
        <f t="shared" ca="1" si="573"/>
        <v>15873085.83</v>
      </c>
      <c r="VN30" s="930">
        <f t="shared" ca="1" si="573"/>
        <v>15884630.970000001</v>
      </c>
      <c r="VO30" s="930">
        <f t="shared" ca="1" si="573"/>
        <v>15896144.720000001</v>
      </c>
      <c r="VP30" s="930">
        <f t="shared" ca="1" si="573"/>
        <v>15907679.59</v>
      </c>
      <c r="VQ30" s="930">
        <f t="shared" ca="1" si="573"/>
        <v>15919264.33</v>
      </c>
      <c r="VR30" s="930">
        <f t="shared" ca="1" si="573"/>
        <v>15930778.08</v>
      </c>
      <c r="VS30" s="930">
        <f t="shared" ca="1" si="573"/>
        <v>15942291.83</v>
      </c>
      <c r="VT30" s="930">
        <f t="shared" ca="1" si="573"/>
        <v>15953847.970000001</v>
      </c>
      <c r="VU30" s="930">
        <f t="shared" ca="1" si="573"/>
        <v>15965411.439999999</v>
      </c>
      <c r="VV30" s="930">
        <f t="shared" ca="1" si="573"/>
        <v>15976925.189999999</v>
      </c>
      <c r="VW30" s="930">
        <f t="shared" ca="1" si="573"/>
        <v>15988460.060000001</v>
      </c>
      <c r="VX30" s="930">
        <f t="shared" ca="1" si="573"/>
        <v>16000013.41</v>
      </c>
      <c r="VY30" s="930">
        <f t="shared" ca="1" si="573"/>
        <v>16011558.550000001</v>
      </c>
      <c r="VZ30" s="930">
        <f t="shared" ca="1" si="573"/>
        <v>16023072.300000001</v>
      </c>
      <c r="WA30" s="930">
        <f t="shared" ca="1" si="573"/>
        <v>16034628.439999999</v>
      </c>
      <c r="WB30" s="930">
        <f t="shared" ca="1" si="573"/>
        <v>16046191.91</v>
      </c>
      <c r="WC30" s="930">
        <f t="shared" ca="1" si="573"/>
        <v>16057705.66</v>
      </c>
      <c r="WD30" s="930">
        <f t="shared" ca="1" si="573"/>
        <v>16069219.41</v>
      </c>
      <c r="WE30" s="930">
        <f t="shared" ca="1" si="573"/>
        <v>16080793.880000001</v>
      </c>
      <c r="WF30" s="930">
        <f t="shared" ca="1" si="573"/>
        <v>16092339.02</v>
      </c>
      <c r="WG30" s="930">
        <f t="shared" ca="1" si="573"/>
        <v>16103852.77</v>
      </c>
      <c r="WH30" s="930">
        <f t="shared" ca="1" si="573"/>
        <v>16115387.640000001</v>
      </c>
      <c r="WI30" s="930">
        <f t="shared" ca="1" si="573"/>
        <v>16126972.379999999</v>
      </c>
      <c r="WJ30" s="930">
        <f t="shared" ca="1" si="573"/>
        <v>16138486.129999999</v>
      </c>
      <c r="WK30" s="930">
        <f t="shared" ca="1" si="573"/>
        <v>16149999.879999999</v>
      </c>
      <c r="WL30" s="930">
        <f t="shared" ca="1" si="573"/>
        <v>16161556.02</v>
      </c>
      <c r="WM30" s="930">
        <f t="shared" ca="1" si="573"/>
        <v>16173119.49</v>
      </c>
      <c r="WN30" s="930">
        <f t="shared" ca="1" si="573"/>
        <v>16184633.24</v>
      </c>
      <c r="WO30" s="930">
        <f t="shared" ca="1" si="573"/>
        <v>16196168.109999999</v>
      </c>
      <c r="WP30" s="930">
        <f t="shared" ca="1" si="573"/>
        <v>16207721.460000001</v>
      </c>
      <c r="WQ30" s="930">
        <f t="shared" ca="1" si="573"/>
        <v>16219266.6</v>
      </c>
      <c r="WR30" s="930">
        <f t="shared" ca="1" si="573"/>
        <v>16230780.35</v>
      </c>
      <c r="WS30" s="930">
        <f t="shared" ca="1" si="573"/>
        <v>16242315.220000001</v>
      </c>
      <c r="WT30" s="930">
        <f t="shared" ca="1" si="573"/>
        <v>16253899.960000001</v>
      </c>
      <c r="WU30" s="930">
        <f t="shared" ca="1" si="573"/>
        <v>16265413.710000001</v>
      </c>
      <c r="WV30" s="930">
        <f t="shared" ref="WV30:ZG30" ca="1" si="574">IF(WV29&lt;0,WV29*-1,WV29)</f>
        <v>16276927.460000001</v>
      </c>
      <c r="WW30" s="930">
        <f t="shared" ca="1" si="574"/>
        <v>16288483.6</v>
      </c>
      <c r="WX30" s="930">
        <f t="shared" ca="1" si="574"/>
        <v>16300047.07</v>
      </c>
      <c r="WY30" s="930">
        <f t="shared" ca="1" si="574"/>
        <v>16311560.82</v>
      </c>
      <c r="WZ30" s="930">
        <f t="shared" ca="1" si="574"/>
        <v>16323095.689999999</v>
      </c>
      <c r="XA30" s="930">
        <f t="shared" ca="1" si="574"/>
        <v>16334649.039999999</v>
      </c>
      <c r="XB30" s="930">
        <f t="shared" ca="1" si="574"/>
        <v>16346194.18</v>
      </c>
      <c r="XC30" s="930">
        <f t="shared" ca="1" si="574"/>
        <v>16357707.93</v>
      </c>
      <c r="XD30" s="930">
        <f t="shared" ca="1" si="574"/>
        <v>16369242.800000001</v>
      </c>
      <c r="XE30" s="930">
        <f t="shared" ca="1" si="574"/>
        <v>16380827.539999999</v>
      </c>
      <c r="XF30" s="930">
        <f t="shared" ca="1" si="574"/>
        <v>16392341.289999999</v>
      </c>
      <c r="XG30" s="930">
        <f t="shared" ca="1" si="574"/>
        <v>16403855.039999999</v>
      </c>
      <c r="XH30" s="930">
        <f t="shared" ca="1" si="574"/>
        <v>16415429.51</v>
      </c>
      <c r="XI30" s="930">
        <f t="shared" ca="1" si="574"/>
        <v>16426974.65</v>
      </c>
      <c r="XJ30" s="930">
        <f t="shared" ca="1" si="574"/>
        <v>16438488.4</v>
      </c>
      <c r="XK30" s="930">
        <f t="shared" ca="1" si="574"/>
        <v>16450023.27</v>
      </c>
      <c r="XL30" s="930">
        <f t="shared" ca="1" si="574"/>
        <v>16461576.620000001</v>
      </c>
      <c r="XM30" s="930">
        <f t="shared" ca="1" si="574"/>
        <v>16473121.76</v>
      </c>
      <c r="XN30" s="930">
        <f t="shared" ca="1" si="574"/>
        <v>16484635.51</v>
      </c>
      <c r="XO30" s="930">
        <f t="shared" ca="1" si="574"/>
        <v>16496191.65</v>
      </c>
      <c r="XP30" s="930">
        <f t="shared" ca="1" si="574"/>
        <v>16507755.120000001</v>
      </c>
      <c r="XQ30" s="930">
        <f t="shared" ca="1" si="574"/>
        <v>16519268.870000001</v>
      </c>
      <c r="XR30" s="930">
        <f t="shared" ca="1" si="574"/>
        <v>16530803.74</v>
      </c>
      <c r="XS30" s="930">
        <f t="shared" ca="1" si="574"/>
        <v>16542357.09</v>
      </c>
      <c r="XT30" s="930">
        <f t="shared" ca="1" si="574"/>
        <v>16553902.23</v>
      </c>
      <c r="XU30" s="930">
        <f t="shared" ca="1" si="574"/>
        <v>16565415.98</v>
      </c>
      <c r="XV30" s="930">
        <f t="shared" ca="1" si="574"/>
        <v>16576950.85</v>
      </c>
      <c r="XW30" s="930">
        <f t="shared" ca="1" si="574"/>
        <v>16588535.59</v>
      </c>
      <c r="XX30" s="930">
        <f t="shared" ca="1" si="574"/>
        <v>16600049.34</v>
      </c>
      <c r="XY30" s="930">
        <f t="shared" ca="1" si="574"/>
        <v>16611563.09</v>
      </c>
      <c r="XZ30" s="930">
        <f t="shared" ca="1" si="574"/>
        <v>16623119.23</v>
      </c>
      <c r="YA30" s="930">
        <f t="shared" ca="1" si="574"/>
        <v>16634682.699999999</v>
      </c>
      <c r="YB30" s="930">
        <f t="shared" ca="1" si="574"/>
        <v>16644626.949999999</v>
      </c>
      <c r="YC30" s="930">
        <f t="shared" ca="1" si="574"/>
        <v>16652238.07</v>
      </c>
      <c r="YD30" s="930">
        <f t="shared" ca="1" si="574"/>
        <v>16659867.67</v>
      </c>
      <c r="YE30" s="930">
        <f t="shared" ca="1" si="574"/>
        <v>16667457.67</v>
      </c>
      <c r="YF30" s="930">
        <f t="shared" ca="1" si="574"/>
        <v>16675047.67</v>
      </c>
      <c r="YG30" s="930">
        <f t="shared" ca="1" si="574"/>
        <v>16682658.789999999</v>
      </c>
      <c r="YH30" s="930">
        <f t="shared" ca="1" si="574"/>
        <v>16690288.390000001</v>
      </c>
      <c r="YI30" s="930">
        <f t="shared" ca="1" si="574"/>
        <v>16697878.390000001</v>
      </c>
      <c r="YJ30" s="930">
        <f t="shared" ca="1" si="574"/>
        <v>16705468.390000001</v>
      </c>
      <c r="YK30" s="930">
        <f t="shared" ca="1" si="574"/>
        <v>16713119.109999999</v>
      </c>
      <c r="YL30" s="930">
        <f t="shared" ca="1" si="574"/>
        <v>16720709.109999999</v>
      </c>
      <c r="YM30" s="930">
        <f t="shared" ca="1" si="574"/>
        <v>16728299.109999999</v>
      </c>
      <c r="YN30" s="930">
        <f t="shared" ca="1" si="574"/>
        <v>16735910.23</v>
      </c>
      <c r="YO30" s="930">
        <f t="shared" ca="1" si="574"/>
        <v>16743539.83</v>
      </c>
      <c r="YP30" s="930">
        <f t="shared" ca="1" si="574"/>
        <v>16751129.83</v>
      </c>
      <c r="YQ30" s="930">
        <f t="shared" ca="1" si="574"/>
        <v>16758719.83</v>
      </c>
      <c r="YR30" s="930">
        <f t="shared" ca="1" si="574"/>
        <v>16766352.220000001</v>
      </c>
      <c r="YS30" s="930">
        <f t="shared" ca="1" si="574"/>
        <v>16773960.550000001</v>
      </c>
      <c r="YT30" s="930">
        <f t="shared" ca="1" si="574"/>
        <v>16781550.550000001</v>
      </c>
      <c r="YU30" s="930">
        <f t="shared" ca="1" si="574"/>
        <v>16789140.550000001</v>
      </c>
      <c r="YV30" s="930">
        <f t="shared" ca="1" si="574"/>
        <v>16796791.27</v>
      </c>
      <c r="YW30" s="930">
        <f t="shared" ca="1" si="574"/>
        <v>16804381.27</v>
      </c>
      <c r="YX30" s="930">
        <f t="shared" ca="1" si="574"/>
        <v>16811971.27</v>
      </c>
      <c r="YY30" s="930">
        <f t="shared" ca="1" si="574"/>
        <v>16819582.390000001</v>
      </c>
      <c r="YZ30" s="930">
        <f t="shared" ca="1" si="574"/>
        <v>16827211.989999998</v>
      </c>
      <c r="ZA30" s="930">
        <f t="shared" ca="1" si="574"/>
        <v>16834801.989999998</v>
      </c>
      <c r="ZB30" s="930">
        <f t="shared" ca="1" si="574"/>
        <v>16842391.989999998</v>
      </c>
      <c r="ZC30" s="930">
        <f t="shared" ca="1" si="574"/>
        <v>16850024.379999999</v>
      </c>
      <c r="ZD30" s="930">
        <f t="shared" ca="1" si="574"/>
        <v>16857632.710000001</v>
      </c>
      <c r="ZE30" s="930">
        <f t="shared" ca="1" si="574"/>
        <v>16865222.710000001</v>
      </c>
      <c r="ZF30" s="930">
        <f t="shared" ca="1" si="574"/>
        <v>16872833.829999998</v>
      </c>
      <c r="ZG30" s="930">
        <f t="shared" ca="1" si="574"/>
        <v>16880463.43</v>
      </c>
      <c r="ZH30" s="930">
        <f t="shared" ref="ZH30:AAB30" ca="1" si="575">IF(ZH29&lt;0,ZH29*-1,ZH29)</f>
        <v>16885793.59</v>
      </c>
      <c r="ZI30" s="930">
        <f t="shared" ca="1" si="575"/>
        <v>16890743.59</v>
      </c>
      <c r="ZJ30" s="930">
        <f t="shared" ca="1" si="575"/>
        <v>16895693.59</v>
      </c>
      <c r="ZK30" s="930">
        <f t="shared" ca="1" si="575"/>
        <v>16900683.190000001</v>
      </c>
      <c r="ZL30" s="930">
        <f t="shared" ca="1" si="575"/>
        <v>16905633.190000001</v>
      </c>
      <c r="ZM30" s="930">
        <f t="shared" ca="1" si="575"/>
        <v>16910583.190000001</v>
      </c>
      <c r="ZN30" s="930">
        <f t="shared" ca="1" si="575"/>
        <v>16915572.789999999</v>
      </c>
      <c r="ZO30" s="930">
        <f t="shared" ca="1" si="575"/>
        <v>16920522.789999999</v>
      </c>
      <c r="ZP30" s="930">
        <f t="shared" ca="1" si="575"/>
        <v>16925472.789999999</v>
      </c>
      <c r="ZQ30" s="930">
        <f t="shared" ca="1" si="575"/>
        <v>16930422.789999999</v>
      </c>
      <c r="ZR30" s="930">
        <f t="shared" ca="1" si="575"/>
        <v>16935412.390000001</v>
      </c>
      <c r="ZS30" s="930">
        <f t="shared" ca="1" si="575"/>
        <v>16940362.390000001</v>
      </c>
      <c r="ZT30" s="930">
        <f t="shared" ca="1" si="575"/>
        <v>16945312.390000001</v>
      </c>
      <c r="ZU30" s="930">
        <f t="shared" ca="1" si="575"/>
        <v>16950283.66</v>
      </c>
      <c r="ZV30" s="930">
        <f t="shared" ca="1" si="575"/>
        <v>16955251.989999998</v>
      </c>
      <c r="ZW30" s="930">
        <f t="shared" ca="1" si="575"/>
        <v>16960201.989999998</v>
      </c>
      <c r="ZX30" s="930">
        <f t="shared" ca="1" si="575"/>
        <v>16965151.989999998</v>
      </c>
      <c r="ZY30" s="930">
        <f t="shared" ca="1" si="575"/>
        <v>16970141.59</v>
      </c>
      <c r="ZZ30" s="930">
        <f t="shared" ca="1" si="575"/>
        <v>16975091.59</v>
      </c>
      <c r="AAA30" s="930">
        <f t="shared" ca="1" si="575"/>
        <v>16980041.59</v>
      </c>
      <c r="AAB30" s="930">
        <f t="shared" ca="1" si="575"/>
        <v>16984991.59</v>
      </c>
    </row>
    <row r="31" spans="1:704" s="177" customFormat="1" ht="7.5" customHeight="1" x14ac:dyDescent="0.2">
      <c r="B31" s="185"/>
      <c r="C31" s="192"/>
      <c r="D31" s="185"/>
      <c r="E31" s="179"/>
      <c r="F31" s="193"/>
      <c r="G31" s="179"/>
      <c r="H31" s="185"/>
      <c r="I31" s="179"/>
      <c r="J31" s="191"/>
      <c r="L31" s="939"/>
      <c r="M31" s="939"/>
      <c r="N31" s="939"/>
    </row>
    <row r="32" spans="1:704" s="150" customFormat="1" ht="15" customHeight="1" x14ac:dyDescent="0.2">
      <c r="B32" s="167"/>
      <c r="C32" s="165"/>
      <c r="D32" s="147"/>
      <c r="E32" s="284"/>
      <c r="F32" s="156"/>
      <c r="G32" s="194"/>
      <c r="H32" s="147"/>
      <c r="I32" s="147"/>
      <c r="J32" s="149"/>
      <c r="L32" s="941" t="s">
        <v>353</v>
      </c>
      <c r="M32" s="941"/>
      <c r="N32" s="941"/>
      <c r="O32" s="930">
        <f ca="1">MIN(P30:AAB30)</f>
        <v>3637557.0300000012</v>
      </c>
      <c r="P32" s="936">
        <f ca="1">IF($O32=P30,P9,"")</f>
        <v>0.89950000000000008</v>
      </c>
      <c r="Q32" s="936" t="str">
        <f t="shared" ref="Q32:CA32" ca="1" si="576">IF($O32=Q30,Q9,"")</f>
        <v/>
      </c>
      <c r="R32" s="936" t="str">
        <f t="shared" ca="1" si="576"/>
        <v/>
      </c>
      <c r="S32" s="936" t="str">
        <f t="shared" ca="1" si="576"/>
        <v/>
      </c>
      <c r="T32" s="936" t="str">
        <f t="shared" ca="1" si="576"/>
        <v/>
      </c>
      <c r="U32" s="936" t="str">
        <f t="shared" ca="1" si="576"/>
        <v/>
      </c>
      <c r="V32" s="936" t="str">
        <f t="shared" ca="1" si="576"/>
        <v/>
      </c>
      <c r="W32" s="936" t="str">
        <f t="shared" ca="1" si="576"/>
        <v/>
      </c>
      <c r="X32" s="936" t="str">
        <f t="shared" ca="1" si="576"/>
        <v/>
      </c>
      <c r="Y32" s="936" t="str">
        <f t="shared" ca="1" si="576"/>
        <v/>
      </c>
      <c r="Z32" s="936" t="str">
        <f t="shared" ca="1" si="576"/>
        <v/>
      </c>
      <c r="AA32" s="936" t="str">
        <f t="shared" ca="1" si="576"/>
        <v/>
      </c>
      <c r="AB32" s="936" t="str">
        <f t="shared" ca="1" si="576"/>
        <v/>
      </c>
      <c r="AC32" s="936" t="str">
        <f t="shared" ca="1" si="576"/>
        <v/>
      </c>
      <c r="AD32" s="936" t="str">
        <f t="shared" ca="1" si="576"/>
        <v/>
      </c>
      <c r="AE32" s="936" t="str">
        <f t="shared" ca="1" si="576"/>
        <v/>
      </c>
      <c r="AF32" s="936" t="str">
        <f t="shared" ca="1" si="576"/>
        <v/>
      </c>
      <c r="AG32" s="936" t="str">
        <f t="shared" ca="1" si="576"/>
        <v/>
      </c>
      <c r="AH32" s="936" t="str">
        <f t="shared" ca="1" si="576"/>
        <v/>
      </c>
      <c r="AI32" s="936" t="str">
        <f t="shared" ca="1" si="576"/>
        <v/>
      </c>
      <c r="AJ32" s="936" t="str">
        <f t="shared" ca="1" si="576"/>
        <v/>
      </c>
      <c r="AK32" s="936" t="str">
        <f t="shared" ca="1" si="576"/>
        <v/>
      </c>
      <c r="AL32" s="936" t="str">
        <f t="shared" ca="1" si="576"/>
        <v/>
      </c>
      <c r="AM32" s="936" t="str">
        <f t="shared" ca="1" si="576"/>
        <v/>
      </c>
      <c r="AN32" s="936" t="str">
        <f t="shared" ca="1" si="576"/>
        <v/>
      </c>
      <c r="AO32" s="936" t="str">
        <f t="shared" ca="1" si="576"/>
        <v/>
      </c>
      <c r="AP32" s="936" t="str">
        <f t="shared" ca="1" si="576"/>
        <v/>
      </c>
      <c r="AQ32" s="936" t="str">
        <f t="shared" ca="1" si="576"/>
        <v/>
      </c>
      <c r="AR32" s="936" t="str">
        <f t="shared" ca="1" si="576"/>
        <v/>
      </c>
      <c r="AS32" s="936" t="str">
        <f t="shared" ca="1" si="576"/>
        <v/>
      </c>
      <c r="AT32" s="936" t="str">
        <f t="shared" ca="1" si="576"/>
        <v/>
      </c>
      <c r="AU32" s="936" t="str">
        <f t="shared" ca="1" si="576"/>
        <v/>
      </c>
      <c r="AV32" s="936" t="str">
        <f t="shared" ca="1" si="576"/>
        <v/>
      </c>
      <c r="AW32" s="936" t="str">
        <f t="shared" ca="1" si="576"/>
        <v/>
      </c>
      <c r="AX32" s="936" t="str">
        <f t="shared" ca="1" si="576"/>
        <v/>
      </c>
      <c r="AY32" s="936" t="str">
        <f t="shared" ca="1" si="576"/>
        <v/>
      </c>
      <c r="AZ32" s="936" t="str">
        <f t="shared" ca="1" si="576"/>
        <v/>
      </c>
      <c r="BA32" s="936" t="str">
        <f t="shared" ca="1" si="576"/>
        <v/>
      </c>
      <c r="BB32" s="936" t="str">
        <f t="shared" ca="1" si="576"/>
        <v/>
      </c>
      <c r="BC32" s="936" t="str">
        <f t="shared" ca="1" si="576"/>
        <v/>
      </c>
      <c r="BD32" s="936" t="str">
        <f t="shared" ca="1" si="576"/>
        <v/>
      </c>
      <c r="BE32" s="936" t="str">
        <f t="shared" ca="1" si="576"/>
        <v/>
      </c>
      <c r="BF32" s="936" t="str">
        <f t="shared" ca="1" si="576"/>
        <v/>
      </c>
      <c r="BG32" s="936" t="str">
        <f t="shared" ca="1" si="576"/>
        <v/>
      </c>
      <c r="BH32" s="936" t="str">
        <f t="shared" ca="1" si="576"/>
        <v/>
      </c>
      <c r="BI32" s="936" t="str">
        <f t="shared" ca="1" si="576"/>
        <v/>
      </c>
      <c r="BJ32" s="936" t="str">
        <f t="shared" ca="1" si="576"/>
        <v/>
      </c>
      <c r="BK32" s="936" t="str">
        <f t="shared" ca="1" si="576"/>
        <v/>
      </c>
      <c r="BL32" s="936" t="str">
        <f t="shared" ca="1" si="576"/>
        <v/>
      </c>
      <c r="BM32" s="936" t="str">
        <f t="shared" ca="1" si="576"/>
        <v/>
      </c>
      <c r="BN32" s="936" t="str">
        <f t="shared" ca="1" si="576"/>
        <v/>
      </c>
      <c r="BO32" s="936" t="str">
        <f t="shared" ca="1" si="576"/>
        <v/>
      </c>
      <c r="BP32" s="936" t="str">
        <f t="shared" ca="1" si="576"/>
        <v/>
      </c>
      <c r="BQ32" s="936" t="str">
        <f t="shared" ca="1" si="576"/>
        <v/>
      </c>
      <c r="BR32" s="936" t="str">
        <f t="shared" ca="1" si="576"/>
        <v/>
      </c>
      <c r="BS32" s="936" t="str">
        <f t="shared" ca="1" si="576"/>
        <v/>
      </c>
      <c r="BT32" s="936" t="str">
        <f t="shared" ca="1" si="576"/>
        <v/>
      </c>
      <c r="BU32" s="936" t="str">
        <f t="shared" ca="1" si="576"/>
        <v/>
      </c>
      <c r="BV32" s="936" t="str">
        <f t="shared" ca="1" si="576"/>
        <v/>
      </c>
      <c r="BW32" s="936" t="str">
        <f t="shared" ca="1" si="576"/>
        <v/>
      </c>
      <c r="BX32" s="936" t="str">
        <f t="shared" ca="1" si="576"/>
        <v/>
      </c>
      <c r="BY32" s="936" t="str">
        <f t="shared" ca="1" si="576"/>
        <v/>
      </c>
      <c r="BZ32" s="936" t="str">
        <f t="shared" ca="1" si="576"/>
        <v/>
      </c>
      <c r="CA32" s="936" t="str">
        <f t="shared" ca="1" si="576"/>
        <v/>
      </c>
      <c r="CB32" s="936" t="str">
        <f t="shared" ref="CB32:EM32" ca="1" si="577">IF($O32=CB30,CB9,"")</f>
        <v/>
      </c>
      <c r="CC32" s="936" t="str">
        <f t="shared" ca="1" si="577"/>
        <v/>
      </c>
      <c r="CD32" s="936" t="str">
        <f t="shared" ca="1" si="577"/>
        <v/>
      </c>
      <c r="CE32" s="936" t="str">
        <f t="shared" ca="1" si="577"/>
        <v/>
      </c>
      <c r="CF32" s="936" t="str">
        <f t="shared" ca="1" si="577"/>
        <v/>
      </c>
      <c r="CG32" s="936" t="str">
        <f t="shared" ca="1" si="577"/>
        <v/>
      </c>
      <c r="CH32" s="936" t="str">
        <f t="shared" ca="1" si="577"/>
        <v/>
      </c>
      <c r="CI32" s="936" t="str">
        <f t="shared" ca="1" si="577"/>
        <v/>
      </c>
      <c r="CJ32" s="936" t="str">
        <f t="shared" ca="1" si="577"/>
        <v/>
      </c>
      <c r="CK32" s="936" t="str">
        <f t="shared" ca="1" si="577"/>
        <v/>
      </c>
      <c r="CL32" s="936" t="str">
        <f t="shared" ca="1" si="577"/>
        <v/>
      </c>
      <c r="CM32" s="936" t="str">
        <f t="shared" ca="1" si="577"/>
        <v/>
      </c>
      <c r="CN32" s="936" t="str">
        <f t="shared" ca="1" si="577"/>
        <v/>
      </c>
      <c r="CO32" s="936" t="str">
        <f t="shared" ca="1" si="577"/>
        <v/>
      </c>
      <c r="CP32" s="936" t="str">
        <f t="shared" ca="1" si="577"/>
        <v/>
      </c>
      <c r="CQ32" s="936" t="str">
        <f t="shared" ca="1" si="577"/>
        <v/>
      </c>
      <c r="CR32" s="936" t="str">
        <f t="shared" ca="1" si="577"/>
        <v/>
      </c>
      <c r="CS32" s="936" t="str">
        <f t="shared" ca="1" si="577"/>
        <v/>
      </c>
      <c r="CT32" s="936" t="str">
        <f t="shared" ca="1" si="577"/>
        <v/>
      </c>
      <c r="CU32" s="936" t="str">
        <f t="shared" ca="1" si="577"/>
        <v/>
      </c>
      <c r="CV32" s="936" t="str">
        <f t="shared" ca="1" si="577"/>
        <v/>
      </c>
      <c r="CW32" s="936" t="str">
        <f t="shared" ca="1" si="577"/>
        <v/>
      </c>
      <c r="CX32" s="936" t="str">
        <f t="shared" ca="1" si="577"/>
        <v/>
      </c>
      <c r="CY32" s="936" t="str">
        <f t="shared" ca="1" si="577"/>
        <v/>
      </c>
      <c r="CZ32" s="936" t="str">
        <f t="shared" ca="1" si="577"/>
        <v/>
      </c>
      <c r="DA32" s="936" t="str">
        <f t="shared" ca="1" si="577"/>
        <v/>
      </c>
      <c r="DB32" s="936" t="str">
        <f t="shared" ca="1" si="577"/>
        <v/>
      </c>
      <c r="DC32" s="936" t="str">
        <f t="shared" ca="1" si="577"/>
        <v/>
      </c>
      <c r="DD32" s="936" t="str">
        <f t="shared" ca="1" si="577"/>
        <v/>
      </c>
      <c r="DE32" s="936" t="str">
        <f t="shared" ca="1" si="577"/>
        <v/>
      </c>
      <c r="DF32" s="936" t="str">
        <f t="shared" ca="1" si="577"/>
        <v/>
      </c>
      <c r="DG32" s="936" t="str">
        <f t="shared" ca="1" si="577"/>
        <v/>
      </c>
      <c r="DH32" s="936" t="str">
        <f t="shared" ca="1" si="577"/>
        <v/>
      </c>
      <c r="DI32" s="936" t="str">
        <f t="shared" ca="1" si="577"/>
        <v/>
      </c>
      <c r="DJ32" s="936" t="str">
        <f t="shared" ca="1" si="577"/>
        <v/>
      </c>
      <c r="DK32" s="936" t="str">
        <f t="shared" ca="1" si="577"/>
        <v/>
      </c>
      <c r="DL32" s="936" t="str">
        <f t="shared" ca="1" si="577"/>
        <v/>
      </c>
      <c r="DM32" s="936" t="str">
        <f t="shared" ca="1" si="577"/>
        <v/>
      </c>
      <c r="DN32" s="936" t="str">
        <f t="shared" ca="1" si="577"/>
        <v/>
      </c>
      <c r="DO32" s="936" t="str">
        <f t="shared" ca="1" si="577"/>
        <v/>
      </c>
      <c r="DP32" s="936" t="str">
        <f t="shared" ca="1" si="577"/>
        <v/>
      </c>
      <c r="DQ32" s="936" t="str">
        <f t="shared" ca="1" si="577"/>
        <v/>
      </c>
      <c r="DR32" s="936" t="str">
        <f t="shared" ca="1" si="577"/>
        <v/>
      </c>
      <c r="DS32" s="936" t="str">
        <f t="shared" ca="1" si="577"/>
        <v/>
      </c>
      <c r="DT32" s="936" t="str">
        <f t="shared" ca="1" si="577"/>
        <v/>
      </c>
      <c r="DU32" s="936" t="str">
        <f t="shared" ca="1" si="577"/>
        <v/>
      </c>
      <c r="DV32" s="936" t="str">
        <f t="shared" ca="1" si="577"/>
        <v/>
      </c>
      <c r="DW32" s="936" t="str">
        <f t="shared" ca="1" si="577"/>
        <v/>
      </c>
      <c r="DX32" s="936" t="str">
        <f t="shared" ca="1" si="577"/>
        <v/>
      </c>
      <c r="DY32" s="936" t="str">
        <f t="shared" ca="1" si="577"/>
        <v/>
      </c>
      <c r="DZ32" s="936" t="str">
        <f t="shared" ca="1" si="577"/>
        <v/>
      </c>
      <c r="EA32" s="936" t="str">
        <f t="shared" ca="1" si="577"/>
        <v/>
      </c>
      <c r="EB32" s="936" t="str">
        <f ca="1">IF($O32=EB30,EB9,"")</f>
        <v/>
      </c>
      <c r="EC32" s="936" t="str">
        <f t="shared" ca="1" si="577"/>
        <v/>
      </c>
      <c r="ED32" s="936" t="str">
        <f t="shared" ca="1" si="577"/>
        <v/>
      </c>
      <c r="EE32" s="936" t="str">
        <f t="shared" ca="1" si="577"/>
        <v/>
      </c>
      <c r="EF32" s="936" t="str">
        <f t="shared" ca="1" si="577"/>
        <v/>
      </c>
      <c r="EG32" s="936" t="str">
        <f t="shared" ca="1" si="577"/>
        <v/>
      </c>
      <c r="EH32" s="936" t="str">
        <f t="shared" ca="1" si="577"/>
        <v/>
      </c>
      <c r="EI32" s="936" t="str">
        <f t="shared" ca="1" si="577"/>
        <v/>
      </c>
      <c r="EJ32" s="936" t="str">
        <f t="shared" ca="1" si="577"/>
        <v/>
      </c>
      <c r="EK32" s="936" t="str">
        <f t="shared" ca="1" si="577"/>
        <v/>
      </c>
      <c r="EL32" s="936" t="str">
        <f t="shared" ca="1" si="577"/>
        <v/>
      </c>
      <c r="EM32" s="936" t="str">
        <f t="shared" ca="1" si="577"/>
        <v/>
      </c>
      <c r="EN32" s="936" t="str">
        <f t="shared" ref="EN32:GY32" ca="1" si="578">IF($O32=EN30,EN9,"")</f>
        <v/>
      </c>
      <c r="EO32" s="936" t="str">
        <f t="shared" ca="1" si="578"/>
        <v/>
      </c>
      <c r="EP32" s="936" t="str">
        <f t="shared" ca="1" si="578"/>
        <v/>
      </c>
      <c r="EQ32" s="936" t="str">
        <f t="shared" ca="1" si="578"/>
        <v/>
      </c>
      <c r="ER32" s="936" t="str">
        <f t="shared" ca="1" si="578"/>
        <v/>
      </c>
      <c r="ES32" s="936" t="str">
        <f t="shared" ca="1" si="578"/>
        <v/>
      </c>
      <c r="ET32" s="936" t="str">
        <f t="shared" ca="1" si="578"/>
        <v/>
      </c>
      <c r="EU32" s="936" t="str">
        <f t="shared" ca="1" si="578"/>
        <v/>
      </c>
      <c r="EV32" s="936" t="str">
        <f t="shared" ca="1" si="578"/>
        <v/>
      </c>
      <c r="EW32" s="936" t="str">
        <f t="shared" ca="1" si="578"/>
        <v/>
      </c>
      <c r="EX32" s="936" t="str">
        <f t="shared" ca="1" si="578"/>
        <v/>
      </c>
      <c r="EY32" s="936" t="str">
        <f t="shared" ca="1" si="578"/>
        <v/>
      </c>
      <c r="EZ32" s="936" t="str">
        <f t="shared" ca="1" si="578"/>
        <v/>
      </c>
      <c r="FA32" s="936" t="str">
        <f t="shared" ca="1" si="578"/>
        <v/>
      </c>
      <c r="FB32" s="936" t="str">
        <f t="shared" ca="1" si="578"/>
        <v/>
      </c>
      <c r="FC32" s="936" t="str">
        <f t="shared" ca="1" si="578"/>
        <v/>
      </c>
      <c r="FD32" s="936" t="str">
        <f ca="1">IF($O32=FD30,FD9,"")</f>
        <v/>
      </c>
      <c r="FE32" s="936" t="str">
        <f t="shared" ca="1" si="578"/>
        <v/>
      </c>
      <c r="FF32" s="936" t="str">
        <f t="shared" ca="1" si="578"/>
        <v/>
      </c>
      <c r="FG32" s="936" t="str">
        <f t="shared" ca="1" si="578"/>
        <v/>
      </c>
      <c r="FH32" s="936" t="str">
        <f t="shared" ca="1" si="578"/>
        <v/>
      </c>
      <c r="FI32" s="936" t="str">
        <f t="shared" ca="1" si="578"/>
        <v/>
      </c>
      <c r="FJ32" s="936" t="str">
        <f t="shared" ca="1" si="578"/>
        <v/>
      </c>
      <c r="FK32" s="936" t="str">
        <f t="shared" ca="1" si="578"/>
        <v/>
      </c>
      <c r="FL32" s="936" t="str">
        <f t="shared" ca="1" si="578"/>
        <v/>
      </c>
      <c r="FM32" s="936" t="str">
        <f t="shared" ca="1" si="578"/>
        <v/>
      </c>
      <c r="FN32" s="936" t="str">
        <f t="shared" ca="1" si="578"/>
        <v/>
      </c>
      <c r="FO32" s="936" t="str">
        <f t="shared" ca="1" si="578"/>
        <v/>
      </c>
      <c r="FP32" s="936" t="str">
        <f t="shared" ca="1" si="578"/>
        <v/>
      </c>
      <c r="FQ32" s="936" t="str">
        <f t="shared" ca="1" si="578"/>
        <v/>
      </c>
      <c r="FR32" s="936" t="str">
        <f t="shared" ca="1" si="578"/>
        <v/>
      </c>
      <c r="FS32" s="936" t="str">
        <f t="shared" ca="1" si="578"/>
        <v/>
      </c>
      <c r="FT32" s="936" t="str">
        <f t="shared" ca="1" si="578"/>
        <v/>
      </c>
      <c r="FU32" s="936" t="str">
        <f t="shared" ca="1" si="578"/>
        <v/>
      </c>
      <c r="FV32" s="936" t="str">
        <f t="shared" ca="1" si="578"/>
        <v/>
      </c>
      <c r="FW32" s="936" t="str">
        <f t="shared" ca="1" si="578"/>
        <v/>
      </c>
      <c r="FX32" s="936" t="str">
        <f t="shared" ca="1" si="578"/>
        <v/>
      </c>
      <c r="FY32" s="936" t="str">
        <f t="shared" ca="1" si="578"/>
        <v/>
      </c>
      <c r="FZ32" s="936" t="str">
        <f t="shared" ca="1" si="578"/>
        <v/>
      </c>
      <c r="GA32" s="936" t="str">
        <f t="shared" ca="1" si="578"/>
        <v/>
      </c>
      <c r="GB32" s="936" t="str">
        <f t="shared" ca="1" si="578"/>
        <v/>
      </c>
      <c r="GC32" s="936" t="str">
        <f t="shared" ca="1" si="578"/>
        <v/>
      </c>
      <c r="GD32" s="936" t="str">
        <f t="shared" ca="1" si="578"/>
        <v/>
      </c>
      <c r="GE32" s="936" t="str">
        <f t="shared" ca="1" si="578"/>
        <v/>
      </c>
      <c r="GF32" s="936" t="str">
        <f t="shared" ca="1" si="578"/>
        <v/>
      </c>
      <c r="GG32" s="936" t="str">
        <f t="shared" ca="1" si="578"/>
        <v/>
      </c>
      <c r="GH32" s="936" t="str">
        <f t="shared" ca="1" si="578"/>
        <v/>
      </c>
      <c r="GI32" s="936" t="str">
        <f t="shared" ca="1" si="578"/>
        <v/>
      </c>
      <c r="GJ32" s="936" t="str">
        <f t="shared" ca="1" si="578"/>
        <v/>
      </c>
      <c r="GK32" s="936" t="str">
        <f t="shared" ca="1" si="578"/>
        <v/>
      </c>
      <c r="GL32" s="936" t="str">
        <f t="shared" ca="1" si="578"/>
        <v/>
      </c>
      <c r="GM32" s="936" t="str">
        <f t="shared" ca="1" si="578"/>
        <v/>
      </c>
      <c r="GN32" s="936" t="str">
        <f t="shared" ca="1" si="578"/>
        <v/>
      </c>
      <c r="GO32" s="936" t="str">
        <f t="shared" ca="1" si="578"/>
        <v/>
      </c>
      <c r="GP32" s="936" t="str">
        <f t="shared" ca="1" si="578"/>
        <v/>
      </c>
      <c r="GQ32" s="936" t="str">
        <f t="shared" ca="1" si="578"/>
        <v/>
      </c>
      <c r="GR32" s="936" t="str">
        <f t="shared" ca="1" si="578"/>
        <v/>
      </c>
      <c r="GS32" s="936" t="str">
        <f t="shared" ca="1" si="578"/>
        <v/>
      </c>
      <c r="GT32" s="936" t="str">
        <f t="shared" ca="1" si="578"/>
        <v/>
      </c>
      <c r="GU32" s="936" t="str">
        <f t="shared" ca="1" si="578"/>
        <v/>
      </c>
      <c r="GV32" s="936" t="str">
        <f t="shared" ca="1" si="578"/>
        <v/>
      </c>
      <c r="GW32" s="936" t="str">
        <f t="shared" ca="1" si="578"/>
        <v/>
      </c>
      <c r="GX32" s="936" t="str">
        <f t="shared" ca="1" si="578"/>
        <v/>
      </c>
      <c r="GY32" s="936" t="str">
        <f t="shared" ca="1" si="578"/>
        <v/>
      </c>
      <c r="GZ32" s="936" t="str">
        <f t="shared" ref="GZ32:HT32" ca="1" si="579">IF($O32=GZ30,GZ9,"")</f>
        <v/>
      </c>
      <c r="HA32" s="936" t="str">
        <f t="shared" ca="1" si="579"/>
        <v/>
      </c>
      <c r="HB32" s="936" t="str">
        <f t="shared" ca="1" si="579"/>
        <v/>
      </c>
      <c r="HC32" s="936" t="str">
        <f t="shared" ca="1" si="579"/>
        <v/>
      </c>
      <c r="HD32" s="936" t="str">
        <f t="shared" ca="1" si="579"/>
        <v/>
      </c>
      <c r="HE32" s="936" t="str">
        <f t="shared" ca="1" si="579"/>
        <v/>
      </c>
      <c r="HF32" s="936" t="str">
        <f t="shared" ca="1" si="579"/>
        <v/>
      </c>
      <c r="HG32" s="936" t="str">
        <f t="shared" ca="1" si="579"/>
        <v/>
      </c>
      <c r="HH32" s="936" t="str">
        <f t="shared" ca="1" si="579"/>
        <v/>
      </c>
      <c r="HI32" s="936" t="str">
        <f t="shared" ca="1" si="579"/>
        <v/>
      </c>
      <c r="HJ32" s="936" t="str">
        <f t="shared" ca="1" si="579"/>
        <v/>
      </c>
      <c r="HK32" s="936" t="str">
        <f t="shared" ca="1" si="579"/>
        <v/>
      </c>
      <c r="HL32" s="936" t="str">
        <f t="shared" ca="1" si="579"/>
        <v/>
      </c>
      <c r="HM32" s="936" t="str">
        <f t="shared" ca="1" si="579"/>
        <v/>
      </c>
      <c r="HN32" s="936" t="str">
        <f t="shared" ca="1" si="579"/>
        <v/>
      </c>
      <c r="HO32" s="936" t="str">
        <f t="shared" ca="1" si="579"/>
        <v/>
      </c>
      <c r="HP32" s="936" t="str">
        <f t="shared" ca="1" si="579"/>
        <v/>
      </c>
      <c r="HQ32" s="936" t="str">
        <f t="shared" ca="1" si="579"/>
        <v/>
      </c>
      <c r="HR32" s="936" t="str">
        <f t="shared" ca="1" si="579"/>
        <v/>
      </c>
      <c r="HS32" s="936" t="str">
        <f t="shared" ca="1" si="579"/>
        <v/>
      </c>
      <c r="HT32" s="936" t="str">
        <f t="shared" ca="1" si="579"/>
        <v/>
      </c>
      <c r="HU32" s="936" t="str">
        <f t="shared" ref="HU32:HY32" ca="1" si="580">IF($O32=HU30,HU9,"")</f>
        <v/>
      </c>
      <c r="HV32" s="936" t="str">
        <f t="shared" ca="1" si="580"/>
        <v/>
      </c>
      <c r="HW32" s="936" t="str">
        <f t="shared" ca="1" si="580"/>
        <v/>
      </c>
      <c r="HX32" s="936" t="str">
        <f t="shared" ca="1" si="580"/>
        <v/>
      </c>
      <c r="HY32" s="936" t="str">
        <f t="shared" ca="1" si="580"/>
        <v/>
      </c>
      <c r="HZ32" s="936" t="str">
        <f t="shared" ref="HZ32:IA32" ca="1" si="581">IF($O32=HZ30,HZ9,"")</f>
        <v/>
      </c>
      <c r="IA32" s="936" t="str">
        <f t="shared" ca="1" si="581"/>
        <v/>
      </c>
      <c r="IB32" s="936" t="str">
        <f t="shared" ref="IB32:KM32" ca="1" si="582">IF($O32=IB30,IB9,"")</f>
        <v/>
      </c>
      <c r="IC32" s="936" t="str">
        <f t="shared" ca="1" si="582"/>
        <v/>
      </c>
      <c r="ID32" s="936" t="str">
        <f t="shared" ca="1" si="582"/>
        <v/>
      </c>
      <c r="IE32" s="936" t="str">
        <f t="shared" ca="1" si="582"/>
        <v/>
      </c>
      <c r="IF32" s="936" t="str">
        <f t="shared" ca="1" si="582"/>
        <v/>
      </c>
      <c r="IG32" s="936" t="str">
        <f t="shared" ca="1" si="582"/>
        <v/>
      </c>
      <c r="IH32" s="936" t="str">
        <f t="shared" ca="1" si="582"/>
        <v/>
      </c>
      <c r="II32" s="936" t="str">
        <f t="shared" ca="1" si="582"/>
        <v/>
      </c>
      <c r="IJ32" s="936" t="str">
        <f t="shared" ca="1" si="582"/>
        <v/>
      </c>
      <c r="IK32" s="936" t="str">
        <f t="shared" ca="1" si="582"/>
        <v/>
      </c>
      <c r="IL32" s="936" t="str">
        <f t="shared" ca="1" si="582"/>
        <v/>
      </c>
      <c r="IM32" s="936" t="str">
        <f t="shared" ca="1" si="582"/>
        <v/>
      </c>
      <c r="IN32" s="936" t="str">
        <f t="shared" ca="1" si="582"/>
        <v/>
      </c>
      <c r="IO32" s="936" t="str">
        <f t="shared" ca="1" si="582"/>
        <v/>
      </c>
      <c r="IP32" s="936" t="str">
        <f t="shared" ca="1" si="582"/>
        <v/>
      </c>
      <c r="IQ32" s="936" t="str">
        <f t="shared" ca="1" si="582"/>
        <v/>
      </c>
      <c r="IR32" s="936" t="str">
        <f t="shared" ca="1" si="582"/>
        <v/>
      </c>
      <c r="IS32" s="936" t="str">
        <f t="shared" ca="1" si="582"/>
        <v/>
      </c>
      <c r="IT32" s="936" t="str">
        <f t="shared" ca="1" si="582"/>
        <v/>
      </c>
      <c r="IU32" s="936" t="str">
        <f t="shared" ca="1" si="582"/>
        <v/>
      </c>
      <c r="IV32" s="936" t="str">
        <f t="shared" ca="1" si="582"/>
        <v/>
      </c>
      <c r="IW32" s="936" t="str">
        <f t="shared" ca="1" si="582"/>
        <v/>
      </c>
      <c r="IX32" s="936" t="str">
        <f t="shared" ca="1" si="582"/>
        <v/>
      </c>
      <c r="IY32" s="936" t="str">
        <f t="shared" ca="1" si="582"/>
        <v/>
      </c>
      <c r="IZ32" s="936" t="str">
        <f t="shared" ca="1" si="582"/>
        <v/>
      </c>
      <c r="JA32" s="936" t="str">
        <f t="shared" ca="1" si="582"/>
        <v/>
      </c>
      <c r="JB32" s="936" t="str">
        <f t="shared" ca="1" si="582"/>
        <v/>
      </c>
      <c r="JC32" s="936" t="str">
        <f t="shared" ca="1" si="582"/>
        <v/>
      </c>
      <c r="JD32" s="936" t="str">
        <f t="shared" ca="1" si="582"/>
        <v/>
      </c>
      <c r="JE32" s="936" t="str">
        <f t="shared" ca="1" si="582"/>
        <v/>
      </c>
      <c r="JF32" s="936" t="str">
        <f t="shared" ca="1" si="582"/>
        <v/>
      </c>
      <c r="JG32" s="936" t="str">
        <f t="shared" ca="1" si="582"/>
        <v/>
      </c>
      <c r="JH32" s="936" t="str">
        <f t="shared" ca="1" si="582"/>
        <v/>
      </c>
      <c r="JI32" s="936" t="str">
        <f t="shared" ca="1" si="582"/>
        <v/>
      </c>
      <c r="JJ32" s="936" t="str">
        <f t="shared" ca="1" si="582"/>
        <v/>
      </c>
      <c r="JK32" s="936" t="str">
        <f t="shared" ca="1" si="582"/>
        <v/>
      </c>
      <c r="JL32" s="936" t="str">
        <f t="shared" ca="1" si="582"/>
        <v/>
      </c>
      <c r="JM32" s="936" t="str">
        <f t="shared" ca="1" si="582"/>
        <v/>
      </c>
      <c r="JN32" s="936" t="str">
        <f t="shared" ca="1" si="582"/>
        <v/>
      </c>
      <c r="JO32" s="936" t="str">
        <f t="shared" ca="1" si="582"/>
        <v/>
      </c>
      <c r="JP32" s="936" t="str">
        <f t="shared" ca="1" si="582"/>
        <v/>
      </c>
      <c r="JQ32" s="936" t="str">
        <f t="shared" ca="1" si="582"/>
        <v/>
      </c>
      <c r="JR32" s="936" t="str">
        <f t="shared" ca="1" si="582"/>
        <v/>
      </c>
      <c r="JS32" s="936" t="str">
        <f t="shared" ca="1" si="582"/>
        <v/>
      </c>
      <c r="JT32" s="936" t="str">
        <f t="shared" ca="1" si="582"/>
        <v/>
      </c>
      <c r="JU32" s="936" t="str">
        <f t="shared" ca="1" si="582"/>
        <v/>
      </c>
      <c r="JV32" s="936" t="str">
        <f t="shared" ca="1" si="582"/>
        <v/>
      </c>
      <c r="JW32" s="936" t="str">
        <f t="shared" ca="1" si="582"/>
        <v/>
      </c>
      <c r="JX32" s="936" t="str">
        <f t="shared" ca="1" si="582"/>
        <v/>
      </c>
      <c r="JY32" s="936" t="str">
        <f t="shared" ca="1" si="582"/>
        <v/>
      </c>
      <c r="JZ32" s="936" t="str">
        <f t="shared" ca="1" si="582"/>
        <v/>
      </c>
      <c r="KA32" s="936" t="str">
        <f t="shared" ca="1" si="582"/>
        <v/>
      </c>
      <c r="KB32" s="936" t="str">
        <f t="shared" ca="1" si="582"/>
        <v/>
      </c>
      <c r="KC32" s="936" t="str">
        <f t="shared" ca="1" si="582"/>
        <v/>
      </c>
      <c r="KD32" s="936" t="str">
        <f t="shared" ca="1" si="582"/>
        <v/>
      </c>
      <c r="KE32" s="936" t="str">
        <f t="shared" ca="1" si="582"/>
        <v/>
      </c>
      <c r="KF32" s="936" t="str">
        <f t="shared" ca="1" si="582"/>
        <v/>
      </c>
      <c r="KG32" s="936" t="str">
        <f t="shared" ca="1" si="582"/>
        <v/>
      </c>
      <c r="KH32" s="936" t="str">
        <f t="shared" ca="1" si="582"/>
        <v/>
      </c>
      <c r="KI32" s="936" t="str">
        <f t="shared" ca="1" si="582"/>
        <v/>
      </c>
      <c r="KJ32" s="936" t="str">
        <f t="shared" ca="1" si="582"/>
        <v/>
      </c>
      <c r="KK32" s="936" t="str">
        <f t="shared" ca="1" si="582"/>
        <v/>
      </c>
      <c r="KL32" s="936" t="str">
        <f t="shared" ca="1" si="582"/>
        <v/>
      </c>
      <c r="KM32" s="936" t="str">
        <f t="shared" ca="1" si="582"/>
        <v/>
      </c>
      <c r="KN32" s="936" t="str">
        <f t="shared" ref="KN32:MY32" ca="1" si="583">IF($O32=KN30,KN9,"")</f>
        <v/>
      </c>
      <c r="KO32" s="936" t="str">
        <f t="shared" ca="1" si="583"/>
        <v/>
      </c>
      <c r="KP32" s="936" t="str">
        <f t="shared" ca="1" si="583"/>
        <v/>
      </c>
      <c r="KQ32" s="936" t="str">
        <f t="shared" ca="1" si="583"/>
        <v/>
      </c>
      <c r="KR32" s="936" t="str">
        <f t="shared" ca="1" si="583"/>
        <v/>
      </c>
      <c r="KS32" s="936" t="str">
        <f t="shared" ca="1" si="583"/>
        <v/>
      </c>
      <c r="KT32" s="936" t="str">
        <f t="shared" ca="1" si="583"/>
        <v/>
      </c>
      <c r="KU32" s="936" t="str">
        <f t="shared" ca="1" si="583"/>
        <v/>
      </c>
      <c r="KV32" s="936" t="str">
        <f t="shared" ca="1" si="583"/>
        <v/>
      </c>
      <c r="KW32" s="936" t="str">
        <f t="shared" ca="1" si="583"/>
        <v/>
      </c>
      <c r="KX32" s="936" t="str">
        <f t="shared" ca="1" si="583"/>
        <v/>
      </c>
      <c r="KY32" s="936" t="str">
        <f t="shared" ca="1" si="583"/>
        <v/>
      </c>
      <c r="KZ32" s="936" t="str">
        <f t="shared" ca="1" si="583"/>
        <v/>
      </c>
      <c r="LA32" s="936" t="str">
        <f t="shared" ca="1" si="583"/>
        <v/>
      </c>
      <c r="LB32" s="936" t="str">
        <f t="shared" ca="1" si="583"/>
        <v/>
      </c>
      <c r="LC32" s="936" t="str">
        <f t="shared" ca="1" si="583"/>
        <v/>
      </c>
      <c r="LD32" s="936" t="str">
        <f t="shared" ca="1" si="583"/>
        <v/>
      </c>
      <c r="LE32" s="936" t="str">
        <f t="shared" ca="1" si="583"/>
        <v/>
      </c>
      <c r="LF32" s="936" t="str">
        <f t="shared" ca="1" si="583"/>
        <v/>
      </c>
      <c r="LG32" s="936" t="str">
        <f t="shared" ca="1" si="583"/>
        <v/>
      </c>
      <c r="LH32" s="936" t="str">
        <f t="shared" ca="1" si="583"/>
        <v/>
      </c>
      <c r="LI32" s="936" t="str">
        <f t="shared" ca="1" si="583"/>
        <v/>
      </c>
      <c r="LJ32" s="936" t="str">
        <f t="shared" ca="1" si="583"/>
        <v/>
      </c>
      <c r="LK32" s="936" t="str">
        <f t="shared" ca="1" si="583"/>
        <v/>
      </c>
      <c r="LL32" s="936" t="str">
        <f t="shared" ca="1" si="583"/>
        <v/>
      </c>
      <c r="LM32" s="936" t="str">
        <f t="shared" ca="1" si="583"/>
        <v/>
      </c>
      <c r="LN32" s="936" t="str">
        <f t="shared" ca="1" si="583"/>
        <v/>
      </c>
      <c r="LO32" s="936" t="str">
        <f t="shared" ca="1" si="583"/>
        <v/>
      </c>
      <c r="LP32" s="936" t="str">
        <f t="shared" ca="1" si="583"/>
        <v/>
      </c>
      <c r="LQ32" s="936" t="str">
        <f t="shared" ca="1" si="583"/>
        <v/>
      </c>
      <c r="LR32" s="936" t="str">
        <f t="shared" ca="1" si="583"/>
        <v/>
      </c>
      <c r="LS32" s="936" t="str">
        <f t="shared" ca="1" si="583"/>
        <v/>
      </c>
      <c r="LT32" s="936" t="str">
        <f t="shared" ca="1" si="583"/>
        <v/>
      </c>
      <c r="LU32" s="936" t="str">
        <f t="shared" ca="1" si="583"/>
        <v/>
      </c>
      <c r="LV32" s="936" t="str">
        <f t="shared" ca="1" si="583"/>
        <v/>
      </c>
      <c r="LW32" s="936" t="str">
        <f t="shared" ca="1" si="583"/>
        <v/>
      </c>
      <c r="LX32" s="936" t="str">
        <f t="shared" ca="1" si="583"/>
        <v/>
      </c>
      <c r="LY32" s="936" t="str">
        <f t="shared" ca="1" si="583"/>
        <v/>
      </c>
      <c r="LZ32" s="936" t="str">
        <f t="shared" ca="1" si="583"/>
        <v/>
      </c>
      <c r="MA32" s="936" t="str">
        <f t="shared" ca="1" si="583"/>
        <v/>
      </c>
      <c r="MB32" s="936" t="str">
        <f t="shared" ca="1" si="583"/>
        <v/>
      </c>
      <c r="MC32" s="936" t="str">
        <f t="shared" ca="1" si="583"/>
        <v/>
      </c>
      <c r="MD32" s="936" t="str">
        <f t="shared" ca="1" si="583"/>
        <v/>
      </c>
      <c r="ME32" s="936" t="str">
        <f t="shared" ca="1" si="583"/>
        <v/>
      </c>
      <c r="MF32" s="936" t="str">
        <f t="shared" ca="1" si="583"/>
        <v/>
      </c>
      <c r="MG32" s="936" t="str">
        <f t="shared" ca="1" si="583"/>
        <v/>
      </c>
      <c r="MH32" s="936" t="str">
        <f t="shared" ca="1" si="583"/>
        <v/>
      </c>
      <c r="MI32" s="936" t="str">
        <f t="shared" ca="1" si="583"/>
        <v/>
      </c>
      <c r="MJ32" s="936" t="str">
        <f t="shared" ca="1" si="583"/>
        <v/>
      </c>
      <c r="MK32" s="936" t="str">
        <f t="shared" ca="1" si="583"/>
        <v/>
      </c>
      <c r="ML32" s="936" t="str">
        <f t="shared" ca="1" si="583"/>
        <v/>
      </c>
      <c r="MM32" s="936" t="str">
        <f t="shared" ca="1" si="583"/>
        <v/>
      </c>
      <c r="MN32" s="936" t="str">
        <f t="shared" ca="1" si="583"/>
        <v/>
      </c>
      <c r="MO32" s="936" t="str">
        <f t="shared" ca="1" si="583"/>
        <v/>
      </c>
      <c r="MP32" s="936" t="str">
        <f t="shared" ca="1" si="583"/>
        <v/>
      </c>
      <c r="MQ32" s="936" t="str">
        <f t="shared" ca="1" si="583"/>
        <v/>
      </c>
      <c r="MR32" s="936" t="str">
        <f t="shared" ca="1" si="583"/>
        <v/>
      </c>
      <c r="MS32" s="936" t="str">
        <f t="shared" ca="1" si="583"/>
        <v/>
      </c>
      <c r="MT32" s="936" t="str">
        <f t="shared" ca="1" si="583"/>
        <v/>
      </c>
      <c r="MU32" s="936" t="str">
        <f t="shared" ca="1" si="583"/>
        <v/>
      </c>
      <c r="MV32" s="936" t="str">
        <f t="shared" ca="1" si="583"/>
        <v/>
      </c>
      <c r="MW32" s="936" t="str">
        <f t="shared" ca="1" si="583"/>
        <v/>
      </c>
      <c r="MX32" s="936" t="str">
        <f t="shared" ca="1" si="583"/>
        <v/>
      </c>
      <c r="MY32" s="936" t="str">
        <f t="shared" ca="1" si="583"/>
        <v/>
      </c>
      <c r="MZ32" s="936" t="str">
        <f t="shared" ref="MZ32:PK32" ca="1" si="584">IF($O32=MZ30,MZ9,"")</f>
        <v/>
      </c>
      <c r="NA32" s="936" t="str">
        <f t="shared" ca="1" si="584"/>
        <v/>
      </c>
      <c r="NB32" s="936" t="str">
        <f t="shared" ca="1" si="584"/>
        <v/>
      </c>
      <c r="NC32" s="936" t="str">
        <f t="shared" ca="1" si="584"/>
        <v/>
      </c>
      <c r="ND32" s="936" t="str">
        <f t="shared" ca="1" si="584"/>
        <v/>
      </c>
      <c r="NE32" s="936" t="str">
        <f t="shared" ca="1" si="584"/>
        <v/>
      </c>
      <c r="NF32" s="936" t="str">
        <f t="shared" ca="1" si="584"/>
        <v/>
      </c>
      <c r="NG32" s="936" t="str">
        <f t="shared" ca="1" si="584"/>
        <v/>
      </c>
      <c r="NH32" s="936" t="str">
        <f t="shared" ca="1" si="584"/>
        <v/>
      </c>
      <c r="NI32" s="936" t="str">
        <f t="shared" ca="1" si="584"/>
        <v/>
      </c>
      <c r="NJ32" s="936" t="str">
        <f t="shared" ca="1" si="584"/>
        <v/>
      </c>
      <c r="NK32" s="936" t="str">
        <f t="shared" ca="1" si="584"/>
        <v/>
      </c>
      <c r="NL32" s="936" t="str">
        <f t="shared" ca="1" si="584"/>
        <v/>
      </c>
      <c r="NM32" s="936" t="str">
        <f t="shared" ca="1" si="584"/>
        <v/>
      </c>
      <c r="NN32" s="936" t="str">
        <f t="shared" ca="1" si="584"/>
        <v/>
      </c>
      <c r="NO32" s="936" t="str">
        <f t="shared" ca="1" si="584"/>
        <v/>
      </c>
      <c r="NP32" s="936" t="str">
        <f t="shared" ca="1" si="584"/>
        <v/>
      </c>
      <c r="NQ32" s="936" t="str">
        <f t="shared" ca="1" si="584"/>
        <v/>
      </c>
      <c r="NR32" s="936" t="str">
        <f t="shared" ca="1" si="584"/>
        <v/>
      </c>
      <c r="NS32" s="936" t="str">
        <f t="shared" ca="1" si="584"/>
        <v/>
      </c>
      <c r="NT32" s="936" t="str">
        <f t="shared" ca="1" si="584"/>
        <v/>
      </c>
      <c r="NU32" s="936" t="str">
        <f t="shared" ca="1" si="584"/>
        <v/>
      </c>
      <c r="NV32" s="936" t="str">
        <f t="shared" ca="1" si="584"/>
        <v/>
      </c>
      <c r="NW32" s="936" t="str">
        <f t="shared" ca="1" si="584"/>
        <v/>
      </c>
      <c r="NX32" s="936" t="str">
        <f t="shared" ca="1" si="584"/>
        <v/>
      </c>
      <c r="NY32" s="936" t="str">
        <f t="shared" ca="1" si="584"/>
        <v/>
      </c>
      <c r="NZ32" s="936" t="str">
        <f t="shared" ca="1" si="584"/>
        <v/>
      </c>
      <c r="OA32" s="936" t="str">
        <f t="shared" ca="1" si="584"/>
        <v/>
      </c>
      <c r="OB32" s="936" t="str">
        <f t="shared" ca="1" si="584"/>
        <v/>
      </c>
      <c r="OC32" s="936" t="str">
        <f t="shared" ca="1" si="584"/>
        <v/>
      </c>
      <c r="OD32" s="936" t="str">
        <f t="shared" ca="1" si="584"/>
        <v/>
      </c>
      <c r="OE32" s="936" t="str">
        <f t="shared" ca="1" si="584"/>
        <v/>
      </c>
      <c r="OF32" s="936" t="str">
        <f t="shared" ca="1" si="584"/>
        <v/>
      </c>
      <c r="OG32" s="936" t="str">
        <f t="shared" ca="1" si="584"/>
        <v/>
      </c>
      <c r="OH32" s="936" t="str">
        <f t="shared" ca="1" si="584"/>
        <v/>
      </c>
      <c r="OI32" s="936" t="str">
        <f t="shared" ca="1" si="584"/>
        <v/>
      </c>
      <c r="OJ32" s="936" t="str">
        <f t="shared" ca="1" si="584"/>
        <v/>
      </c>
      <c r="OK32" s="936" t="str">
        <f t="shared" ca="1" si="584"/>
        <v/>
      </c>
      <c r="OL32" s="936" t="str">
        <f t="shared" ca="1" si="584"/>
        <v/>
      </c>
      <c r="OM32" s="936" t="str">
        <f t="shared" ca="1" si="584"/>
        <v/>
      </c>
      <c r="ON32" s="936" t="str">
        <f t="shared" ca="1" si="584"/>
        <v/>
      </c>
      <c r="OO32" s="936" t="str">
        <f t="shared" ca="1" si="584"/>
        <v/>
      </c>
      <c r="OP32" s="936" t="str">
        <f t="shared" ca="1" si="584"/>
        <v/>
      </c>
      <c r="OQ32" s="936" t="str">
        <f t="shared" ca="1" si="584"/>
        <v/>
      </c>
      <c r="OR32" s="936" t="str">
        <f t="shared" ca="1" si="584"/>
        <v/>
      </c>
      <c r="OS32" s="936" t="str">
        <f t="shared" ca="1" si="584"/>
        <v/>
      </c>
      <c r="OT32" s="936" t="str">
        <f t="shared" ca="1" si="584"/>
        <v/>
      </c>
      <c r="OU32" s="936" t="str">
        <f t="shared" ca="1" si="584"/>
        <v/>
      </c>
      <c r="OV32" s="936" t="str">
        <f t="shared" ca="1" si="584"/>
        <v/>
      </c>
      <c r="OW32" s="936" t="str">
        <f t="shared" ca="1" si="584"/>
        <v/>
      </c>
      <c r="OX32" s="936" t="str">
        <f t="shared" ca="1" si="584"/>
        <v/>
      </c>
      <c r="OY32" s="936" t="str">
        <f t="shared" ca="1" si="584"/>
        <v/>
      </c>
      <c r="OZ32" s="936" t="str">
        <f t="shared" ca="1" si="584"/>
        <v/>
      </c>
      <c r="PA32" s="936" t="str">
        <f t="shared" ca="1" si="584"/>
        <v/>
      </c>
      <c r="PB32" s="936" t="str">
        <f t="shared" ca="1" si="584"/>
        <v/>
      </c>
      <c r="PC32" s="936" t="str">
        <f t="shared" ca="1" si="584"/>
        <v/>
      </c>
      <c r="PD32" s="936" t="str">
        <f t="shared" ca="1" si="584"/>
        <v/>
      </c>
      <c r="PE32" s="936" t="str">
        <f t="shared" ca="1" si="584"/>
        <v/>
      </c>
      <c r="PF32" s="936" t="str">
        <f t="shared" ca="1" si="584"/>
        <v/>
      </c>
      <c r="PG32" s="936" t="str">
        <f t="shared" ca="1" si="584"/>
        <v/>
      </c>
      <c r="PH32" s="936" t="str">
        <f t="shared" ca="1" si="584"/>
        <v/>
      </c>
      <c r="PI32" s="936" t="str">
        <f t="shared" ca="1" si="584"/>
        <v/>
      </c>
      <c r="PJ32" s="936" t="str">
        <f t="shared" ca="1" si="584"/>
        <v/>
      </c>
      <c r="PK32" s="936" t="str">
        <f t="shared" ca="1" si="584"/>
        <v/>
      </c>
      <c r="PL32" s="936" t="str">
        <f t="shared" ref="PL32:RW32" ca="1" si="585">IF($O32=PL30,PL9,"")</f>
        <v/>
      </c>
      <c r="PM32" s="936" t="str">
        <f t="shared" ca="1" si="585"/>
        <v/>
      </c>
      <c r="PN32" s="936" t="str">
        <f t="shared" ca="1" si="585"/>
        <v/>
      </c>
      <c r="PO32" s="936" t="str">
        <f t="shared" ca="1" si="585"/>
        <v/>
      </c>
      <c r="PP32" s="936" t="str">
        <f t="shared" ca="1" si="585"/>
        <v/>
      </c>
      <c r="PQ32" s="936" t="str">
        <f t="shared" ca="1" si="585"/>
        <v/>
      </c>
      <c r="PR32" s="936" t="str">
        <f t="shared" ca="1" si="585"/>
        <v/>
      </c>
      <c r="PS32" s="936" t="str">
        <f t="shared" ca="1" si="585"/>
        <v/>
      </c>
      <c r="PT32" s="936" t="str">
        <f t="shared" ca="1" si="585"/>
        <v/>
      </c>
      <c r="PU32" s="936" t="str">
        <f t="shared" ca="1" si="585"/>
        <v/>
      </c>
      <c r="PV32" s="936" t="str">
        <f t="shared" ca="1" si="585"/>
        <v/>
      </c>
      <c r="PW32" s="936" t="str">
        <f t="shared" ca="1" si="585"/>
        <v/>
      </c>
      <c r="PX32" s="936" t="str">
        <f t="shared" ca="1" si="585"/>
        <v/>
      </c>
      <c r="PY32" s="936" t="str">
        <f t="shared" ca="1" si="585"/>
        <v/>
      </c>
      <c r="PZ32" s="936" t="str">
        <f t="shared" ca="1" si="585"/>
        <v/>
      </c>
      <c r="QA32" s="936" t="str">
        <f t="shared" ca="1" si="585"/>
        <v/>
      </c>
      <c r="QB32" s="936" t="str">
        <f t="shared" ca="1" si="585"/>
        <v/>
      </c>
      <c r="QC32" s="936" t="str">
        <f t="shared" ca="1" si="585"/>
        <v/>
      </c>
      <c r="QD32" s="936" t="str">
        <f t="shared" ca="1" si="585"/>
        <v/>
      </c>
      <c r="QE32" s="936" t="str">
        <f t="shared" ca="1" si="585"/>
        <v/>
      </c>
      <c r="QF32" s="936" t="str">
        <f t="shared" ca="1" si="585"/>
        <v/>
      </c>
      <c r="QG32" s="936" t="str">
        <f t="shared" ca="1" si="585"/>
        <v/>
      </c>
      <c r="QH32" s="936" t="str">
        <f t="shared" ca="1" si="585"/>
        <v/>
      </c>
      <c r="QI32" s="936" t="str">
        <f t="shared" ca="1" si="585"/>
        <v/>
      </c>
      <c r="QJ32" s="936" t="str">
        <f t="shared" ca="1" si="585"/>
        <v/>
      </c>
      <c r="QK32" s="936" t="str">
        <f t="shared" ca="1" si="585"/>
        <v/>
      </c>
      <c r="QL32" s="936" t="str">
        <f t="shared" ca="1" si="585"/>
        <v/>
      </c>
      <c r="QM32" s="936" t="str">
        <f t="shared" ca="1" si="585"/>
        <v/>
      </c>
      <c r="QN32" s="936" t="str">
        <f t="shared" ca="1" si="585"/>
        <v/>
      </c>
      <c r="QO32" s="936" t="str">
        <f t="shared" ca="1" si="585"/>
        <v/>
      </c>
      <c r="QP32" s="936" t="str">
        <f t="shared" ca="1" si="585"/>
        <v/>
      </c>
      <c r="QQ32" s="936" t="str">
        <f t="shared" ca="1" si="585"/>
        <v/>
      </c>
      <c r="QR32" s="936" t="str">
        <f t="shared" ca="1" si="585"/>
        <v/>
      </c>
      <c r="QS32" s="936" t="str">
        <f t="shared" ca="1" si="585"/>
        <v/>
      </c>
      <c r="QT32" s="936" t="str">
        <f t="shared" ca="1" si="585"/>
        <v/>
      </c>
      <c r="QU32" s="936" t="str">
        <f t="shared" ca="1" si="585"/>
        <v/>
      </c>
      <c r="QV32" s="936" t="str">
        <f t="shared" ca="1" si="585"/>
        <v/>
      </c>
      <c r="QW32" s="936" t="str">
        <f t="shared" ca="1" si="585"/>
        <v/>
      </c>
      <c r="QX32" s="936" t="str">
        <f t="shared" ca="1" si="585"/>
        <v/>
      </c>
      <c r="QY32" s="936" t="str">
        <f t="shared" ca="1" si="585"/>
        <v/>
      </c>
      <c r="QZ32" s="936" t="str">
        <f t="shared" ca="1" si="585"/>
        <v/>
      </c>
      <c r="RA32" s="936" t="str">
        <f t="shared" ca="1" si="585"/>
        <v/>
      </c>
      <c r="RB32" s="936" t="str">
        <f t="shared" ca="1" si="585"/>
        <v/>
      </c>
      <c r="RC32" s="936" t="str">
        <f t="shared" ca="1" si="585"/>
        <v/>
      </c>
      <c r="RD32" s="936" t="str">
        <f t="shared" ca="1" si="585"/>
        <v/>
      </c>
      <c r="RE32" s="936" t="str">
        <f t="shared" ca="1" si="585"/>
        <v/>
      </c>
      <c r="RF32" s="936" t="str">
        <f t="shared" ca="1" si="585"/>
        <v/>
      </c>
      <c r="RG32" s="936" t="str">
        <f t="shared" ca="1" si="585"/>
        <v/>
      </c>
      <c r="RH32" s="936" t="str">
        <f t="shared" ca="1" si="585"/>
        <v/>
      </c>
      <c r="RI32" s="936" t="str">
        <f t="shared" ca="1" si="585"/>
        <v/>
      </c>
      <c r="RJ32" s="936" t="str">
        <f t="shared" ca="1" si="585"/>
        <v/>
      </c>
      <c r="RK32" s="936" t="str">
        <f t="shared" ca="1" si="585"/>
        <v/>
      </c>
      <c r="RL32" s="936" t="str">
        <f t="shared" ca="1" si="585"/>
        <v/>
      </c>
      <c r="RM32" s="936" t="str">
        <f t="shared" ca="1" si="585"/>
        <v/>
      </c>
      <c r="RN32" s="936" t="str">
        <f t="shared" ca="1" si="585"/>
        <v/>
      </c>
      <c r="RO32" s="936" t="str">
        <f t="shared" ca="1" si="585"/>
        <v/>
      </c>
      <c r="RP32" s="936" t="str">
        <f t="shared" ca="1" si="585"/>
        <v/>
      </c>
      <c r="RQ32" s="936" t="str">
        <f t="shared" ca="1" si="585"/>
        <v/>
      </c>
      <c r="RR32" s="936" t="str">
        <f t="shared" ca="1" si="585"/>
        <v/>
      </c>
      <c r="RS32" s="936" t="str">
        <f t="shared" ca="1" si="585"/>
        <v/>
      </c>
      <c r="RT32" s="936" t="str">
        <f t="shared" ca="1" si="585"/>
        <v/>
      </c>
      <c r="RU32" s="936" t="str">
        <f t="shared" ca="1" si="585"/>
        <v/>
      </c>
      <c r="RV32" s="936" t="str">
        <f t="shared" ca="1" si="585"/>
        <v/>
      </c>
      <c r="RW32" s="936" t="str">
        <f t="shared" ca="1" si="585"/>
        <v/>
      </c>
      <c r="RX32" s="936" t="str">
        <f t="shared" ref="RX32:UI32" ca="1" si="586">IF($O32=RX30,RX9,"")</f>
        <v/>
      </c>
      <c r="RY32" s="936" t="str">
        <f t="shared" ca="1" si="586"/>
        <v/>
      </c>
      <c r="RZ32" s="936" t="str">
        <f t="shared" ca="1" si="586"/>
        <v/>
      </c>
      <c r="SA32" s="936" t="str">
        <f t="shared" ca="1" si="586"/>
        <v/>
      </c>
      <c r="SB32" s="936" t="str">
        <f t="shared" ca="1" si="586"/>
        <v/>
      </c>
      <c r="SC32" s="936" t="str">
        <f t="shared" ca="1" si="586"/>
        <v/>
      </c>
      <c r="SD32" s="936" t="str">
        <f t="shared" ca="1" si="586"/>
        <v/>
      </c>
      <c r="SE32" s="936" t="str">
        <f t="shared" ca="1" si="586"/>
        <v/>
      </c>
      <c r="SF32" s="936" t="str">
        <f t="shared" ca="1" si="586"/>
        <v/>
      </c>
      <c r="SG32" s="936" t="str">
        <f t="shared" ca="1" si="586"/>
        <v/>
      </c>
      <c r="SH32" s="936" t="str">
        <f t="shared" ca="1" si="586"/>
        <v/>
      </c>
      <c r="SI32" s="936" t="str">
        <f t="shared" ca="1" si="586"/>
        <v/>
      </c>
      <c r="SJ32" s="936" t="str">
        <f t="shared" ca="1" si="586"/>
        <v/>
      </c>
      <c r="SK32" s="936" t="str">
        <f t="shared" ca="1" si="586"/>
        <v/>
      </c>
      <c r="SL32" s="936" t="str">
        <f t="shared" ca="1" si="586"/>
        <v/>
      </c>
      <c r="SM32" s="936" t="str">
        <f t="shared" ca="1" si="586"/>
        <v/>
      </c>
      <c r="SN32" s="936" t="str">
        <f t="shared" ca="1" si="586"/>
        <v/>
      </c>
      <c r="SO32" s="936" t="str">
        <f t="shared" ca="1" si="586"/>
        <v/>
      </c>
      <c r="SP32" s="936" t="str">
        <f t="shared" ca="1" si="586"/>
        <v/>
      </c>
      <c r="SQ32" s="936" t="str">
        <f t="shared" ca="1" si="586"/>
        <v/>
      </c>
      <c r="SR32" s="936" t="str">
        <f t="shared" ca="1" si="586"/>
        <v/>
      </c>
      <c r="SS32" s="936" t="str">
        <f t="shared" ca="1" si="586"/>
        <v/>
      </c>
      <c r="ST32" s="936" t="str">
        <f t="shared" ca="1" si="586"/>
        <v/>
      </c>
      <c r="SU32" s="936" t="str">
        <f t="shared" ca="1" si="586"/>
        <v/>
      </c>
      <c r="SV32" s="936" t="str">
        <f t="shared" ca="1" si="586"/>
        <v/>
      </c>
      <c r="SW32" s="936" t="str">
        <f t="shared" ca="1" si="586"/>
        <v/>
      </c>
      <c r="SX32" s="936" t="str">
        <f t="shared" ca="1" si="586"/>
        <v/>
      </c>
      <c r="SY32" s="936" t="str">
        <f t="shared" ca="1" si="586"/>
        <v/>
      </c>
      <c r="SZ32" s="936" t="str">
        <f t="shared" ca="1" si="586"/>
        <v/>
      </c>
      <c r="TA32" s="936" t="str">
        <f t="shared" ca="1" si="586"/>
        <v/>
      </c>
      <c r="TB32" s="936" t="str">
        <f t="shared" ca="1" si="586"/>
        <v/>
      </c>
      <c r="TC32" s="936" t="str">
        <f t="shared" ca="1" si="586"/>
        <v/>
      </c>
      <c r="TD32" s="936" t="str">
        <f t="shared" ca="1" si="586"/>
        <v/>
      </c>
      <c r="TE32" s="936" t="str">
        <f t="shared" ca="1" si="586"/>
        <v/>
      </c>
      <c r="TF32" s="936" t="str">
        <f t="shared" ca="1" si="586"/>
        <v/>
      </c>
      <c r="TG32" s="936" t="str">
        <f t="shared" ca="1" si="586"/>
        <v/>
      </c>
      <c r="TH32" s="936" t="str">
        <f t="shared" ca="1" si="586"/>
        <v/>
      </c>
      <c r="TI32" s="936" t="str">
        <f t="shared" ca="1" si="586"/>
        <v/>
      </c>
      <c r="TJ32" s="936" t="str">
        <f t="shared" ca="1" si="586"/>
        <v/>
      </c>
      <c r="TK32" s="936" t="str">
        <f t="shared" ca="1" si="586"/>
        <v/>
      </c>
      <c r="TL32" s="936" t="str">
        <f t="shared" ca="1" si="586"/>
        <v/>
      </c>
      <c r="TM32" s="936" t="str">
        <f t="shared" ca="1" si="586"/>
        <v/>
      </c>
      <c r="TN32" s="936" t="str">
        <f t="shared" ca="1" si="586"/>
        <v/>
      </c>
      <c r="TO32" s="936" t="str">
        <f t="shared" ca="1" si="586"/>
        <v/>
      </c>
      <c r="TP32" s="936" t="str">
        <f t="shared" ca="1" si="586"/>
        <v/>
      </c>
      <c r="TQ32" s="936" t="str">
        <f t="shared" ca="1" si="586"/>
        <v/>
      </c>
      <c r="TR32" s="936" t="str">
        <f t="shared" ca="1" si="586"/>
        <v/>
      </c>
      <c r="TS32" s="936" t="str">
        <f t="shared" ca="1" si="586"/>
        <v/>
      </c>
      <c r="TT32" s="936" t="str">
        <f t="shared" ca="1" si="586"/>
        <v/>
      </c>
      <c r="TU32" s="936" t="str">
        <f t="shared" ca="1" si="586"/>
        <v/>
      </c>
      <c r="TV32" s="936" t="str">
        <f t="shared" ca="1" si="586"/>
        <v/>
      </c>
      <c r="TW32" s="936" t="str">
        <f t="shared" ca="1" si="586"/>
        <v/>
      </c>
      <c r="TX32" s="936" t="str">
        <f t="shared" ca="1" si="586"/>
        <v/>
      </c>
      <c r="TY32" s="936" t="str">
        <f t="shared" ca="1" si="586"/>
        <v/>
      </c>
      <c r="TZ32" s="936" t="str">
        <f t="shared" ca="1" si="586"/>
        <v/>
      </c>
      <c r="UA32" s="936" t="str">
        <f t="shared" ca="1" si="586"/>
        <v/>
      </c>
      <c r="UB32" s="936" t="str">
        <f t="shared" ca="1" si="586"/>
        <v/>
      </c>
      <c r="UC32" s="936" t="str">
        <f t="shared" ca="1" si="586"/>
        <v/>
      </c>
      <c r="UD32" s="936" t="str">
        <f t="shared" ca="1" si="586"/>
        <v/>
      </c>
      <c r="UE32" s="936" t="str">
        <f t="shared" ca="1" si="586"/>
        <v/>
      </c>
      <c r="UF32" s="936" t="str">
        <f t="shared" ca="1" si="586"/>
        <v/>
      </c>
      <c r="UG32" s="936" t="str">
        <f t="shared" ca="1" si="586"/>
        <v/>
      </c>
      <c r="UH32" s="936" t="str">
        <f t="shared" ca="1" si="586"/>
        <v/>
      </c>
      <c r="UI32" s="936" t="str">
        <f t="shared" ca="1" si="586"/>
        <v/>
      </c>
      <c r="UJ32" s="936" t="str">
        <f t="shared" ref="UJ32:WU32" ca="1" si="587">IF($O32=UJ30,UJ9,"")</f>
        <v/>
      </c>
      <c r="UK32" s="936" t="str">
        <f t="shared" ca="1" si="587"/>
        <v/>
      </c>
      <c r="UL32" s="936" t="str">
        <f t="shared" ca="1" si="587"/>
        <v/>
      </c>
      <c r="UM32" s="936" t="str">
        <f t="shared" ca="1" si="587"/>
        <v/>
      </c>
      <c r="UN32" s="936" t="str">
        <f t="shared" ca="1" si="587"/>
        <v/>
      </c>
      <c r="UO32" s="936" t="str">
        <f t="shared" ca="1" si="587"/>
        <v/>
      </c>
      <c r="UP32" s="936" t="str">
        <f t="shared" ca="1" si="587"/>
        <v/>
      </c>
      <c r="UQ32" s="936" t="str">
        <f t="shared" ca="1" si="587"/>
        <v/>
      </c>
      <c r="UR32" s="936" t="str">
        <f t="shared" ca="1" si="587"/>
        <v/>
      </c>
      <c r="US32" s="936" t="str">
        <f t="shared" ca="1" si="587"/>
        <v/>
      </c>
      <c r="UT32" s="936" t="str">
        <f t="shared" ca="1" si="587"/>
        <v/>
      </c>
      <c r="UU32" s="936" t="str">
        <f t="shared" ca="1" si="587"/>
        <v/>
      </c>
      <c r="UV32" s="936" t="str">
        <f t="shared" ca="1" si="587"/>
        <v/>
      </c>
      <c r="UW32" s="936" t="str">
        <f t="shared" ca="1" si="587"/>
        <v/>
      </c>
      <c r="UX32" s="936" t="str">
        <f t="shared" ca="1" si="587"/>
        <v/>
      </c>
      <c r="UY32" s="936" t="str">
        <f t="shared" ca="1" si="587"/>
        <v/>
      </c>
      <c r="UZ32" s="936" t="str">
        <f t="shared" ca="1" si="587"/>
        <v/>
      </c>
      <c r="VA32" s="936" t="str">
        <f t="shared" ca="1" si="587"/>
        <v/>
      </c>
      <c r="VB32" s="936" t="str">
        <f t="shared" ca="1" si="587"/>
        <v/>
      </c>
      <c r="VC32" s="936" t="str">
        <f t="shared" ca="1" si="587"/>
        <v/>
      </c>
      <c r="VD32" s="936" t="str">
        <f t="shared" ca="1" si="587"/>
        <v/>
      </c>
      <c r="VE32" s="936" t="str">
        <f t="shared" ca="1" si="587"/>
        <v/>
      </c>
      <c r="VF32" s="936" t="str">
        <f t="shared" ca="1" si="587"/>
        <v/>
      </c>
      <c r="VG32" s="936" t="str">
        <f t="shared" ca="1" si="587"/>
        <v/>
      </c>
      <c r="VH32" s="936" t="str">
        <f t="shared" ca="1" si="587"/>
        <v/>
      </c>
      <c r="VI32" s="936" t="str">
        <f t="shared" ca="1" si="587"/>
        <v/>
      </c>
      <c r="VJ32" s="936" t="str">
        <f t="shared" ca="1" si="587"/>
        <v/>
      </c>
      <c r="VK32" s="936" t="str">
        <f t="shared" ca="1" si="587"/>
        <v/>
      </c>
      <c r="VL32" s="936" t="str">
        <f t="shared" ca="1" si="587"/>
        <v/>
      </c>
      <c r="VM32" s="936" t="str">
        <f t="shared" ca="1" si="587"/>
        <v/>
      </c>
      <c r="VN32" s="936" t="str">
        <f t="shared" ca="1" si="587"/>
        <v/>
      </c>
      <c r="VO32" s="936" t="str">
        <f t="shared" ca="1" si="587"/>
        <v/>
      </c>
      <c r="VP32" s="936" t="str">
        <f t="shared" ca="1" si="587"/>
        <v/>
      </c>
      <c r="VQ32" s="936" t="str">
        <f t="shared" ca="1" si="587"/>
        <v/>
      </c>
      <c r="VR32" s="936" t="str">
        <f t="shared" ca="1" si="587"/>
        <v/>
      </c>
      <c r="VS32" s="936" t="str">
        <f t="shared" ca="1" si="587"/>
        <v/>
      </c>
      <c r="VT32" s="936" t="str">
        <f t="shared" ca="1" si="587"/>
        <v/>
      </c>
      <c r="VU32" s="936" t="str">
        <f t="shared" ca="1" si="587"/>
        <v/>
      </c>
      <c r="VV32" s="936" t="str">
        <f t="shared" ca="1" si="587"/>
        <v/>
      </c>
      <c r="VW32" s="936" t="str">
        <f t="shared" ca="1" si="587"/>
        <v/>
      </c>
      <c r="VX32" s="936" t="str">
        <f t="shared" ca="1" si="587"/>
        <v/>
      </c>
      <c r="VY32" s="936" t="str">
        <f t="shared" ca="1" si="587"/>
        <v/>
      </c>
      <c r="VZ32" s="936" t="str">
        <f t="shared" ca="1" si="587"/>
        <v/>
      </c>
      <c r="WA32" s="936" t="str">
        <f t="shared" ca="1" si="587"/>
        <v/>
      </c>
      <c r="WB32" s="936" t="str">
        <f t="shared" ca="1" si="587"/>
        <v/>
      </c>
      <c r="WC32" s="936" t="str">
        <f t="shared" ca="1" si="587"/>
        <v/>
      </c>
      <c r="WD32" s="936" t="str">
        <f t="shared" ca="1" si="587"/>
        <v/>
      </c>
      <c r="WE32" s="936" t="str">
        <f t="shared" ca="1" si="587"/>
        <v/>
      </c>
      <c r="WF32" s="936" t="str">
        <f t="shared" ca="1" si="587"/>
        <v/>
      </c>
      <c r="WG32" s="936" t="str">
        <f t="shared" ca="1" si="587"/>
        <v/>
      </c>
      <c r="WH32" s="936" t="str">
        <f t="shared" ca="1" si="587"/>
        <v/>
      </c>
      <c r="WI32" s="936" t="str">
        <f t="shared" ca="1" si="587"/>
        <v/>
      </c>
      <c r="WJ32" s="936" t="str">
        <f t="shared" ca="1" si="587"/>
        <v/>
      </c>
      <c r="WK32" s="936" t="str">
        <f t="shared" ca="1" si="587"/>
        <v/>
      </c>
      <c r="WL32" s="936" t="str">
        <f t="shared" ca="1" si="587"/>
        <v/>
      </c>
      <c r="WM32" s="936" t="str">
        <f t="shared" ca="1" si="587"/>
        <v/>
      </c>
      <c r="WN32" s="936" t="str">
        <f t="shared" ca="1" si="587"/>
        <v/>
      </c>
      <c r="WO32" s="936" t="str">
        <f t="shared" ca="1" si="587"/>
        <v/>
      </c>
      <c r="WP32" s="936" t="str">
        <f t="shared" ca="1" si="587"/>
        <v/>
      </c>
      <c r="WQ32" s="936" t="str">
        <f t="shared" ca="1" si="587"/>
        <v/>
      </c>
      <c r="WR32" s="936" t="str">
        <f t="shared" ca="1" si="587"/>
        <v/>
      </c>
      <c r="WS32" s="936" t="str">
        <f t="shared" ca="1" si="587"/>
        <v/>
      </c>
      <c r="WT32" s="936" t="str">
        <f t="shared" ca="1" si="587"/>
        <v/>
      </c>
      <c r="WU32" s="936" t="str">
        <f t="shared" ca="1" si="587"/>
        <v/>
      </c>
      <c r="WV32" s="936" t="str">
        <f t="shared" ref="WV32:ZG32" ca="1" si="588">IF($O32=WV30,WV9,"")</f>
        <v/>
      </c>
      <c r="WW32" s="936" t="str">
        <f t="shared" ca="1" si="588"/>
        <v/>
      </c>
      <c r="WX32" s="936" t="str">
        <f t="shared" ca="1" si="588"/>
        <v/>
      </c>
      <c r="WY32" s="936" t="str">
        <f t="shared" ca="1" si="588"/>
        <v/>
      </c>
      <c r="WZ32" s="936" t="str">
        <f t="shared" ca="1" si="588"/>
        <v/>
      </c>
      <c r="XA32" s="936" t="str">
        <f t="shared" ca="1" si="588"/>
        <v/>
      </c>
      <c r="XB32" s="936" t="str">
        <f t="shared" ca="1" si="588"/>
        <v/>
      </c>
      <c r="XC32" s="936" t="str">
        <f t="shared" ca="1" si="588"/>
        <v/>
      </c>
      <c r="XD32" s="936" t="str">
        <f t="shared" ca="1" si="588"/>
        <v/>
      </c>
      <c r="XE32" s="936" t="str">
        <f t="shared" ca="1" si="588"/>
        <v/>
      </c>
      <c r="XF32" s="936" t="str">
        <f t="shared" ca="1" si="588"/>
        <v/>
      </c>
      <c r="XG32" s="936" t="str">
        <f t="shared" ca="1" si="588"/>
        <v/>
      </c>
      <c r="XH32" s="936" t="str">
        <f t="shared" ca="1" si="588"/>
        <v/>
      </c>
      <c r="XI32" s="936" t="str">
        <f t="shared" ca="1" si="588"/>
        <v/>
      </c>
      <c r="XJ32" s="936" t="str">
        <f t="shared" ca="1" si="588"/>
        <v/>
      </c>
      <c r="XK32" s="936" t="str">
        <f t="shared" ca="1" si="588"/>
        <v/>
      </c>
      <c r="XL32" s="936" t="str">
        <f t="shared" ca="1" si="588"/>
        <v/>
      </c>
      <c r="XM32" s="936" t="str">
        <f t="shared" ca="1" si="588"/>
        <v/>
      </c>
      <c r="XN32" s="936" t="str">
        <f t="shared" ca="1" si="588"/>
        <v/>
      </c>
      <c r="XO32" s="936" t="str">
        <f t="shared" ca="1" si="588"/>
        <v/>
      </c>
      <c r="XP32" s="936" t="str">
        <f t="shared" ca="1" si="588"/>
        <v/>
      </c>
      <c r="XQ32" s="936" t="str">
        <f t="shared" ca="1" si="588"/>
        <v/>
      </c>
      <c r="XR32" s="936" t="str">
        <f t="shared" ca="1" si="588"/>
        <v/>
      </c>
      <c r="XS32" s="936" t="str">
        <f t="shared" ca="1" si="588"/>
        <v/>
      </c>
      <c r="XT32" s="936" t="str">
        <f t="shared" ca="1" si="588"/>
        <v/>
      </c>
      <c r="XU32" s="936" t="str">
        <f t="shared" ca="1" si="588"/>
        <v/>
      </c>
      <c r="XV32" s="936" t="str">
        <f t="shared" ca="1" si="588"/>
        <v/>
      </c>
      <c r="XW32" s="936" t="str">
        <f t="shared" ca="1" si="588"/>
        <v/>
      </c>
      <c r="XX32" s="936" t="str">
        <f t="shared" ca="1" si="588"/>
        <v/>
      </c>
      <c r="XY32" s="936" t="str">
        <f t="shared" ca="1" si="588"/>
        <v/>
      </c>
      <c r="XZ32" s="936" t="str">
        <f t="shared" ca="1" si="588"/>
        <v/>
      </c>
      <c r="YA32" s="936" t="str">
        <f t="shared" ca="1" si="588"/>
        <v/>
      </c>
      <c r="YB32" s="936" t="str">
        <f t="shared" ca="1" si="588"/>
        <v/>
      </c>
      <c r="YC32" s="936" t="str">
        <f t="shared" ca="1" si="588"/>
        <v/>
      </c>
      <c r="YD32" s="936" t="str">
        <f t="shared" ca="1" si="588"/>
        <v/>
      </c>
      <c r="YE32" s="936" t="str">
        <f t="shared" ca="1" si="588"/>
        <v/>
      </c>
      <c r="YF32" s="936" t="str">
        <f t="shared" ca="1" si="588"/>
        <v/>
      </c>
      <c r="YG32" s="936" t="str">
        <f t="shared" ca="1" si="588"/>
        <v/>
      </c>
      <c r="YH32" s="936" t="str">
        <f t="shared" ca="1" si="588"/>
        <v/>
      </c>
      <c r="YI32" s="936" t="str">
        <f t="shared" ca="1" si="588"/>
        <v/>
      </c>
      <c r="YJ32" s="936" t="str">
        <f t="shared" ca="1" si="588"/>
        <v/>
      </c>
      <c r="YK32" s="936" t="str">
        <f t="shared" ca="1" si="588"/>
        <v/>
      </c>
      <c r="YL32" s="936" t="str">
        <f t="shared" ca="1" si="588"/>
        <v/>
      </c>
      <c r="YM32" s="936" t="str">
        <f t="shared" ca="1" si="588"/>
        <v/>
      </c>
      <c r="YN32" s="936" t="str">
        <f t="shared" ca="1" si="588"/>
        <v/>
      </c>
      <c r="YO32" s="936" t="str">
        <f t="shared" ca="1" si="588"/>
        <v/>
      </c>
      <c r="YP32" s="936" t="str">
        <f t="shared" ca="1" si="588"/>
        <v/>
      </c>
      <c r="YQ32" s="936" t="str">
        <f t="shared" ca="1" si="588"/>
        <v/>
      </c>
      <c r="YR32" s="936" t="str">
        <f t="shared" ca="1" si="588"/>
        <v/>
      </c>
      <c r="YS32" s="936" t="str">
        <f t="shared" ca="1" si="588"/>
        <v/>
      </c>
      <c r="YT32" s="936" t="str">
        <f t="shared" ca="1" si="588"/>
        <v/>
      </c>
      <c r="YU32" s="936" t="str">
        <f t="shared" ca="1" si="588"/>
        <v/>
      </c>
      <c r="YV32" s="936" t="str">
        <f t="shared" ca="1" si="588"/>
        <v/>
      </c>
      <c r="YW32" s="936" t="str">
        <f t="shared" ca="1" si="588"/>
        <v/>
      </c>
      <c r="YX32" s="936" t="str">
        <f t="shared" ca="1" si="588"/>
        <v/>
      </c>
      <c r="YY32" s="936" t="str">
        <f t="shared" ca="1" si="588"/>
        <v/>
      </c>
      <c r="YZ32" s="936" t="str">
        <f t="shared" ca="1" si="588"/>
        <v/>
      </c>
      <c r="ZA32" s="936" t="str">
        <f t="shared" ca="1" si="588"/>
        <v/>
      </c>
      <c r="ZB32" s="936" t="str">
        <f t="shared" ca="1" si="588"/>
        <v/>
      </c>
      <c r="ZC32" s="936" t="str">
        <f t="shared" ca="1" si="588"/>
        <v/>
      </c>
      <c r="ZD32" s="936" t="str">
        <f t="shared" ca="1" si="588"/>
        <v/>
      </c>
      <c r="ZE32" s="936" t="str">
        <f t="shared" ca="1" si="588"/>
        <v/>
      </c>
      <c r="ZF32" s="936" t="str">
        <f t="shared" ca="1" si="588"/>
        <v/>
      </c>
      <c r="ZG32" s="936" t="str">
        <f t="shared" ca="1" si="588"/>
        <v/>
      </c>
      <c r="ZH32" s="936" t="str">
        <f t="shared" ref="ZH32:AAB32" ca="1" si="589">IF($O32=ZH30,ZH9,"")</f>
        <v/>
      </c>
      <c r="ZI32" s="936" t="str">
        <f t="shared" ca="1" si="589"/>
        <v/>
      </c>
      <c r="ZJ32" s="936" t="str">
        <f t="shared" ca="1" si="589"/>
        <v/>
      </c>
      <c r="ZK32" s="936" t="str">
        <f t="shared" ca="1" si="589"/>
        <v/>
      </c>
      <c r="ZL32" s="936" t="str">
        <f t="shared" ca="1" si="589"/>
        <v/>
      </c>
      <c r="ZM32" s="936" t="str">
        <f t="shared" ca="1" si="589"/>
        <v/>
      </c>
      <c r="ZN32" s="936" t="str">
        <f t="shared" ca="1" si="589"/>
        <v/>
      </c>
      <c r="ZO32" s="936" t="str">
        <f t="shared" ca="1" si="589"/>
        <v/>
      </c>
      <c r="ZP32" s="936" t="str">
        <f t="shared" ca="1" si="589"/>
        <v/>
      </c>
      <c r="ZQ32" s="936" t="str">
        <f t="shared" ca="1" si="589"/>
        <v/>
      </c>
      <c r="ZR32" s="936" t="str">
        <f t="shared" ca="1" si="589"/>
        <v/>
      </c>
      <c r="ZS32" s="936" t="str">
        <f t="shared" ca="1" si="589"/>
        <v/>
      </c>
      <c r="ZT32" s="936" t="str">
        <f t="shared" ca="1" si="589"/>
        <v/>
      </c>
      <c r="ZU32" s="936" t="str">
        <f t="shared" ca="1" si="589"/>
        <v/>
      </c>
      <c r="ZV32" s="936" t="str">
        <f t="shared" ca="1" si="589"/>
        <v/>
      </c>
      <c r="ZW32" s="936" t="str">
        <f t="shared" ca="1" si="589"/>
        <v/>
      </c>
      <c r="ZX32" s="936" t="str">
        <f t="shared" ca="1" si="589"/>
        <v/>
      </c>
      <c r="ZY32" s="936" t="str">
        <f t="shared" ca="1" si="589"/>
        <v/>
      </c>
      <c r="ZZ32" s="936" t="str">
        <f t="shared" ca="1" si="589"/>
        <v/>
      </c>
      <c r="AAA32" s="936" t="str">
        <f t="shared" ca="1" si="589"/>
        <v/>
      </c>
      <c r="AAB32" s="936" t="str">
        <f t="shared" ca="1" si="589"/>
        <v/>
      </c>
    </row>
    <row r="33" spans="1:25" s="150" customFormat="1" ht="15" customHeight="1" x14ac:dyDescent="0.2">
      <c r="B33" s="167"/>
      <c r="C33" s="165"/>
      <c r="D33" s="147"/>
      <c r="E33" s="284"/>
      <c r="F33" s="156"/>
      <c r="G33" s="194"/>
      <c r="H33" s="147"/>
      <c r="I33" s="147"/>
      <c r="J33" s="149"/>
      <c r="L33" s="941"/>
      <c r="M33" s="941"/>
      <c r="N33" s="941"/>
      <c r="O33" s="1453">
        <f ca="1">MAX(P32:AAB32)</f>
        <v>0.89950000000000008</v>
      </c>
    </row>
    <row r="34" spans="1:25" s="150" customFormat="1" ht="15" customHeight="1" x14ac:dyDescent="0.2">
      <c r="B34" s="163"/>
      <c r="C34" s="165"/>
      <c r="D34" s="147"/>
      <c r="E34" s="284"/>
      <c r="F34" s="156"/>
      <c r="G34" s="194"/>
      <c r="H34" s="147"/>
      <c r="I34" s="147"/>
      <c r="J34" s="189">
        <f ca="1">M!N17</f>
        <v>17623675</v>
      </c>
    </row>
    <row r="35" spans="1:25" s="150" customFormat="1" ht="15" customHeight="1" x14ac:dyDescent="0.2">
      <c r="B35" s="167"/>
      <c r="C35" s="165"/>
      <c r="D35" s="147"/>
      <c r="E35" s="284"/>
      <c r="F35" s="156"/>
      <c r="G35" s="194"/>
      <c r="H35" s="147"/>
      <c r="I35" s="147"/>
      <c r="J35" s="149"/>
    </row>
    <row r="36" spans="1:25" s="150" customFormat="1" ht="15" customHeight="1" x14ac:dyDescent="0.2">
      <c r="B36" s="1511">
        <f>B37/A37</f>
        <v>1.0999999999999999</v>
      </c>
      <c r="C36" s="165"/>
      <c r="D36" s="147"/>
      <c r="E36" s="284"/>
      <c r="F36" s="156"/>
      <c r="G36" s="194"/>
      <c r="H36" s="147"/>
      <c r="I36" s="147"/>
      <c r="J36" s="149">
        <f ca="1">J34-J27</f>
        <v>7700413</v>
      </c>
    </row>
    <row r="37" spans="1:25" s="150" customFormat="1" ht="15" customHeight="1" x14ac:dyDescent="0.2">
      <c r="A37" s="1508">
        <v>1.9786592809632242</v>
      </c>
      <c r="B37" s="1508">
        <v>2.1765252090595464</v>
      </c>
      <c r="C37" s="147"/>
      <c r="D37" s="284"/>
      <c r="F37" s="156"/>
      <c r="G37" s="194"/>
      <c r="H37" s="147"/>
      <c r="I37" s="147"/>
      <c r="J37" s="149"/>
    </row>
    <row r="38" spans="1:25" s="150" customFormat="1" ht="15" customHeight="1" x14ac:dyDescent="0.2">
      <c r="A38" s="150" t="s">
        <v>572</v>
      </c>
      <c r="B38" s="165" t="s">
        <v>584</v>
      </c>
      <c r="C38" s="147"/>
      <c r="D38" s="284"/>
      <c r="F38" s="156"/>
      <c r="G38" s="194" t="s">
        <v>572</v>
      </c>
      <c r="H38" s="147" t="s">
        <v>584</v>
      </c>
      <c r="I38" s="147"/>
      <c r="J38" s="149"/>
    </row>
    <row r="39" spans="1:25" s="150" customFormat="1" ht="7.5" customHeight="1" x14ac:dyDescent="0.2">
      <c r="B39" s="165"/>
      <c r="D39" s="284"/>
      <c r="F39" s="156"/>
      <c r="G39" s="194"/>
      <c r="H39" s="147"/>
      <c r="I39" s="147"/>
      <c r="J39" s="174"/>
    </row>
    <row r="40" spans="1:25" s="177" customFormat="1" ht="12.75" x14ac:dyDescent="0.2">
      <c r="A40" s="185" t="s">
        <v>58</v>
      </c>
      <c r="B40" s="823" t="s">
        <v>58</v>
      </c>
      <c r="D40" s="291"/>
      <c r="F40" s="196"/>
      <c r="G40" s="181" t="s">
        <v>32</v>
      </c>
      <c r="H40" s="826" t="s">
        <v>32</v>
      </c>
      <c r="I40" s="196"/>
      <c r="J40" s="149"/>
      <c r="P40" s="176" t="s">
        <v>666</v>
      </c>
      <c r="Q40" s="176"/>
      <c r="R40" s="176"/>
      <c r="S40" s="176"/>
      <c r="T40" s="176"/>
      <c r="U40" s="176"/>
      <c r="V40" s="1533" t="s">
        <v>667</v>
      </c>
      <c r="W40" s="1534"/>
      <c r="X40" s="1534"/>
      <c r="Y40" s="1534"/>
    </row>
    <row r="41" spans="1:25" s="150" customFormat="1" ht="12.75" x14ac:dyDescent="0.2">
      <c r="A41" s="185" t="s">
        <v>62</v>
      </c>
      <c r="B41" s="185" t="s">
        <v>62</v>
      </c>
      <c r="D41" s="167"/>
      <c r="G41" s="162" t="s">
        <v>657</v>
      </c>
      <c r="H41" s="162" t="s">
        <v>656</v>
      </c>
      <c r="J41" s="174"/>
      <c r="P41" s="1501"/>
      <c r="Q41" s="1501"/>
      <c r="R41" s="1501" t="s">
        <v>662</v>
      </c>
      <c r="S41" s="1501" t="s">
        <v>634</v>
      </c>
      <c r="T41" s="1501" t="s">
        <v>642</v>
      </c>
      <c r="U41" s="1501" t="s">
        <v>636</v>
      </c>
      <c r="V41" s="1535" t="s">
        <v>662</v>
      </c>
      <c r="W41" s="1535" t="s">
        <v>634</v>
      </c>
      <c r="X41" s="1535" t="s">
        <v>642</v>
      </c>
      <c r="Y41" s="1535" t="s">
        <v>636</v>
      </c>
    </row>
    <row r="42" spans="1:25" s="150" customFormat="1" ht="12.75" x14ac:dyDescent="0.2">
      <c r="A42" s="185" t="s">
        <v>67</v>
      </c>
      <c r="B42" s="185" t="s">
        <v>67</v>
      </c>
      <c r="D42" s="167"/>
      <c r="G42" s="181" t="s">
        <v>114</v>
      </c>
      <c r="H42" s="181" t="s">
        <v>114</v>
      </c>
      <c r="J42" s="174"/>
      <c r="L42" s="147">
        <f ca="1">ROUND(L15/1000,0)</f>
        <v>1834</v>
      </c>
      <c r="M42" s="1509"/>
      <c r="N42" s="1509"/>
      <c r="P42" s="1496" t="s">
        <v>5</v>
      </c>
      <c r="Q42" s="1496"/>
      <c r="R42" s="1497">
        <v>746</v>
      </c>
      <c r="S42" s="1497">
        <v>1047</v>
      </c>
      <c r="T42" s="1497">
        <v>1273</v>
      </c>
      <c r="U42" s="1497">
        <v>815</v>
      </c>
      <c r="V42" s="1536">
        <f>SUM(R42-R77)</f>
        <v>99</v>
      </c>
      <c r="W42" s="1536">
        <f>SUM(S42-S77)</f>
        <v>90</v>
      </c>
      <c r="X42" s="1536">
        <f t="shared" ref="X42:Y42" si="590">SUM(T42-T77)</f>
        <v>90</v>
      </c>
      <c r="Y42" s="1536">
        <f t="shared" si="590"/>
        <v>88</v>
      </c>
    </row>
    <row r="43" spans="1:25" s="150" customFormat="1" ht="12.75" x14ac:dyDescent="0.2">
      <c r="A43" s="185"/>
      <c r="B43" s="185"/>
      <c r="D43" s="167"/>
      <c r="G43" s="145">
        <v>1.9786592809632242</v>
      </c>
      <c r="H43" s="145">
        <v>2.1765252090595464</v>
      </c>
      <c r="J43" s="174"/>
      <c r="L43" s="147">
        <f ca="1">ROUND(L16/1000,0)</f>
        <v>2922</v>
      </c>
      <c r="M43" s="1509"/>
      <c r="N43" s="1509"/>
      <c r="P43" s="1496" t="s">
        <v>6</v>
      </c>
      <c r="Q43" s="1496"/>
      <c r="R43" s="1497">
        <v>2681</v>
      </c>
      <c r="S43" s="1497">
        <v>2429</v>
      </c>
      <c r="T43" s="1497">
        <v>2676</v>
      </c>
      <c r="U43" s="1497">
        <v>2706</v>
      </c>
      <c r="V43" s="1536">
        <f>SUM(R43-R78)</f>
        <v>147</v>
      </c>
      <c r="W43" s="1536">
        <f t="shared" ref="W43:Y43" si="591">SUM(S43-S78)</f>
        <v>137</v>
      </c>
      <c r="X43" s="1536">
        <f t="shared" si="591"/>
        <v>139</v>
      </c>
      <c r="Y43" s="1536">
        <f t="shared" si="591"/>
        <v>140</v>
      </c>
    </row>
    <row r="44" spans="1:25" s="150" customFormat="1" ht="12.75" x14ac:dyDescent="0.2">
      <c r="A44" s="185"/>
      <c r="B44" s="185"/>
      <c r="D44" s="167"/>
      <c r="G44" s="181" t="s">
        <v>192</v>
      </c>
      <c r="H44" s="181" t="s">
        <v>192</v>
      </c>
      <c r="J44" s="174"/>
      <c r="L44" s="147">
        <f ca="1">ROUND(L17/1000,0)</f>
        <v>2602</v>
      </c>
      <c r="M44" s="1509"/>
      <c r="N44" s="1509"/>
      <c r="P44" s="1496" t="s">
        <v>7</v>
      </c>
      <c r="Q44" s="1496"/>
      <c r="R44" s="1497">
        <v>1624</v>
      </c>
      <c r="S44" s="1497">
        <v>1511</v>
      </c>
      <c r="T44" s="1497">
        <v>1427</v>
      </c>
      <c r="U44" s="1497">
        <v>1659</v>
      </c>
      <c r="V44" s="1536">
        <f t="shared" ref="V44:Y44" si="592">SUM(R44-R79)</f>
        <v>51</v>
      </c>
      <c r="W44" s="1536">
        <f t="shared" si="592"/>
        <v>48</v>
      </c>
      <c r="X44" s="1536">
        <f t="shared" si="592"/>
        <v>47</v>
      </c>
      <c r="Y44" s="1536">
        <f t="shared" si="592"/>
        <v>48</v>
      </c>
    </row>
    <row r="45" spans="1:25" s="150" customFormat="1" ht="12.75" x14ac:dyDescent="0.2">
      <c r="A45" s="185"/>
      <c r="B45" s="185"/>
      <c r="D45" s="167"/>
      <c r="G45" s="187" t="s">
        <v>117</v>
      </c>
      <c r="H45" s="187" t="s">
        <v>117</v>
      </c>
      <c r="J45" s="174"/>
      <c r="L45" s="147">
        <f ca="1">ROUND(L18/1000,0)</f>
        <v>1357</v>
      </c>
      <c r="M45" s="1509"/>
      <c r="N45" s="1509"/>
      <c r="P45" s="1496" t="s">
        <v>8</v>
      </c>
      <c r="Q45" s="1496"/>
      <c r="R45" s="1497">
        <v>0</v>
      </c>
      <c r="S45" s="1497">
        <v>169</v>
      </c>
      <c r="T45" s="1497">
        <v>134</v>
      </c>
      <c r="U45" s="1497">
        <v>136</v>
      </c>
      <c r="V45" s="1536">
        <f t="shared" ref="V45:Y45" si="593">SUM(R45-R80)</f>
        <v>0</v>
      </c>
      <c r="W45" s="1536">
        <f t="shared" si="593"/>
        <v>35</v>
      </c>
      <c r="X45" s="1536">
        <f t="shared" si="593"/>
        <v>34</v>
      </c>
      <c r="Y45" s="1536">
        <f t="shared" si="593"/>
        <v>35</v>
      </c>
    </row>
    <row r="46" spans="1:25" s="150" customFormat="1" ht="12.75" x14ac:dyDescent="0.2">
      <c r="A46" s="185"/>
      <c r="B46" s="185"/>
      <c r="D46" s="167"/>
      <c r="G46" s="188" t="s">
        <v>134</v>
      </c>
      <c r="H46" s="188" t="s">
        <v>134</v>
      </c>
      <c r="J46" s="174"/>
      <c r="L46" s="147">
        <f ca="1">ROUND(L20/1000,0)</f>
        <v>2388</v>
      </c>
      <c r="M46" s="1509"/>
      <c r="N46" s="1509"/>
      <c r="P46" s="1496" t="s">
        <v>185</v>
      </c>
      <c r="Q46" s="1496"/>
      <c r="R46" s="1497">
        <v>1310</v>
      </c>
      <c r="S46" s="1497">
        <v>1372</v>
      </c>
      <c r="T46" s="1497">
        <v>1118</v>
      </c>
      <c r="U46" s="1497">
        <v>1190</v>
      </c>
      <c r="V46" s="1536">
        <f t="shared" ref="V46:Y46" si="594">SUM(R46-R81)</f>
        <v>59</v>
      </c>
      <c r="W46" s="1536">
        <f t="shared" si="594"/>
        <v>54</v>
      </c>
      <c r="X46" s="1536">
        <f t="shared" si="594"/>
        <v>53</v>
      </c>
      <c r="Y46" s="1536">
        <f t="shared" si="594"/>
        <v>54</v>
      </c>
    </row>
    <row r="47" spans="1:25" s="150" customFormat="1" ht="12.75" x14ac:dyDescent="0.2">
      <c r="A47" s="147">
        <v>912.64</v>
      </c>
      <c r="B47" s="147">
        <v>912.64</v>
      </c>
      <c r="C47" s="1509">
        <f>A$59-A47</f>
        <v>135.19999999999993</v>
      </c>
      <c r="D47" s="1509">
        <f t="shared" ref="D47:D57" si="595">B$59-B47</f>
        <v>111.7700000000001</v>
      </c>
      <c r="E47" s="1510">
        <f>A$37*C47</f>
        <v>267.51473478622779</v>
      </c>
      <c r="F47" s="1510">
        <f>B$37*D47</f>
        <v>243.2702226165857</v>
      </c>
      <c r="G47" s="147">
        <v>267.51</v>
      </c>
      <c r="H47" s="147">
        <v>243.27</v>
      </c>
      <c r="J47" s="174"/>
      <c r="L47" s="147">
        <f ca="1">ROUND(L22/1000,0)</f>
        <v>3329</v>
      </c>
      <c r="M47" s="1509"/>
      <c r="N47" s="1509"/>
      <c r="P47" s="1496" t="s">
        <v>12</v>
      </c>
      <c r="Q47" s="1496"/>
      <c r="R47" s="1497">
        <v>1949</v>
      </c>
      <c r="S47" s="1497">
        <v>1985</v>
      </c>
      <c r="T47" s="1497">
        <v>1773</v>
      </c>
      <c r="U47" s="1497">
        <v>2011</v>
      </c>
      <c r="V47" s="1536">
        <f t="shared" ref="V47:Y47" si="596">SUM(R47-R82)</f>
        <v>86</v>
      </c>
      <c r="W47" s="1536">
        <f t="shared" si="596"/>
        <v>80</v>
      </c>
      <c r="X47" s="1536">
        <f t="shared" si="596"/>
        <v>80</v>
      </c>
      <c r="Y47" s="1536">
        <f t="shared" si="596"/>
        <v>79</v>
      </c>
    </row>
    <row r="48" spans="1:25" s="150" customFormat="1" ht="12.75" x14ac:dyDescent="0.2">
      <c r="A48" s="147">
        <v>832.45</v>
      </c>
      <c r="B48" s="147">
        <v>832.45</v>
      </c>
      <c r="C48" s="1509">
        <f>A$59-A48</f>
        <v>215.38999999999987</v>
      </c>
      <c r="D48" s="1509">
        <f>B$59-B48</f>
        <v>191.96000000000004</v>
      </c>
      <c r="E48" s="1510">
        <f t="shared" ref="E48:E57" si="597">A$37*C48</f>
        <v>426.18342252666861</v>
      </c>
      <c r="F48" s="1510">
        <f t="shared" ref="F48:F57" si="598">B$37*D48</f>
        <v>417.80577913107061</v>
      </c>
      <c r="G48" s="147">
        <v>426.18</v>
      </c>
      <c r="H48" s="147">
        <v>417.81</v>
      </c>
      <c r="J48" s="174"/>
      <c r="L48" s="147">
        <f ca="1">ROUND(L25/1000,0)</f>
        <v>3193</v>
      </c>
      <c r="M48" s="1509"/>
      <c r="N48" s="1509"/>
      <c r="P48" s="1496" t="s">
        <v>15</v>
      </c>
      <c r="Q48" s="1496"/>
      <c r="R48" s="1497">
        <v>2108</v>
      </c>
      <c r="S48" s="1497">
        <v>1910</v>
      </c>
      <c r="T48" s="1497">
        <v>2036</v>
      </c>
      <c r="U48" s="1497">
        <v>1961</v>
      </c>
      <c r="V48" s="1536">
        <f t="shared" ref="V48:Y48" si="599">SUM(R48-R83)</f>
        <v>59</v>
      </c>
      <c r="W48" s="1536">
        <f t="shared" si="599"/>
        <v>55</v>
      </c>
      <c r="X48" s="1536">
        <f>SUM(T48-T83)</f>
        <v>57</v>
      </c>
      <c r="Y48" s="1536">
        <f t="shared" si="599"/>
        <v>55</v>
      </c>
    </row>
    <row r="49" spans="1:237" s="150" customFormat="1" ht="12.75" x14ac:dyDescent="0.2">
      <c r="A49" s="147">
        <v>644.38</v>
      </c>
      <c r="B49" s="147">
        <v>644.38</v>
      </c>
      <c r="C49" s="1509">
        <f t="shared" ref="C49:C57" si="600">A$59-A49</f>
        <v>403.45999999999992</v>
      </c>
      <c r="D49" s="1509">
        <f t="shared" si="595"/>
        <v>380.03000000000009</v>
      </c>
      <c r="E49" s="1510">
        <f t="shared" si="597"/>
        <v>798.30987349742225</v>
      </c>
      <c r="F49" s="1510">
        <f>B$37*D49</f>
        <v>827.14487519889963</v>
      </c>
      <c r="G49" s="147">
        <v>798.31</v>
      </c>
      <c r="H49" s="147">
        <v>827.14</v>
      </c>
      <c r="J49" s="174"/>
      <c r="L49" s="147">
        <f ca="1">ROUND(L27/1000,0)</f>
        <v>17624</v>
      </c>
      <c r="M49" s="1509"/>
      <c r="N49" s="1509"/>
      <c r="P49" s="1499" t="s">
        <v>1</v>
      </c>
      <c r="Q49" s="1499"/>
      <c r="R49" s="1500">
        <v>10418</v>
      </c>
      <c r="S49" s="1500">
        <v>10424</v>
      </c>
      <c r="T49" s="1500">
        <v>10438</v>
      </c>
      <c r="U49" s="1500">
        <v>10478</v>
      </c>
      <c r="V49" s="1537">
        <f t="shared" ref="V49:Y49" si="601">SUM(R49-R84)</f>
        <v>500</v>
      </c>
      <c r="W49" s="1537">
        <f t="shared" si="601"/>
        <v>500</v>
      </c>
      <c r="X49" s="1537">
        <f t="shared" si="601"/>
        <v>500</v>
      </c>
      <c r="Y49" s="1537">
        <f t="shared" si="601"/>
        <v>500</v>
      </c>
    </row>
    <row r="50" spans="1:237" x14ac:dyDescent="0.2">
      <c r="A50" s="148">
        <v>999</v>
      </c>
      <c r="B50" s="148">
        <v>999</v>
      </c>
      <c r="C50" s="1509">
        <f t="shared" si="600"/>
        <v>48.839999999999918</v>
      </c>
      <c r="D50" s="1509">
        <f t="shared" si="595"/>
        <v>25.410000000000082</v>
      </c>
      <c r="E50" s="1510">
        <f t="shared" si="597"/>
        <v>96.637719282243708</v>
      </c>
      <c r="F50" s="1510">
        <f t="shared" si="598"/>
        <v>55.305505562203251</v>
      </c>
      <c r="G50" s="147">
        <v>96.64</v>
      </c>
      <c r="H50" s="147">
        <v>55.31</v>
      </c>
      <c r="J50" s="174"/>
      <c r="L50" s="1495">
        <f ca="1">O33</f>
        <v>0.89950000000000008</v>
      </c>
      <c r="M50" s="1495"/>
      <c r="N50" s="1495"/>
      <c r="P50" s="174" t="s">
        <v>82</v>
      </c>
      <c r="Q50" s="174"/>
      <c r="R50" s="1498">
        <v>0.84150000000000647</v>
      </c>
      <c r="S50" s="1498">
        <v>0.83750000000000691</v>
      </c>
      <c r="T50" s="1498">
        <v>0.73750000000001792</v>
      </c>
      <c r="U50" s="1498">
        <v>0.83550000000000713</v>
      </c>
      <c r="V50" s="1538">
        <f t="shared" ref="V50:Y50" si="602">SUM(R50-R85)</f>
        <v>1.0499999999998844E-2</v>
      </c>
      <c r="W50" s="1538">
        <f t="shared" si="602"/>
        <v>9.9999999999988987E-3</v>
      </c>
      <c r="X50" s="1538">
        <f t="shared" si="602"/>
        <v>8.9999999999990088E-3</v>
      </c>
      <c r="Y50" s="1538">
        <f t="shared" si="602"/>
        <v>1.0499999999998844E-2</v>
      </c>
      <c r="IC50" s="150"/>
    </row>
    <row r="51" spans="1:237" x14ac:dyDescent="0.2">
      <c r="A51" s="147">
        <v>1152.47</v>
      </c>
      <c r="B51" s="147">
        <v>1152.47</v>
      </c>
      <c r="C51" s="1509">
        <f t="shared" si="600"/>
        <v>-104.63000000000011</v>
      </c>
      <c r="D51" s="1509">
        <f t="shared" si="595"/>
        <v>-128.05999999999995</v>
      </c>
      <c r="E51" s="1510">
        <f t="shared" si="597"/>
        <v>-207.02712056718235</v>
      </c>
      <c r="F51" s="1510">
        <f t="shared" si="598"/>
        <v>-278.72581827216538</v>
      </c>
      <c r="G51" s="147">
        <v>0</v>
      </c>
      <c r="H51" s="147">
        <v>0</v>
      </c>
      <c r="J51" s="174"/>
      <c r="V51" s="1532"/>
      <c r="IC51" s="150"/>
    </row>
    <row r="52" spans="1:237" x14ac:dyDescent="0.2">
      <c r="A52" s="147">
        <v>732.51</v>
      </c>
      <c r="B52" s="147">
        <v>732.51</v>
      </c>
      <c r="C52" s="1509">
        <f t="shared" si="600"/>
        <v>315.32999999999993</v>
      </c>
      <c r="D52" s="1509">
        <f t="shared" si="595"/>
        <v>291.90000000000009</v>
      </c>
      <c r="E52" s="1510">
        <f t="shared" si="597"/>
        <v>623.93063106613329</v>
      </c>
      <c r="F52" s="1510">
        <f t="shared" si="598"/>
        <v>635.32770852448175</v>
      </c>
      <c r="G52" s="147">
        <v>623.92999999999995</v>
      </c>
      <c r="H52" s="147">
        <v>635.33000000000004</v>
      </c>
      <c r="J52" s="174"/>
      <c r="P52" s="1501"/>
      <c r="Q52" s="1501"/>
      <c r="R52" s="1501" t="s">
        <v>662</v>
      </c>
      <c r="S52" s="1501" t="s">
        <v>634</v>
      </c>
      <c r="T52" s="1501" t="s">
        <v>642</v>
      </c>
      <c r="U52" s="1501" t="s">
        <v>636</v>
      </c>
      <c r="V52" s="1501" t="s">
        <v>662</v>
      </c>
      <c r="W52" s="1501" t="s">
        <v>634</v>
      </c>
      <c r="X52" s="1501" t="s">
        <v>642</v>
      </c>
      <c r="Y52" s="1501" t="s">
        <v>636</v>
      </c>
      <c r="IC52" s="150"/>
    </row>
    <row r="53" spans="1:237" x14ac:dyDescent="0.2">
      <c r="A53" s="147">
        <v>2949.75</v>
      </c>
      <c r="B53" s="147">
        <v>2949.75</v>
      </c>
      <c r="C53" s="1509">
        <f t="shared" si="600"/>
        <v>-1901.91</v>
      </c>
      <c r="D53" s="1509">
        <f t="shared" si="595"/>
        <v>-1925.34</v>
      </c>
      <c r="E53" s="1510">
        <f t="shared" si="597"/>
        <v>-3763.2318730567658</v>
      </c>
      <c r="F53" s="1510">
        <f t="shared" si="598"/>
        <v>-4190.5510460107071</v>
      </c>
      <c r="G53" s="147">
        <v>0</v>
      </c>
      <c r="H53" s="147">
        <v>0</v>
      </c>
      <c r="J53" s="174"/>
      <c r="P53" s="1496" t="s">
        <v>5</v>
      </c>
      <c r="Q53" s="1496"/>
      <c r="R53" s="1497">
        <v>708</v>
      </c>
      <c r="S53" s="1497">
        <v>1011</v>
      </c>
      <c r="T53" s="1497">
        <v>1238</v>
      </c>
      <c r="U53" s="1497">
        <v>780</v>
      </c>
      <c r="V53" s="1528">
        <f t="shared" ref="V53:V61" si="603">R53-R42</f>
        <v>-38</v>
      </c>
      <c r="W53" s="1528">
        <f t="shared" ref="W53:W61" si="604">S53-S42</f>
        <v>-36</v>
      </c>
      <c r="X53" s="1528">
        <f t="shared" ref="X53:X61" si="605">T53-T42</f>
        <v>-35</v>
      </c>
      <c r="Y53" s="1528">
        <f t="shared" ref="Y53:Y61" si="606">U53-U42</f>
        <v>-35</v>
      </c>
      <c r="IC53" s="150"/>
    </row>
    <row r="54" spans="1:237" x14ac:dyDescent="0.2">
      <c r="A54" s="147">
        <v>741.14</v>
      </c>
      <c r="B54" s="147">
        <v>741.14</v>
      </c>
      <c r="C54" s="1509">
        <f t="shared" si="600"/>
        <v>306.69999999999993</v>
      </c>
      <c r="D54" s="1509">
        <f t="shared" si="595"/>
        <v>283.2700000000001</v>
      </c>
      <c r="E54" s="1510">
        <f t="shared" si="597"/>
        <v>606.85480147142073</v>
      </c>
      <c r="F54" s="1510">
        <f t="shared" si="598"/>
        <v>616.54429597029787</v>
      </c>
      <c r="G54" s="147">
        <v>606.85</v>
      </c>
      <c r="H54" s="147">
        <v>616.54</v>
      </c>
      <c r="J54" s="174"/>
      <c r="P54" s="1496" t="s">
        <v>6</v>
      </c>
      <c r="Q54" s="1496"/>
      <c r="R54" s="1497">
        <v>2623</v>
      </c>
      <c r="S54" s="1497">
        <v>2375</v>
      </c>
      <c r="T54" s="1497">
        <v>2621</v>
      </c>
      <c r="U54" s="1497">
        <v>2651</v>
      </c>
      <c r="V54" s="1528">
        <f t="shared" si="603"/>
        <v>-58</v>
      </c>
      <c r="W54" s="1528">
        <f t="shared" si="604"/>
        <v>-54</v>
      </c>
      <c r="X54" s="1528">
        <f t="shared" si="605"/>
        <v>-55</v>
      </c>
      <c r="Y54" s="1528">
        <f t="shared" si="606"/>
        <v>-55</v>
      </c>
      <c r="IC54" s="150"/>
    </row>
    <row r="55" spans="1:237" x14ac:dyDescent="0.2">
      <c r="A55" s="147">
        <v>1210.8</v>
      </c>
      <c r="B55" s="147">
        <v>1210.8</v>
      </c>
      <c r="C55" s="1509">
        <f t="shared" si="600"/>
        <v>-162.96000000000004</v>
      </c>
      <c r="D55" s="1509">
        <f t="shared" si="595"/>
        <v>-186.38999999999987</v>
      </c>
      <c r="E55" s="1510">
        <f t="shared" si="597"/>
        <v>-322.4423164257671</v>
      </c>
      <c r="F55" s="1510">
        <f t="shared" si="598"/>
        <v>-405.68253371660859</v>
      </c>
      <c r="G55" s="147">
        <v>0</v>
      </c>
      <c r="H55" s="147">
        <v>0</v>
      </c>
      <c r="J55" s="174"/>
      <c r="P55" s="1496" t="s">
        <v>7</v>
      </c>
      <c r="Q55" s="1496"/>
      <c r="R55" s="1497">
        <v>1603</v>
      </c>
      <c r="S55" s="1497">
        <v>1492</v>
      </c>
      <c r="T55" s="1497">
        <v>1408</v>
      </c>
      <c r="U55" s="1497">
        <v>1639</v>
      </c>
      <c r="V55" s="1528">
        <f t="shared" si="603"/>
        <v>-21</v>
      </c>
      <c r="W55" s="1528">
        <f t="shared" si="604"/>
        <v>-19</v>
      </c>
      <c r="X55" s="1528">
        <f t="shared" si="605"/>
        <v>-19</v>
      </c>
      <c r="Y55" s="1528">
        <f t="shared" si="606"/>
        <v>-20</v>
      </c>
      <c r="IC55" s="150"/>
    </row>
    <row r="56" spans="1:237" x14ac:dyDescent="0.2">
      <c r="A56" s="147">
        <v>1423.28</v>
      </c>
      <c r="B56" s="147">
        <v>1423.28</v>
      </c>
      <c r="C56" s="1509">
        <f t="shared" si="600"/>
        <v>-375.44000000000005</v>
      </c>
      <c r="D56" s="1509">
        <f t="shared" si="595"/>
        <v>-398.86999999999989</v>
      </c>
      <c r="E56" s="1510">
        <f t="shared" si="597"/>
        <v>-742.86784044483295</v>
      </c>
      <c r="F56" s="1510">
        <f t="shared" si="598"/>
        <v>-868.150610137581</v>
      </c>
      <c r="G56" s="147">
        <v>0</v>
      </c>
      <c r="H56" s="147">
        <v>0</v>
      </c>
      <c r="J56" s="174"/>
      <c r="P56" s="1496" t="s">
        <v>8</v>
      </c>
      <c r="Q56" s="1496"/>
      <c r="R56" s="1497">
        <v>0</v>
      </c>
      <c r="S56" s="1497">
        <v>155</v>
      </c>
      <c r="T56" s="1497">
        <v>121</v>
      </c>
      <c r="U56" s="1497">
        <v>122</v>
      </c>
      <c r="V56" s="1528">
        <f t="shared" si="603"/>
        <v>0</v>
      </c>
      <c r="W56" s="1528">
        <f t="shared" si="604"/>
        <v>-14</v>
      </c>
      <c r="X56" s="1528">
        <f t="shared" si="605"/>
        <v>-13</v>
      </c>
      <c r="Y56" s="1528">
        <f t="shared" si="606"/>
        <v>-14</v>
      </c>
    </row>
    <row r="57" spans="1:237" x14ac:dyDescent="0.2">
      <c r="A57" s="147">
        <v>607.11</v>
      </c>
      <c r="B57" s="147">
        <v>607.11</v>
      </c>
      <c r="C57" s="1509">
        <f t="shared" si="600"/>
        <v>440.7299999999999</v>
      </c>
      <c r="D57" s="1509">
        <f t="shared" si="595"/>
        <v>417.30000000000007</v>
      </c>
      <c r="E57" s="1510">
        <f t="shared" si="597"/>
        <v>872.05450489892166</v>
      </c>
      <c r="F57" s="1510">
        <f t="shared" si="598"/>
        <v>908.26396974054887</v>
      </c>
      <c r="G57" s="147">
        <v>872.05</v>
      </c>
      <c r="H57" s="147">
        <v>908.26</v>
      </c>
      <c r="J57" s="174"/>
      <c r="P57" s="1496" t="s">
        <v>185</v>
      </c>
      <c r="Q57" s="1496"/>
      <c r="R57" s="1497">
        <v>1286</v>
      </c>
      <c r="S57" s="1497">
        <v>1350</v>
      </c>
      <c r="T57" s="1497">
        <v>1097</v>
      </c>
      <c r="U57" s="1497">
        <v>1168</v>
      </c>
      <c r="V57" s="1528">
        <f t="shared" si="603"/>
        <v>-24</v>
      </c>
      <c r="W57" s="1528">
        <f t="shared" si="604"/>
        <v>-22</v>
      </c>
      <c r="X57" s="1528">
        <f t="shared" si="605"/>
        <v>-21</v>
      </c>
      <c r="Y57" s="1528">
        <f t="shared" si="606"/>
        <v>-22</v>
      </c>
    </row>
    <row r="58" spans="1:237" x14ac:dyDescent="0.2">
      <c r="D58" s="290"/>
      <c r="G58" s="147"/>
      <c r="H58" s="147"/>
      <c r="J58" s="174"/>
      <c r="P58" s="1496" t="s">
        <v>12</v>
      </c>
      <c r="Q58" s="1496"/>
      <c r="R58" s="1497">
        <v>1915</v>
      </c>
      <c r="S58" s="1497">
        <v>1953</v>
      </c>
      <c r="T58" s="1497">
        <v>1741</v>
      </c>
      <c r="U58" s="1497">
        <v>1979</v>
      </c>
      <c r="V58" s="1528">
        <f t="shared" si="603"/>
        <v>-34</v>
      </c>
      <c r="W58" s="1528">
        <f t="shared" si="604"/>
        <v>-32</v>
      </c>
      <c r="X58" s="1528">
        <f t="shared" si="605"/>
        <v>-32</v>
      </c>
      <c r="Y58" s="1528">
        <f t="shared" si="606"/>
        <v>-32</v>
      </c>
    </row>
    <row r="59" spans="1:237" x14ac:dyDescent="0.2">
      <c r="A59" s="247">
        <v>1047.8399999999999</v>
      </c>
      <c r="B59" s="247">
        <v>1024.4100000000001</v>
      </c>
      <c r="D59" s="290"/>
      <c r="G59" s="152"/>
      <c r="H59" s="152"/>
      <c r="J59" s="174"/>
      <c r="P59" s="1496" t="s">
        <v>15</v>
      </c>
      <c r="Q59" s="1496"/>
      <c r="R59" s="1497">
        <v>2084</v>
      </c>
      <c r="S59" s="1497">
        <v>1888</v>
      </c>
      <c r="T59" s="1497">
        <v>2013</v>
      </c>
      <c r="U59" s="1497">
        <v>1939</v>
      </c>
      <c r="V59" s="1528">
        <f t="shared" si="603"/>
        <v>-24</v>
      </c>
      <c r="W59" s="1528">
        <f t="shared" si="604"/>
        <v>-22</v>
      </c>
      <c r="X59" s="1528">
        <f t="shared" si="605"/>
        <v>-23</v>
      </c>
      <c r="Y59" s="1528">
        <f t="shared" si="606"/>
        <v>-22</v>
      </c>
    </row>
    <row r="60" spans="1:237" x14ac:dyDescent="0.2">
      <c r="B60" s="1512">
        <f>B59/A59</f>
        <v>0.97763971598717381</v>
      </c>
      <c r="J60" s="174"/>
      <c r="P60" s="1499" t="s">
        <v>1</v>
      </c>
      <c r="Q60" s="1499"/>
      <c r="R60" s="1500">
        <v>10218</v>
      </c>
      <c r="S60" s="1500">
        <v>10224</v>
      </c>
      <c r="T60" s="1500">
        <v>10238</v>
      </c>
      <c r="U60" s="1500">
        <v>10278</v>
      </c>
      <c r="V60" s="1529">
        <f t="shared" si="603"/>
        <v>-200</v>
      </c>
      <c r="W60" s="1529">
        <f t="shared" si="604"/>
        <v>-200</v>
      </c>
      <c r="X60" s="1529">
        <f t="shared" si="605"/>
        <v>-200</v>
      </c>
      <c r="Y60" s="1529">
        <f t="shared" si="606"/>
        <v>-200</v>
      </c>
    </row>
    <row r="61" spans="1:237" x14ac:dyDescent="0.2">
      <c r="J61" s="174"/>
      <c r="P61" s="174" t="s">
        <v>82</v>
      </c>
      <c r="Q61" s="174"/>
      <c r="R61" s="1498">
        <v>0.83750000000000691</v>
      </c>
      <c r="S61" s="1498">
        <v>0.83350000000000735</v>
      </c>
      <c r="T61" s="1498">
        <v>0.7340000000000183</v>
      </c>
      <c r="U61" s="1498">
        <v>0.83150000000000757</v>
      </c>
      <c r="V61" s="1498">
        <f t="shared" si="603"/>
        <v>-3.9999999999995595E-3</v>
      </c>
      <c r="W61" s="1498">
        <f t="shared" si="604"/>
        <v>-3.9999999999995595E-3</v>
      </c>
      <c r="X61" s="1498">
        <f t="shared" si="605"/>
        <v>-3.4999999999996145E-3</v>
      </c>
      <c r="Y61" s="1498">
        <f t="shared" si="606"/>
        <v>-3.9999999999995595E-3</v>
      </c>
    </row>
    <row r="62" spans="1:237" x14ac:dyDescent="0.2">
      <c r="J62" s="174"/>
    </row>
    <row r="63" spans="1:237" x14ac:dyDescent="0.2">
      <c r="A63" s="150"/>
      <c r="B63" s="1511">
        <f>B64/A64</f>
        <v>0.9</v>
      </c>
      <c r="C63" s="165"/>
      <c r="D63" s="147"/>
      <c r="E63" s="284"/>
      <c r="F63" s="156"/>
      <c r="G63" s="194"/>
      <c r="H63" s="147"/>
      <c r="J63" s="174"/>
      <c r="P63" s="1501"/>
      <c r="Q63" s="1501"/>
      <c r="R63" s="1501" t="s">
        <v>662</v>
      </c>
      <c r="S63" s="1501" t="s">
        <v>634</v>
      </c>
      <c r="T63" s="1501" t="s">
        <v>642</v>
      </c>
      <c r="U63" s="1501" t="s">
        <v>636</v>
      </c>
      <c r="V63" s="1501" t="s">
        <v>662</v>
      </c>
      <c r="W63" s="1501" t="s">
        <v>634</v>
      </c>
      <c r="X63" s="1501" t="s">
        <v>642</v>
      </c>
      <c r="Y63" s="1501" t="s">
        <v>636</v>
      </c>
    </row>
    <row r="64" spans="1:237" x14ac:dyDescent="0.2">
      <c r="A64" s="1508">
        <v>1.9786592809632242</v>
      </c>
      <c r="B64" s="1508">
        <v>1.7807933528669018</v>
      </c>
      <c r="C64" s="147"/>
      <c r="D64" s="284"/>
      <c r="E64" s="150"/>
      <c r="F64" s="156"/>
      <c r="G64" s="194"/>
      <c r="H64" s="147"/>
      <c r="J64" s="174"/>
      <c r="P64" s="1496" t="s">
        <v>5</v>
      </c>
      <c r="Q64" s="1496"/>
      <c r="R64" s="1497">
        <v>787</v>
      </c>
      <c r="S64" s="1497">
        <v>1085</v>
      </c>
      <c r="T64" s="1497">
        <v>1311</v>
      </c>
      <c r="U64" s="1497">
        <v>851</v>
      </c>
      <c r="V64" s="1497">
        <f t="shared" ref="V64:V72" si="607">R64-R42</f>
        <v>41</v>
      </c>
      <c r="W64" s="1497">
        <f t="shared" ref="W64:W72" si="608">S64-S42</f>
        <v>38</v>
      </c>
      <c r="X64" s="1497">
        <f t="shared" ref="X64:X72" si="609">T64-T42</f>
        <v>38</v>
      </c>
      <c r="Y64" s="1497">
        <f t="shared" ref="Y64:Y72" si="610">U64-U42</f>
        <v>36</v>
      </c>
    </row>
    <row r="65" spans="1:25" x14ac:dyDescent="0.2">
      <c r="A65" s="150" t="s">
        <v>572</v>
      </c>
      <c r="B65" s="165" t="s">
        <v>584</v>
      </c>
      <c r="C65" s="147"/>
      <c r="D65" s="284"/>
      <c r="E65" s="150"/>
      <c r="F65" s="156"/>
      <c r="G65" s="194" t="s">
        <v>572</v>
      </c>
      <c r="H65" s="147" t="s">
        <v>584</v>
      </c>
      <c r="J65" s="174"/>
      <c r="P65" s="1496" t="s">
        <v>6</v>
      </c>
      <c r="Q65" s="1496"/>
      <c r="R65" s="1497">
        <v>2741</v>
      </c>
      <c r="S65" s="1497">
        <v>2485</v>
      </c>
      <c r="T65" s="1497">
        <v>2732</v>
      </c>
      <c r="U65" s="1497">
        <v>2763</v>
      </c>
      <c r="V65" s="1497">
        <f t="shared" si="607"/>
        <v>60</v>
      </c>
      <c r="W65" s="1497">
        <f t="shared" si="608"/>
        <v>56</v>
      </c>
      <c r="X65" s="1497">
        <f t="shared" si="609"/>
        <v>56</v>
      </c>
      <c r="Y65" s="1497">
        <f t="shared" si="610"/>
        <v>57</v>
      </c>
    </row>
    <row r="66" spans="1:25" x14ac:dyDescent="0.2">
      <c r="A66" s="150"/>
      <c r="B66" s="165"/>
      <c r="C66" s="150"/>
      <c r="D66" s="284"/>
      <c r="E66" s="150"/>
      <c r="F66" s="156"/>
      <c r="G66" s="194"/>
      <c r="H66" s="147"/>
      <c r="J66" s="174"/>
      <c r="P66" s="1496" t="s">
        <v>7</v>
      </c>
      <c r="Q66" s="1496"/>
      <c r="R66" s="1497">
        <v>1643</v>
      </c>
      <c r="S66" s="1497">
        <v>1528</v>
      </c>
      <c r="T66" s="1497">
        <v>1445</v>
      </c>
      <c r="U66" s="1497">
        <v>1677</v>
      </c>
      <c r="V66" s="1497">
        <f t="shared" si="607"/>
        <v>19</v>
      </c>
      <c r="W66" s="1497">
        <f t="shared" si="608"/>
        <v>17</v>
      </c>
      <c r="X66" s="1497">
        <f t="shared" si="609"/>
        <v>18</v>
      </c>
      <c r="Y66" s="1497">
        <f t="shared" si="610"/>
        <v>18</v>
      </c>
    </row>
    <row r="67" spans="1:25" x14ac:dyDescent="0.2">
      <c r="A67" s="185" t="s">
        <v>58</v>
      </c>
      <c r="B67" s="823" t="s">
        <v>58</v>
      </c>
      <c r="C67" s="177"/>
      <c r="D67" s="291"/>
      <c r="E67" s="177"/>
      <c r="F67" s="196"/>
      <c r="G67" s="181" t="s">
        <v>32</v>
      </c>
      <c r="H67" s="826" t="s">
        <v>32</v>
      </c>
      <c r="J67" s="174"/>
      <c r="P67" s="1496" t="s">
        <v>8</v>
      </c>
      <c r="Q67" s="1496"/>
      <c r="R67" s="1497">
        <v>0</v>
      </c>
      <c r="S67" s="1497">
        <v>185</v>
      </c>
      <c r="T67" s="1497">
        <v>149</v>
      </c>
      <c r="U67" s="1497">
        <v>150</v>
      </c>
      <c r="V67" s="1497">
        <f t="shared" si="607"/>
        <v>0</v>
      </c>
      <c r="W67" s="1497">
        <f t="shared" si="608"/>
        <v>16</v>
      </c>
      <c r="X67" s="1497">
        <f t="shared" si="609"/>
        <v>15</v>
      </c>
      <c r="Y67" s="1497">
        <f t="shared" si="610"/>
        <v>14</v>
      </c>
    </row>
    <row r="68" spans="1:25" x14ac:dyDescent="0.2">
      <c r="A68" s="185" t="s">
        <v>62</v>
      </c>
      <c r="B68" s="185" t="s">
        <v>62</v>
      </c>
      <c r="C68" s="150"/>
      <c r="D68" s="167"/>
      <c r="E68" s="150"/>
      <c r="F68" s="150"/>
      <c r="G68" s="162" t="s">
        <v>657</v>
      </c>
      <c r="H68" s="162" t="s">
        <v>658</v>
      </c>
      <c r="J68" s="174"/>
      <c r="P68" s="1496" t="s">
        <v>185</v>
      </c>
      <c r="Q68" s="1496"/>
      <c r="R68" s="1497">
        <v>1333</v>
      </c>
      <c r="S68" s="1497">
        <v>1393</v>
      </c>
      <c r="T68" s="1497">
        <v>1140</v>
      </c>
      <c r="U68" s="1497">
        <v>1211</v>
      </c>
      <c r="V68" s="1497">
        <f t="shared" si="607"/>
        <v>23</v>
      </c>
      <c r="W68" s="1497">
        <f t="shared" si="608"/>
        <v>21</v>
      </c>
      <c r="X68" s="1497">
        <f t="shared" si="609"/>
        <v>22</v>
      </c>
      <c r="Y68" s="1497">
        <f t="shared" si="610"/>
        <v>21</v>
      </c>
    </row>
    <row r="69" spans="1:25" x14ac:dyDescent="0.2">
      <c r="A69" s="185" t="s">
        <v>67</v>
      </c>
      <c r="B69" s="185" t="s">
        <v>67</v>
      </c>
      <c r="C69" s="150"/>
      <c r="D69" s="167"/>
      <c r="E69" s="150"/>
      <c r="F69" s="150"/>
      <c r="G69" s="181" t="s">
        <v>114</v>
      </c>
      <c r="H69" s="181" t="s">
        <v>114</v>
      </c>
      <c r="J69" s="174"/>
      <c r="P69" s="1496" t="s">
        <v>12</v>
      </c>
      <c r="Q69" s="1496"/>
      <c r="R69" s="1497">
        <v>1984</v>
      </c>
      <c r="S69" s="1497">
        <v>2017</v>
      </c>
      <c r="T69" s="1497">
        <v>1805</v>
      </c>
      <c r="U69" s="1497">
        <v>2043</v>
      </c>
      <c r="V69" s="1497">
        <f t="shared" si="607"/>
        <v>35</v>
      </c>
      <c r="W69" s="1497">
        <f t="shared" si="608"/>
        <v>32</v>
      </c>
      <c r="X69" s="1497">
        <f t="shared" si="609"/>
        <v>32</v>
      </c>
      <c r="Y69" s="1497">
        <f t="shared" si="610"/>
        <v>32</v>
      </c>
    </row>
    <row r="70" spans="1:25" x14ac:dyDescent="0.2">
      <c r="A70" s="185"/>
      <c r="B70" s="185"/>
      <c r="C70" s="150"/>
      <c r="D70" s="167"/>
      <c r="E70" s="150"/>
      <c r="F70" s="150"/>
      <c r="G70" s="145">
        <v>1.9786592809632242</v>
      </c>
      <c r="H70" s="145">
        <v>1.7807933528669018</v>
      </c>
      <c r="J70" s="174"/>
      <c r="P70" s="1496" t="s">
        <v>15</v>
      </c>
      <c r="Q70" s="1496"/>
      <c r="R70" s="1497">
        <v>2130</v>
      </c>
      <c r="S70" s="1497">
        <v>1930</v>
      </c>
      <c r="T70" s="1497">
        <v>2056</v>
      </c>
      <c r="U70" s="1497">
        <v>1982</v>
      </c>
      <c r="V70" s="1497">
        <f t="shared" si="607"/>
        <v>22</v>
      </c>
      <c r="W70" s="1497">
        <f t="shared" si="608"/>
        <v>20</v>
      </c>
      <c r="X70" s="1497">
        <f t="shared" si="609"/>
        <v>20</v>
      </c>
      <c r="Y70" s="1497">
        <f t="shared" si="610"/>
        <v>21</v>
      </c>
    </row>
    <row r="71" spans="1:25" x14ac:dyDescent="0.2">
      <c r="A71" s="185"/>
      <c r="B71" s="185"/>
      <c r="C71" s="150"/>
      <c r="D71" s="167"/>
      <c r="E71" s="150"/>
      <c r="F71" s="150"/>
      <c r="G71" s="181" t="s">
        <v>192</v>
      </c>
      <c r="H71" s="181" t="s">
        <v>192</v>
      </c>
      <c r="J71" s="174"/>
      <c r="P71" s="1499" t="s">
        <v>1</v>
      </c>
      <c r="Q71" s="1499"/>
      <c r="R71" s="1500">
        <v>10618</v>
      </c>
      <c r="S71" s="1500">
        <v>10624</v>
      </c>
      <c r="T71" s="1500">
        <v>10638</v>
      </c>
      <c r="U71" s="1500">
        <v>10678</v>
      </c>
      <c r="V71" s="1500">
        <f t="shared" si="607"/>
        <v>200</v>
      </c>
      <c r="W71" s="1500">
        <f t="shared" si="608"/>
        <v>200</v>
      </c>
      <c r="X71" s="1500">
        <f t="shared" si="609"/>
        <v>200</v>
      </c>
      <c r="Y71" s="1500">
        <f t="shared" si="610"/>
        <v>200</v>
      </c>
    </row>
    <row r="72" spans="1:25" x14ac:dyDescent="0.2">
      <c r="A72" s="185"/>
      <c r="B72" s="185"/>
      <c r="C72" s="150"/>
      <c r="D72" s="167"/>
      <c r="E72" s="150"/>
      <c r="F72" s="150"/>
      <c r="G72" s="187" t="s">
        <v>117</v>
      </c>
      <c r="H72" s="187" t="s">
        <v>117</v>
      </c>
      <c r="J72" s="174"/>
      <c r="P72" s="174" t="s">
        <v>82</v>
      </c>
      <c r="Q72" s="174"/>
      <c r="R72" s="1498">
        <v>0.84600000000000597</v>
      </c>
      <c r="S72" s="1498">
        <v>0.84200000000000641</v>
      </c>
      <c r="T72" s="1498">
        <v>0.74150000000001748</v>
      </c>
      <c r="U72" s="1498">
        <v>0.84000000000000663</v>
      </c>
      <c r="V72" s="1498">
        <f t="shared" si="607"/>
        <v>4.4999999999995044E-3</v>
      </c>
      <c r="W72" s="1498">
        <f t="shared" si="608"/>
        <v>4.4999999999995044E-3</v>
      </c>
      <c r="X72" s="1498">
        <f t="shared" si="609"/>
        <v>3.9999999999995595E-3</v>
      </c>
      <c r="Y72" s="1498">
        <f t="shared" si="610"/>
        <v>4.4999999999995044E-3</v>
      </c>
    </row>
    <row r="73" spans="1:25" x14ac:dyDescent="0.2">
      <c r="A73" s="185"/>
      <c r="B73" s="185"/>
      <c r="C73" s="150"/>
      <c r="D73" s="167"/>
      <c r="E73" s="150"/>
      <c r="F73" s="150"/>
      <c r="G73" s="188" t="s">
        <v>134</v>
      </c>
      <c r="H73" s="188" t="s">
        <v>134</v>
      </c>
      <c r="J73" s="174"/>
    </row>
    <row r="74" spans="1:25" x14ac:dyDescent="0.2">
      <c r="A74" s="147">
        <v>912.64</v>
      </c>
      <c r="B74" s="147">
        <v>912.64</v>
      </c>
      <c r="C74" s="1509">
        <f t="shared" ref="C74:C84" si="611">A$59-A74</f>
        <v>135.19999999999993</v>
      </c>
      <c r="D74" s="1509">
        <f t="shared" ref="D74:D84" si="612">B$59-B74</f>
        <v>111.7700000000001</v>
      </c>
      <c r="E74" s="1510">
        <f>A$37*C74</f>
        <v>267.51473478622779</v>
      </c>
      <c r="F74" s="1510">
        <f>B$37*D74</f>
        <v>243.2702226165857</v>
      </c>
      <c r="G74" s="147">
        <v>267.51</v>
      </c>
      <c r="H74" s="147">
        <v>291.5</v>
      </c>
      <c r="J74" s="174"/>
    </row>
    <row r="75" spans="1:25" x14ac:dyDescent="0.2">
      <c r="A75" s="147">
        <v>832.45</v>
      </c>
      <c r="B75" s="147">
        <v>832.45</v>
      </c>
      <c r="C75" s="1509">
        <f t="shared" si="611"/>
        <v>215.38999999999987</v>
      </c>
      <c r="D75" s="1509">
        <f t="shared" si="612"/>
        <v>191.96000000000004</v>
      </c>
      <c r="E75" s="1510">
        <f t="shared" ref="E75:E84" si="613">A$37*C75</f>
        <v>426.18342252666861</v>
      </c>
      <c r="F75" s="1510">
        <f t="shared" ref="F75" si="614">B$37*D75</f>
        <v>417.80577913107061</v>
      </c>
      <c r="G75" s="147">
        <v>426.18</v>
      </c>
      <c r="H75" s="147">
        <v>434.3</v>
      </c>
      <c r="J75" s="174"/>
      <c r="P75" s="176" t="s">
        <v>665</v>
      </c>
      <c r="Q75" s="176"/>
      <c r="R75" s="176"/>
      <c r="S75" s="176"/>
      <c r="T75" s="176"/>
      <c r="U75" s="176"/>
      <c r="V75" s="1530"/>
      <c r="W75" s="177"/>
      <c r="X75" s="177"/>
      <c r="Y75" s="177"/>
    </row>
    <row r="76" spans="1:25" x14ac:dyDescent="0.2">
      <c r="A76" s="147">
        <v>644.38</v>
      </c>
      <c r="B76" s="147">
        <v>644.38</v>
      </c>
      <c r="C76" s="1509">
        <f t="shared" si="611"/>
        <v>403.45999999999992</v>
      </c>
      <c r="D76" s="1509">
        <f t="shared" si="612"/>
        <v>380.03000000000009</v>
      </c>
      <c r="E76" s="1510">
        <f t="shared" si="613"/>
        <v>798.30987349742225</v>
      </c>
      <c r="F76" s="1510">
        <f>B$37*D76</f>
        <v>827.14487519889963</v>
      </c>
      <c r="G76" s="147">
        <v>798.31</v>
      </c>
      <c r="H76" s="147">
        <v>769.21</v>
      </c>
      <c r="J76" s="174"/>
      <c r="P76" s="1501"/>
      <c r="Q76" s="1501"/>
      <c r="R76" s="1501" t="s">
        <v>662</v>
      </c>
      <c r="S76" s="1501" t="s">
        <v>634</v>
      </c>
      <c r="T76" s="1501" t="s">
        <v>642</v>
      </c>
      <c r="U76" s="1501" t="s">
        <v>636</v>
      </c>
      <c r="V76" s="1531"/>
    </row>
    <row r="77" spans="1:25" x14ac:dyDescent="0.2">
      <c r="A77" s="148">
        <v>999</v>
      </c>
      <c r="B77" s="148">
        <v>999</v>
      </c>
      <c r="C77" s="1509">
        <f t="shared" si="611"/>
        <v>48.839999999999918</v>
      </c>
      <c r="D77" s="1509">
        <f t="shared" si="612"/>
        <v>25.410000000000082</v>
      </c>
      <c r="E77" s="1510">
        <f t="shared" si="613"/>
        <v>96.637719282243708</v>
      </c>
      <c r="F77" s="1510">
        <f t="shared" ref="F77:F84" si="615">B$37*D77</f>
        <v>55.305505562203251</v>
      </c>
      <c r="G77" s="147">
        <v>96.64</v>
      </c>
      <c r="H77" s="147">
        <v>137.71</v>
      </c>
      <c r="J77" s="174"/>
      <c r="P77" s="1496" t="s">
        <v>5</v>
      </c>
      <c r="Q77" s="1496"/>
      <c r="R77" s="1497">
        <v>647</v>
      </c>
      <c r="S77" s="1497">
        <v>957</v>
      </c>
      <c r="T77" s="1497">
        <v>1183</v>
      </c>
      <c r="U77" s="1497">
        <v>727</v>
      </c>
      <c r="V77" s="1532"/>
    </row>
    <row r="78" spans="1:25" x14ac:dyDescent="0.2">
      <c r="A78" s="147">
        <v>1152.47</v>
      </c>
      <c r="B78" s="147">
        <v>1152.47</v>
      </c>
      <c r="C78" s="1509">
        <f t="shared" si="611"/>
        <v>-104.63000000000011</v>
      </c>
      <c r="D78" s="1509">
        <f t="shared" si="612"/>
        <v>-128.05999999999995</v>
      </c>
      <c r="E78" s="1510">
        <f t="shared" si="613"/>
        <v>-207.02712056718235</v>
      </c>
      <c r="F78" s="1510">
        <f t="shared" si="615"/>
        <v>-278.72581827216538</v>
      </c>
      <c r="G78" s="147">
        <v>0</v>
      </c>
      <c r="H78" s="147">
        <v>0</v>
      </c>
      <c r="J78" s="174"/>
      <c r="P78" s="1496" t="s">
        <v>6</v>
      </c>
      <c r="Q78" s="1496"/>
      <c r="R78" s="1497">
        <v>2534</v>
      </c>
      <c r="S78" s="1497">
        <v>2292</v>
      </c>
      <c r="T78" s="1497">
        <v>2537</v>
      </c>
      <c r="U78" s="1497">
        <v>2566</v>
      </c>
      <c r="V78" s="1532"/>
    </row>
    <row r="79" spans="1:25" x14ac:dyDescent="0.2">
      <c r="A79" s="147">
        <v>732.51</v>
      </c>
      <c r="B79" s="147">
        <v>732.51</v>
      </c>
      <c r="C79" s="1509">
        <f t="shared" si="611"/>
        <v>315.32999999999993</v>
      </c>
      <c r="D79" s="1509">
        <f t="shared" si="612"/>
        <v>291.90000000000009</v>
      </c>
      <c r="E79" s="1510">
        <f t="shared" si="613"/>
        <v>623.93063106613329</v>
      </c>
      <c r="F79" s="1510">
        <f t="shared" si="615"/>
        <v>635.32770852448175</v>
      </c>
      <c r="G79" s="147">
        <v>623.92999999999995</v>
      </c>
      <c r="H79" s="147">
        <v>612.27</v>
      </c>
      <c r="J79" s="174"/>
      <c r="P79" s="1496" t="s">
        <v>7</v>
      </c>
      <c r="Q79" s="1496"/>
      <c r="R79" s="1497">
        <v>1573</v>
      </c>
      <c r="S79" s="1497">
        <v>1463</v>
      </c>
      <c r="T79" s="1497">
        <v>1380</v>
      </c>
      <c r="U79" s="1497">
        <v>1611</v>
      </c>
      <c r="V79" s="1532"/>
    </row>
    <row r="80" spans="1:25" x14ac:dyDescent="0.2">
      <c r="A80" s="147">
        <v>2949.75</v>
      </c>
      <c r="B80" s="147">
        <v>2949.75</v>
      </c>
      <c r="C80" s="1509">
        <f t="shared" si="611"/>
        <v>-1901.91</v>
      </c>
      <c r="D80" s="1509">
        <f t="shared" si="612"/>
        <v>-1925.34</v>
      </c>
      <c r="E80" s="1510">
        <f t="shared" si="613"/>
        <v>-3763.2318730567658</v>
      </c>
      <c r="F80" s="1510">
        <f t="shared" si="615"/>
        <v>-4190.5510460107071</v>
      </c>
      <c r="G80" s="147">
        <v>0</v>
      </c>
      <c r="H80" s="147">
        <v>0</v>
      </c>
      <c r="J80" s="174"/>
      <c r="P80" s="1496" t="s">
        <v>8</v>
      </c>
      <c r="Q80" s="1496"/>
      <c r="R80" s="1497">
        <v>0</v>
      </c>
      <c r="S80" s="1497">
        <v>134</v>
      </c>
      <c r="T80" s="1497">
        <v>100</v>
      </c>
      <c r="U80" s="1497">
        <v>101</v>
      </c>
      <c r="V80" s="1532"/>
    </row>
    <row r="81" spans="1:25" x14ac:dyDescent="0.2">
      <c r="A81" s="147">
        <v>741.14</v>
      </c>
      <c r="B81" s="147">
        <v>741.14</v>
      </c>
      <c r="C81" s="1509">
        <f t="shared" si="611"/>
        <v>306.69999999999993</v>
      </c>
      <c r="D81" s="1509">
        <f t="shared" si="612"/>
        <v>283.2700000000001</v>
      </c>
      <c r="E81" s="1510">
        <f t="shared" si="613"/>
        <v>606.85480147142073</v>
      </c>
      <c r="F81" s="1510">
        <f t="shared" si="615"/>
        <v>616.54429597029787</v>
      </c>
      <c r="G81" s="147">
        <v>606.85</v>
      </c>
      <c r="H81" s="147">
        <v>596.9</v>
      </c>
      <c r="J81" s="174"/>
      <c r="P81" s="1496" t="s">
        <v>185</v>
      </c>
      <c r="Q81" s="1496"/>
      <c r="R81" s="1497">
        <v>1251</v>
      </c>
      <c r="S81" s="1497">
        <v>1318</v>
      </c>
      <c r="T81" s="1497">
        <v>1065</v>
      </c>
      <c r="U81" s="1497">
        <v>1136</v>
      </c>
      <c r="V81" s="1532"/>
    </row>
    <row r="82" spans="1:25" x14ac:dyDescent="0.2">
      <c r="A82" s="147">
        <v>1210.8</v>
      </c>
      <c r="B82" s="147">
        <v>1210.8</v>
      </c>
      <c r="C82" s="1509">
        <f t="shared" si="611"/>
        <v>-162.96000000000004</v>
      </c>
      <c r="D82" s="1509">
        <f t="shared" si="612"/>
        <v>-186.38999999999987</v>
      </c>
      <c r="E82" s="1510">
        <f t="shared" si="613"/>
        <v>-322.4423164257671</v>
      </c>
      <c r="F82" s="1510">
        <f t="shared" si="615"/>
        <v>-405.68253371660859</v>
      </c>
      <c r="G82" s="147">
        <v>0</v>
      </c>
      <c r="H82" s="147">
        <v>0</v>
      </c>
      <c r="J82" s="174"/>
      <c r="P82" s="1496" t="s">
        <v>12</v>
      </c>
      <c r="Q82" s="1496"/>
      <c r="R82" s="1497">
        <v>1863</v>
      </c>
      <c r="S82" s="1497">
        <v>1905</v>
      </c>
      <c r="T82" s="1497">
        <v>1693</v>
      </c>
      <c r="U82" s="1497">
        <v>1932</v>
      </c>
      <c r="V82" s="1532"/>
    </row>
    <row r="83" spans="1:25" x14ac:dyDescent="0.2">
      <c r="A83" s="147">
        <v>1423.28</v>
      </c>
      <c r="B83" s="147">
        <v>1423.28</v>
      </c>
      <c r="C83" s="1509">
        <f t="shared" si="611"/>
        <v>-375.44000000000005</v>
      </c>
      <c r="D83" s="1509">
        <f t="shared" si="612"/>
        <v>-398.86999999999989</v>
      </c>
      <c r="E83" s="1510">
        <f t="shared" si="613"/>
        <v>-742.86784044483295</v>
      </c>
      <c r="F83" s="1510">
        <f t="shared" si="615"/>
        <v>-868.150610137581</v>
      </c>
      <c r="G83" s="147">
        <v>0</v>
      </c>
      <c r="H83" s="147">
        <v>0</v>
      </c>
      <c r="J83" s="174"/>
      <c r="P83" s="1496" t="s">
        <v>15</v>
      </c>
      <c r="Q83" s="1496"/>
      <c r="R83" s="1497">
        <v>2049</v>
      </c>
      <c r="S83" s="1497">
        <v>1855</v>
      </c>
      <c r="T83" s="1497">
        <v>1979</v>
      </c>
      <c r="U83" s="1497">
        <v>1906</v>
      </c>
      <c r="V83" s="1532"/>
    </row>
    <row r="84" spans="1:25" x14ac:dyDescent="0.2">
      <c r="A84" s="147">
        <v>607.11</v>
      </c>
      <c r="B84" s="147">
        <v>607.11</v>
      </c>
      <c r="C84" s="1509">
        <f t="shared" si="611"/>
        <v>440.7299999999999</v>
      </c>
      <c r="D84" s="1509">
        <f t="shared" si="612"/>
        <v>417.30000000000007</v>
      </c>
      <c r="E84" s="1510">
        <f t="shared" si="613"/>
        <v>872.05450489892166</v>
      </c>
      <c r="F84" s="1510">
        <f t="shared" si="615"/>
        <v>908.26396974054887</v>
      </c>
      <c r="G84" s="147">
        <v>872.05</v>
      </c>
      <c r="H84" s="147">
        <v>835.58</v>
      </c>
      <c r="J84" s="174"/>
      <c r="P84" s="1499" t="s">
        <v>1</v>
      </c>
      <c r="Q84" s="1499"/>
      <c r="R84" s="1500">
        <v>9918</v>
      </c>
      <c r="S84" s="1500">
        <v>9924</v>
      </c>
      <c r="T84" s="1500">
        <v>9938</v>
      </c>
      <c r="U84" s="1500">
        <v>9978</v>
      </c>
      <c r="V84" s="1532"/>
    </row>
    <row r="85" spans="1:25" x14ac:dyDescent="0.2">
      <c r="D85" s="290"/>
      <c r="G85" s="147"/>
      <c r="H85" s="147"/>
      <c r="J85" s="174"/>
      <c r="P85" s="174" t="s">
        <v>82</v>
      </c>
      <c r="Q85" s="174"/>
      <c r="R85" s="1498">
        <v>0.83100000000000762</v>
      </c>
      <c r="S85" s="1498">
        <v>0.82750000000000801</v>
      </c>
      <c r="T85" s="1498">
        <v>0.72850000000001891</v>
      </c>
      <c r="U85" s="1498">
        <v>0.82500000000000828</v>
      </c>
      <c r="V85" s="1532"/>
    </row>
    <row r="86" spans="1:25" x14ac:dyDescent="0.2">
      <c r="A86" s="247">
        <v>1047.8399999999999</v>
      </c>
      <c r="B86" s="247">
        <v>1076.33</v>
      </c>
      <c r="D86" s="290"/>
      <c r="G86" s="152"/>
      <c r="H86" s="152"/>
      <c r="J86" s="174"/>
      <c r="V86" s="1532"/>
    </row>
    <row r="87" spans="1:25" x14ac:dyDescent="0.2">
      <c r="B87" s="1512">
        <f>B86/A86</f>
        <v>1.0271892655367232</v>
      </c>
      <c r="J87" s="174"/>
      <c r="P87" s="1501"/>
      <c r="Q87" s="1501"/>
      <c r="R87" s="1501" t="s">
        <v>662</v>
      </c>
      <c r="S87" s="1501" t="s">
        <v>634</v>
      </c>
      <c r="T87" s="1501" t="s">
        <v>642</v>
      </c>
      <c r="U87" s="1501" t="s">
        <v>636</v>
      </c>
      <c r="V87" s="1501" t="s">
        <v>662</v>
      </c>
      <c r="W87" s="1501" t="s">
        <v>634</v>
      </c>
      <c r="X87" s="1501" t="s">
        <v>642</v>
      </c>
      <c r="Y87" s="1501" t="s">
        <v>636</v>
      </c>
    </row>
    <row r="88" spans="1:25" x14ac:dyDescent="0.2">
      <c r="J88" s="174"/>
      <c r="P88" s="1496" t="s">
        <v>5</v>
      </c>
      <c r="Q88" s="1496"/>
      <c r="R88" s="1497">
        <v>606</v>
      </c>
      <c r="S88" s="1497">
        <v>920</v>
      </c>
      <c r="T88" s="1497">
        <v>1146</v>
      </c>
      <c r="U88" s="1497">
        <v>690</v>
      </c>
      <c r="V88" s="1528">
        <v>-41</v>
      </c>
      <c r="W88" s="1528">
        <v>-37</v>
      </c>
      <c r="X88" s="1528">
        <v>-37</v>
      </c>
      <c r="Y88" s="1528">
        <v>-37</v>
      </c>
    </row>
    <row r="89" spans="1:25" x14ac:dyDescent="0.2">
      <c r="J89" s="174"/>
      <c r="P89" s="1496" t="s">
        <v>6</v>
      </c>
      <c r="Q89" s="1496"/>
      <c r="R89" s="1497">
        <v>2475</v>
      </c>
      <c r="S89" s="1497">
        <v>2237</v>
      </c>
      <c r="T89" s="1497">
        <v>2481</v>
      </c>
      <c r="U89" s="1497">
        <v>2510</v>
      </c>
      <c r="V89" s="1528">
        <v>-59</v>
      </c>
      <c r="W89" s="1528">
        <v>-55</v>
      </c>
      <c r="X89" s="1528">
        <v>-56</v>
      </c>
      <c r="Y89" s="1528">
        <v>-56</v>
      </c>
    </row>
    <row r="90" spans="1:25" x14ac:dyDescent="0.2">
      <c r="J90" s="174"/>
      <c r="P90" s="1496" t="s">
        <v>7</v>
      </c>
      <c r="Q90" s="1496"/>
      <c r="R90" s="1497">
        <v>1554</v>
      </c>
      <c r="S90" s="1497">
        <v>1444</v>
      </c>
      <c r="T90" s="1497">
        <v>1362</v>
      </c>
      <c r="U90" s="1497">
        <v>1593</v>
      </c>
      <c r="V90" s="1528">
        <v>-19</v>
      </c>
      <c r="W90" s="1528">
        <v>-19</v>
      </c>
      <c r="X90" s="1528">
        <v>-18</v>
      </c>
      <c r="Y90" s="1528">
        <v>-18</v>
      </c>
    </row>
    <row r="91" spans="1:25" x14ac:dyDescent="0.2">
      <c r="J91" s="174"/>
      <c r="P91" s="1496" t="s">
        <v>8</v>
      </c>
      <c r="Q91" s="1496"/>
      <c r="R91" s="1497">
        <v>0</v>
      </c>
      <c r="S91" s="1497">
        <v>120</v>
      </c>
      <c r="T91" s="1497">
        <v>84</v>
      </c>
      <c r="U91" s="1497">
        <v>86</v>
      </c>
      <c r="V91" s="1528">
        <v>0</v>
      </c>
      <c r="W91" s="1528">
        <v>-14</v>
      </c>
      <c r="X91" s="1528">
        <v>-16</v>
      </c>
      <c r="Y91" s="1528">
        <v>-15</v>
      </c>
    </row>
    <row r="92" spans="1:25" x14ac:dyDescent="0.2">
      <c r="J92" s="174"/>
      <c r="P92" s="1496" t="s">
        <v>185</v>
      </c>
      <c r="Q92" s="1496"/>
      <c r="R92" s="1497">
        <v>1227</v>
      </c>
      <c r="S92" s="1497">
        <v>1296</v>
      </c>
      <c r="T92" s="1497">
        <v>1043</v>
      </c>
      <c r="U92" s="1497">
        <v>1114</v>
      </c>
      <c r="V92" s="1528">
        <v>-24</v>
      </c>
      <c r="W92" s="1528">
        <v>-22</v>
      </c>
      <c r="X92" s="1528">
        <v>-22</v>
      </c>
      <c r="Y92" s="1528">
        <v>-22</v>
      </c>
    </row>
    <row r="93" spans="1:25" x14ac:dyDescent="0.2">
      <c r="J93" s="174"/>
      <c r="P93" s="1496" t="s">
        <v>12</v>
      </c>
      <c r="Q93" s="1496"/>
      <c r="R93" s="1497">
        <v>1829</v>
      </c>
      <c r="S93" s="1497">
        <v>1873</v>
      </c>
      <c r="T93" s="1497">
        <v>1662</v>
      </c>
      <c r="U93" s="1497">
        <v>1900</v>
      </c>
      <c r="V93" s="1528">
        <v>-34</v>
      </c>
      <c r="W93" s="1528">
        <v>-32</v>
      </c>
      <c r="X93" s="1528">
        <v>-31</v>
      </c>
      <c r="Y93" s="1528">
        <v>-32</v>
      </c>
    </row>
    <row r="94" spans="1:25" x14ac:dyDescent="0.2">
      <c r="J94" s="174"/>
      <c r="P94" s="1496" t="s">
        <v>15</v>
      </c>
      <c r="Q94" s="1496"/>
      <c r="R94" s="1497">
        <v>2027</v>
      </c>
      <c r="S94" s="1497">
        <v>1833</v>
      </c>
      <c r="T94" s="1497">
        <v>1959</v>
      </c>
      <c r="U94" s="1497">
        <v>1885</v>
      </c>
      <c r="V94" s="1528">
        <v>-22</v>
      </c>
      <c r="W94" s="1528">
        <v>-22</v>
      </c>
      <c r="X94" s="1528">
        <v>-20</v>
      </c>
      <c r="Y94" s="1528">
        <v>-21</v>
      </c>
    </row>
    <row r="95" spans="1:25" x14ac:dyDescent="0.2">
      <c r="J95" s="174"/>
      <c r="P95" s="1499" t="s">
        <v>1</v>
      </c>
      <c r="Q95" s="1499"/>
      <c r="R95" s="1500">
        <v>9718</v>
      </c>
      <c r="S95" s="1500">
        <v>9724</v>
      </c>
      <c r="T95" s="1500">
        <v>9738</v>
      </c>
      <c r="U95" s="1500">
        <v>9778</v>
      </c>
      <c r="V95" s="1529">
        <v>-200</v>
      </c>
      <c r="W95" s="1529">
        <v>-200</v>
      </c>
      <c r="X95" s="1529">
        <v>-200</v>
      </c>
      <c r="Y95" s="1529">
        <v>-200</v>
      </c>
    </row>
    <row r="96" spans="1:25" x14ac:dyDescent="0.2">
      <c r="J96" s="174"/>
      <c r="P96" s="174" t="s">
        <v>82</v>
      </c>
      <c r="Q96" s="174"/>
      <c r="R96" s="1498">
        <v>0.82650000000000812</v>
      </c>
      <c r="S96" s="1498">
        <v>0.82350000000000845</v>
      </c>
      <c r="T96" s="1498">
        <v>0.72450000000001935</v>
      </c>
      <c r="U96" s="1498">
        <v>0.82050000000000878</v>
      </c>
      <c r="V96" s="1498">
        <v>-4.4999999999995044E-3</v>
      </c>
      <c r="W96" s="1498">
        <v>-3.9999999999995595E-3</v>
      </c>
      <c r="X96" s="1498">
        <v>-3.9999999999995595E-3</v>
      </c>
      <c r="Y96" s="1498">
        <v>-4.4999999999995044E-3</v>
      </c>
    </row>
    <row r="97" spans="10:25" x14ac:dyDescent="0.2">
      <c r="J97" s="174"/>
    </row>
    <row r="98" spans="10:25" x14ac:dyDescent="0.2">
      <c r="J98" s="174"/>
      <c r="P98" s="1501"/>
      <c r="Q98" s="1501"/>
      <c r="R98" s="1501" t="s">
        <v>662</v>
      </c>
      <c r="S98" s="1501" t="s">
        <v>634</v>
      </c>
      <c r="T98" s="1501" t="s">
        <v>642</v>
      </c>
      <c r="U98" s="1501" t="s">
        <v>636</v>
      </c>
      <c r="V98" s="1501" t="s">
        <v>662</v>
      </c>
      <c r="W98" s="1501" t="s">
        <v>634</v>
      </c>
      <c r="X98" s="1501" t="s">
        <v>642</v>
      </c>
      <c r="Y98" s="1501" t="s">
        <v>636</v>
      </c>
    </row>
    <row r="99" spans="10:25" x14ac:dyDescent="0.2">
      <c r="J99" s="174"/>
      <c r="P99" s="1496" t="s">
        <v>5</v>
      </c>
      <c r="Q99" s="1496"/>
      <c r="R99" s="1497">
        <v>685</v>
      </c>
      <c r="S99" s="1497">
        <v>993</v>
      </c>
      <c r="T99" s="1497">
        <v>1219</v>
      </c>
      <c r="U99" s="1497">
        <v>761</v>
      </c>
      <c r="V99" s="1497">
        <v>38</v>
      </c>
      <c r="W99" s="1497">
        <v>36</v>
      </c>
      <c r="X99" s="1497">
        <v>36</v>
      </c>
      <c r="Y99" s="1497">
        <v>34</v>
      </c>
    </row>
    <row r="100" spans="10:25" x14ac:dyDescent="0.2">
      <c r="J100" s="174"/>
      <c r="P100" s="1496" t="s">
        <v>6</v>
      </c>
      <c r="Q100" s="1496"/>
      <c r="R100" s="1497">
        <v>2593</v>
      </c>
      <c r="S100" s="1497">
        <v>2347</v>
      </c>
      <c r="T100" s="1497">
        <v>2593</v>
      </c>
      <c r="U100" s="1497">
        <v>2622</v>
      </c>
      <c r="V100" s="1497">
        <v>59</v>
      </c>
      <c r="W100" s="1497">
        <v>55</v>
      </c>
      <c r="X100" s="1497">
        <v>56</v>
      </c>
      <c r="Y100" s="1497">
        <v>56</v>
      </c>
    </row>
    <row r="101" spans="10:25" x14ac:dyDescent="0.2">
      <c r="J101" s="174"/>
      <c r="P101" s="1496" t="s">
        <v>7</v>
      </c>
      <c r="Q101" s="1496"/>
      <c r="R101" s="1497">
        <v>1594</v>
      </c>
      <c r="S101" s="1497">
        <v>1482</v>
      </c>
      <c r="T101" s="1497">
        <v>1399</v>
      </c>
      <c r="U101" s="1497">
        <v>1631</v>
      </c>
      <c r="V101" s="1497">
        <v>21</v>
      </c>
      <c r="W101" s="1497">
        <v>19</v>
      </c>
      <c r="X101" s="1497">
        <v>19</v>
      </c>
      <c r="Y101" s="1497">
        <v>20</v>
      </c>
    </row>
    <row r="102" spans="10:25" x14ac:dyDescent="0.2">
      <c r="J102" s="174"/>
      <c r="P102" s="1496" t="s">
        <v>8</v>
      </c>
      <c r="Q102" s="1496"/>
      <c r="R102" s="1497">
        <v>0</v>
      </c>
      <c r="S102" s="1497">
        <v>148</v>
      </c>
      <c r="T102" s="1497">
        <v>113</v>
      </c>
      <c r="U102" s="1497">
        <v>114</v>
      </c>
      <c r="V102" s="1497">
        <v>0</v>
      </c>
      <c r="W102" s="1497">
        <v>14</v>
      </c>
      <c r="X102" s="1497">
        <v>13</v>
      </c>
      <c r="Y102" s="1497">
        <v>13</v>
      </c>
    </row>
    <row r="103" spans="10:25" x14ac:dyDescent="0.2">
      <c r="J103" s="174"/>
      <c r="P103" s="1496" t="s">
        <v>185</v>
      </c>
      <c r="Q103" s="1496"/>
      <c r="R103" s="1497">
        <v>1274</v>
      </c>
      <c r="S103" s="1497">
        <v>1339</v>
      </c>
      <c r="T103" s="1497">
        <v>1086</v>
      </c>
      <c r="U103" s="1497">
        <v>1157</v>
      </c>
      <c r="V103" s="1497">
        <v>23</v>
      </c>
      <c r="W103" s="1497">
        <v>21</v>
      </c>
      <c r="X103" s="1497">
        <v>21</v>
      </c>
      <c r="Y103" s="1497">
        <v>21</v>
      </c>
    </row>
    <row r="104" spans="10:25" x14ac:dyDescent="0.2">
      <c r="J104" s="174"/>
      <c r="P104" s="1496" t="s">
        <v>12</v>
      </c>
      <c r="Q104" s="1496"/>
      <c r="R104" s="1497">
        <v>1898</v>
      </c>
      <c r="S104" s="1497">
        <v>1937</v>
      </c>
      <c r="T104" s="1497">
        <v>1725</v>
      </c>
      <c r="U104" s="1497">
        <v>1964</v>
      </c>
      <c r="V104" s="1497">
        <v>35</v>
      </c>
      <c r="W104" s="1497">
        <v>32</v>
      </c>
      <c r="X104" s="1497">
        <v>32</v>
      </c>
      <c r="Y104" s="1497">
        <v>32</v>
      </c>
    </row>
    <row r="105" spans="10:25" x14ac:dyDescent="0.2">
      <c r="J105" s="174"/>
      <c r="P105" s="1496" t="s">
        <v>15</v>
      </c>
      <c r="Q105" s="1496"/>
      <c r="R105" s="1497">
        <v>2074</v>
      </c>
      <c r="S105" s="1497">
        <v>1877</v>
      </c>
      <c r="T105" s="1497">
        <v>2002</v>
      </c>
      <c r="U105" s="1497">
        <v>1929</v>
      </c>
      <c r="V105" s="1497">
        <v>25</v>
      </c>
      <c r="W105" s="1497">
        <v>22</v>
      </c>
      <c r="X105" s="1497">
        <v>23</v>
      </c>
      <c r="Y105" s="1497">
        <v>23</v>
      </c>
    </row>
    <row r="106" spans="10:25" x14ac:dyDescent="0.2">
      <c r="J106" s="174"/>
      <c r="P106" s="1499" t="s">
        <v>1</v>
      </c>
      <c r="Q106" s="1499"/>
      <c r="R106" s="1500">
        <v>10118</v>
      </c>
      <c r="S106" s="1500">
        <v>10124</v>
      </c>
      <c r="T106" s="1500">
        <v>10138</v>
      </c>
      <c r="U106" s="1500">
        <v>10178</v>
      </c>
      <c r="V106" s="1500">
        <v>200</v>
      </c>
      <c r="W106" s="1500">
        <v>200</v>
      </c>
      <c r="X106" s="1500">
        <v>200</v>
      </c>
      <c r="Y106" s="1500">
        <v>200</v>
      </c>
    </row>
    <row r="107" spans="10:25" x14ac:dyDescent="0.2">
      <c r="J107" s="174"/>
      <c r="P107" s="174" t="s">
        <v>82</v>
      </c>
      <c r="Q107" s="174"/>
      <c r="R107" s="1498">
        <v>0.83500000000000718</v>
      </c>
      <c r="S107" s="1498">
        <v>0.83150000000000757</v>
      </c>
      <c r="T107" s="1498">
        <v>0.73200000000001852</v>
      </c>
      <c r="U107" s="1498">
        <v>0.82900000000000784</v>
      </c>
      <c r="V107" s="1498">
        <v>3.9999999999995595E-3</v>
      </c>
      <c r="W107" s="1498">
        <v>3.9999999999995595E-3</v>
      </c>
      <c r="X107" s="1498">
        <v>3.4999999999996145E-3</v>
      </c>
      <c r="Y107" s="1498">
        <v>3.9999999999995595E-3</v>
      </c>
    </row>
    <row r="108" spans="10:25" x14ac:dyDescent="0.2">
      <c r="J108" s="174"/>
    </row>
    <row r="109" spans="10:25" x14ac:dyDescent="0.2">
      <c r="J109" s="174"/>
    </row>
    <row r="110" spans="10:25" x14ac:dyDescent="0.2">
      <c r="J110" s="174"/>
    </row>
    <row r="111" spans="10:25" x14ac:dyDescent="0.2">
      <c r="J111" s="174"/>
      <c r="P111" s="1539" t="s">
        <v>662</v>
      </c>
      <c r="R111" s="1539" t="s">
        <v>662</v>
      </c>
      <c r="S111" s="1539" t="s">
        <v>662</v>
      </c>
      <c r="T111" s="1539" t="s">
        <v>662</v>
      </c>
      <c r="V111" s="1539" t="s">
        <v>634</v>
      </c>
      <c r="W111" s="1539" t="s">
        <v>634</v>
      </c>
      <c r="X111" s="1539" t="s">
        <v>634</v>
      </c>
    </row>
    <row r="112" spans="10:25" ht="25.5" x14ac:dyDescent="0.2">
      <c r="J112" s="174"/>
      <c r="P112" s="1501"/>
      <c r="Q112" s="1501"/>
      <c r="R112" s="1543" t="s">
        <v>668</v>
      </c>
      <c r="S112" s="1543" t="s">
        <v>698</v>
      </c>
      <c r="T112" s="1543" t="s">
        <v>680</v>
      </c>
      <c r="U112" s="1501"/>
      <c r="V112" s="1543" t="s">
        <v>668</v>
      </c>
      <c r="W112" s="1543" t="s">
        <v>698</v>
      </c>
      <c r="X112" s="1543" t="s">
        <v>680</v>
      </c>
    </row>
    <row r="113" spans="10:24" x14ac:dyDescent="0.2">
      <c r="J113" s="174"/>
      <c r="L113" s="173" t="s">
        <v>5</v>
      </c>
      <c r="P113" s="1496" t="s">
        <v>5</v>
      </c>
      <c r="Q113" s="1496"/>
      <c r="R113" s="1540"/>
      <c r="S113" s="1541" t="s">
        <v>674</v>
      </c>
      <c r="T113" s="1541" t="s">
        <v>681</v>
      </c>
      <c r="U113" s="1496"/>
      <c r="V113" s="1540"/>
      <c r="W113" s="1541" t="s">
        <v>693</v>
      </c>
      <c r="X113" s="1541" t="s">
        <v>687</v>
      </c>
    </row>
    <row r="114" spans="10:24" x14ac:dyDescent="0.2">
      <c r="J114" s="174"/>
      <c r="L114" s="173" t="s">
        <v>6</v>
      </c>
      <c r="P114" s="1496" t="s">
        <v>6</v>
      </c>
      <c r="Q114" s="1496"/>
      <c r="R114" s="1540"/>
      <c r="S114" s="1541" t="s">
        <v>675</v>
      </c>
      <c r="T114" s="1541" t="s">
        <v>682</v>
      </c>
      <c r="U114" s="1496"/>
      <c r="V114" s="1540"/>
      <c r="W114" s="1541" t="s">
        <v>684</v>
      </c>
      <c r="X114" s="1541" t="s">
        <v>688</v>
      </c>
    </row>
    <row r="115" spans="10:24" x14ac:dyDescent="0.2">
      <c r="J115" s="174"/>
      <c r="L115" s="173" t="s">
        <v>7</v>
      </c>
      <c r="P115" s="1496" t="s">
        <v>7</v>
      </c>
      <c r="Q115" s="1496"/>
      <c r="R115" s="1541" t="s">
        <v>670</v>
      </c>
      <c r="S115" s="1541" t="s">
        <v>676</v>
      </c>
      <c r="T115" s="1541" t="s">
        <v>683</v>
      </c>
      <c r="U115" s="1496"/>
      <c r="V115" s="1541" t="s">
        <v>670</v>
      </c>
      <c r="W115" s="1541" t="s">
        <v>686</v>
      </c>
      <c r="X115" s="1541" t="s">
        <v>689</v>
      </c>
    </row>
    <row r="116" spans="10:24" x14ac:dyDescent="0.2">
      <c r="J116" s="174"/>
      <c r="L116" s="173" t="s">
        <v>8</v>
      </c>
      <c r="P116" s="1496" t="s">
        <v>8</v>
      </c>
      <c r="Q116" s="1496"/>
      <c r="R116" s="1541" t="s">
        <v>673</v>
      </c>
      <c r="S116" s="1541"/>
      <c r="T116" s="1541"/>
      <c r="U116" s="1496"/>
      <c r="V116" s="1541" t="s">
        <v>697</v>
      </c>
      <c r="W116" s="1541"/>
      <c r="X116" s="1541" t="s">
        <v>690</v>
      </c>
    </row>
    <row r="117" spans="10:24" x14ac:dyDescent="0.2">
      <c r="J117" s="174"/>
      <c r="L117" s="173" t="s">
        <v>9</v>
      </c>
      <c r="P117" s="1496" t="s">
        <v>9</v>
      </c>
      <c r="Q117" s="1496"/>
      <c r="R117" s="1540"/>
      <c r="S117" s="1541"/>
      <c r="T117" s="1541"/>
      <c r="U117" s="1496"/>
      <c r="V117" s="1540"/>
      <c r="W117" s="1541"/>
      <c r="X117" s="1541"/>
    </row>
    <row r="118" spans="10:24" x14ac:dyDescent="0.2">
      <c r="J118" s="174"/>
      <c r="L118" s="173" t="s">
        <v>10</v>
      </c>
      <c r="P118" s="1496" t="s">
        <v>185</v>
      </c>
      <c r="Q118" s="1496"/>
      <c r="R118" s="1541" t="s">
        <v>672</v>
      </c>
      <c r="S118" s="1541" t="s">
        <v>677</v>
      </c>
      <c r="T118" s="1541" t="s">
        <v>684</v>
      </c>
      <c r="U118" s="1496"/>
      <c r="V118" s="1541" t="s">
        <v>671</v>
      </c>
      <c r="W118" s="1541" t="s">
        <v>694</v>
      </c>
      <c r="X118" s="1541" t="s">
        <v>683</v>
      </c>
    </row>
    <row r="119" spans="10:24" x14ac:dyDescent="0.2">
      <c r="J119" s="174"/>
      <c r="L119" s="173" t="s">
        <v>11</v>
      </c>
      <c r="P119" s="1496" t="s">
        <v>11</v>
      </c>
      <c r="Q119" s="1496"/>
      <c r="R119" s="1540"/>
      <c r="S119" s="1541"/>
      <c r="T119" s="1541"/>
      <c r="U119" s="1496"/>
      <c r="V119" s="1540"/>
      <c r="W119" s="1541"/>
      <c r="X119" s="1541"/>
    </row>
    <row r="120" spans="10:24" x14ac:dyDescent="0.2">
      <c r="J120" s="174"/>
      <c r="L120" s="173" t="s">
        <v>12</v>
      </c>
      <c r="P120" s="1496" t="s">
        <v>12</v>
      </c>
      <c r="Q120" s="1496"/>
      <c r="R120" s="1540"/>
      <c r="S120" s="1541" t="s">
        <v>678</v>
      </c>
      <c r="T120" s="1541" t="s">
        <v>685</v>
      </c>
      <c r="U120" s="1496"/>
      <c r="V120" s="1540"/>
      <c r="W120" s="1541" t="s">
        <v>695</v>
      </c>
      <c r="X120" s="1541" t="s">
        <v>691</v>
      </c>
    </row>
    <row r="121" spans="10:24" x14ac:dyDescent="0.2">
      <c r="J121" s="174"/>
      <c r="L121" s="173" t="s">
        <v>13</v>
      </c>
      <c r="P121" s="1496" t="s">
        <v>13</v>
      </c>
      <c r="Q121" s="1496"/>
      <c r="R121" s="1540"/>
      <c r="S121" s="1541" t="s">
        <v>679</v>
      </c>
      <c r="T121" s="1541"/>
      <c r="U121" s="1496"/>
      <c r="V121" s="1540"/>
      <c r="W121" s="1541"/>
      <c r="X121" s="1541"/>
    </row>
    <row r="122" spans="10:24" x14ac:dyDescent="0.2">
      <c r="J122" s="174"/>
      <c r="L122" s="173" t="s">
        <v>14</v>
      </c>
      <c r="P122" s="1496" t="s">
        <v>12</v>
      </c>
      <c r="Q122" s="1496"/>
      <c r="R122" s="1540"/>
      <c r="S122" s="1541"/>
      <c r="T122" s="1541"/>
      <c r="U122" s="1496"/>
      <c r="V122" s="1540"/>
      <c r="W122" s="1541"/>
      <c r="X122" s="1541"/>
    </row>
    <row r="123" spans="10:24" x14ac:dyDescent="0.2">
      <c r="J123" s="174"/>
      <c r="L123" s="173" t="s">
        <v>15</v>
      </c>
      <c r="P123" s="1496" t="s">
        <v>15</v>
      </c>
      <c r="Q123" s="1496"/>
      <c r="R123" s="1540" t="s">
        <v>671</v>
      </c>
      <c r="S123" s="1541" t="s">
        <v>673</v>
      </c>
      <c r="T123" s="1541" t="s">
        <v>686</v>
      </c>
      <c r="U123" s="1496"/>
      <c r="V123" s="1541" t="s">
        <v>672</v>
      </c>
      <c r="W123" s="1541" t="s">
        <v>696</v>
      </c>
      <c r="X123" s="1541" t="s">
        <v>692</v>
      </c>
    </row>
    <row r="124" spans="10:24" x14ac:dyDescent="0.2">
      <c r="J124" s="174"/>
      <c r="P124" s="1499" t="s">
        <v>1</v>
      </c>
      <c r="Q124" s="1499"/>
      <c r="R124" s="1542" t="s">
        <v>669</v>
      </c>
      <c r="S124" s="1542" t="s">
        <v>669</v>
      </c>
      <c r="T124" s="1542" t="s">
        <v>669</v>
      </c>
      <c r="U124" s="1499"/>
      <c r="V124" s="1542" t="s">
        <v>669</v>
      </c>
      <c r="W124" s="1542" t="s">
        <v>669</v>
      </c>
      <c r="X124" s="1542" t="s">
        <v>669</v>
      </c>
    </row>
    <row r="125" spans="10:24" x14ac:dyDescent="0.2">
      <c r="J125" s="174"/>
    </row>
    <row r="126" spans="10:24" x14ac:dyDescent="0.2">
      <c r="J126" s="174"/>
    </row>
    <row r="127" spans="10:24" x14ac:dyDescent="0.2">
      <c r="J127" s="174"/>
    </row>
    <row r="128" spans="10:24" x14ac:dyDescent="0.2">
      <c r="J128" s="174"/>
    </row>
    <row r="129" spans="10:10" x14ac:dyDescent="0.2">
      <c r="J129" s="174"/>
    </row>
    <row r="130" spans="10:10" x14ac:dyDescent="0.2">
      <c r="J130" s="174"/>
    </row>
    <row r="131" spans="10:10" x14ac:dyDescent="0.2">
      <c r="J131" s="174"/>
    </row>
    <row r="132" spans="10:10" x14ac:dyDescent="0.2">
      <c r="J132" s="174"/>
    </row>
    <row r="133" spans="10:10" x14ac:dyDescent="0.2">
      <c r="J133" s="174"/>
    </row>
    <row r="134" spans="10:10" x14ac:dyDescent="0.2">
      <c r="J134" s="174"/>
    </row>
    <row r="135" spans="10:10" x14ac:dyDescent="0.2">
      <c r="J135" s="174"/>
    </row>
    <row r="136" spans="10:10" x14ac:dyDescent="0.2">
      <c r="J136" s="174"/>
    </row>
    <row r="137" spans="10:10" x14ac:dyDescent="0.2">
      <c r="J137" s="174"/>
    </row>
    <row r="138" spans="10:10" x14ac:dyDescent="0.2">
      <c r="J138" s="174"/>
    </row>
    <row r="139" spans="10:10" x14ac:dyDescent="0.2">
      <c r="J139" s="174"/>
    </row>
    <row r="140" spans="10:10" x14ac:dyDescent="0.2">
      <c r="J140" s="174"/>
    </row>
    <row r="141" spans="10:10" x14ac:dyDescent="0.2">
      <c r="J141" s="174"/>
    </row>
    <row r="142" spans="10:10" x14ac:dyDescent="0.2">
      <c r="J142" s="174"/>
    </row>
    <row r="143" spans="10:10" x14ac:dyDescent="0.2">
      <c r="J143" s="174"/>
    </row>
    <row r="144" spans="10:10" x14ac:dyDescent="0.2">
      <c r="J144" s="174"/>
    </row>
    <row r="145" spans="10:10" x14ac:dyDescent="0.2">
      <c r="J145" s="174"/>
    </row>
    <row r="146" spans="10:10" x14ac:dyDescent="0.2">
      <c r="J146" s="174"/>
    </row>
    <row r="147" spans="10:10" x14ac:dyDescent="0.2">
      <c r="J147" s="174"/>
    </row>
    <row r="148" spans="10:10" x14ac:dyDescent="0.2">
      <c r="J148" s="174"/>
    </row>
    <row r="149" spans="10:10" x14ac:dyDescent="0.2">
      <c r="J149" s="174"/>
    </row>
    <row r="150" spans="10:10" x14ac:dyDescent="0.2">
      <c r="J150" s="174"/>
    </row>
    <row r="151" spans="10:10" x14ac:dyDescent="0.2">
      <c r="J151" s="174"/>
    </row>
    <row r="152" spans="10:10" x14ac:dyDescent="0.2">
      <c r="J152" s="174"/>
    </row>
    <row r="153" spans="10:10" x14ac:dyDescent="0.2">
      <c r="J153" s="174"/>
    </row>
    <row r="154" spans="10:10" x14ac:dyDescent="0.2">
      <c r="J154" s="174"/>
    </row>
    <row r="155" spans="10:10" x14ac:dyDescent="0.2">
      <c r="J155" s="174"/>
    </row>
    <row r="156" spans="10:10" x14ac:dyDescent="0.2">
      <c r="J156" s="174"/>
    </row>
    <row r="157" spans="10:10" x14ac:dyDescent="0.2">
      <c r="J157" s="174"/>
    </row>
    <row r="158" spans="10:10" x14ac:dyDescent="0.2">
      <c r="J158" s="174"/>
    </row>
    <row r="159" spans="10:10" x14ac:dyDescent="0.2">
      <c r="J159" s="174"/>
    </row>
    <row r="160" spans="10:10" x14ac:dyDescent="0.2">
      <c r="J160" s="174"/>
    </row>
    <row r="161" spans="10:10" x14ac:dyDescent="0.2">
      <c r="J161" s="174"/>
    </row>
    <row r="162" spans="10:10" x14ac:dyDescent="0.2">
      <c r="J162" s="174"/>
    </row>
    <row r="163" spans="10:10" x14ac:dyDescent="0.2">
      <c r="J163" s="174"/>
    </row>
    <row r="164" spans="10:10" x14ac:dyDescent="0.2">
      <c r="J164" s="174"/>
    </row>
    <row r="165" spans="10:10" x14ac:dyDescent="0.2">
      <c r="J165" s="174"/>
    </row>
    <row r="166" spans="10:10" x14ac:dyDescent="0.2">
      <c r="J166" s="174"/>
    </row>
    <row r="167" spans="10:10" x14ac:dyDescent="0.2">
      <c r="J167" s="174"/>
    </row>
    <row r="168" spans="10:10" x14ac:dyDescent="0.2">
      <c r="J168" s="174"/>
    </row>
    <row r="169" spans="10:10" x14ac:dyDescent="0.2">
      <c r="J169" s="174"/>
    </row>
    <row r="170" spans="10:10" x14ac:dyDescent="0.2">
      <c r="J170" s="174"/>
    </row>
    <row r="171" spans="10:10" x14ac:dyDescent="0.2">
      <c r="J171" s="174"/>
    </row>
    <row r="172" spans="10:10" x14ac:dyDescent="0.2">
      <c r="J172" s="174"/>
    </row>
    <row r="173" spans="10:10" x14ac:dyDescent="0.2">
      <c r="J173" s="174"/>
    </row>
    <row r="174" spans="10:10" x14ac:dyDescent="0.2">
      <c r="J174" s="174"/>
    </row>
    <row r="175" spans="10:10" x14ac:dyDescent="0.2">
      <c r="J175" s="174"/>
    </row>
    <row r="176" spans="10:10" x14ac:dyDescent="0.2">
      <c r="J176" s="174"/>
    </row>
    <row r="177" spans="10:10" x14ac:dyDescent="0.2">
      <c r="J177" s="174"/>
    </row>
    <row r="178" spans="10:10" x14ac:dyDescent="0.2">
      <c r="J178" s="174"/>
    </row>
    <row r="179" spans="10:10" x14ac:dyDescent="0.2">
      <c r="J179" s="174"/>
    </row>
    <row r="180" spans="10:10" x14ac:dyDescent="0.2">
      <c r="J180" s="174"/>
    </row>
    <row r="181" spans="10:10" x14ac:dyDescent="0.2">
      <c r="J181" s="174"/>
    </row>
    <row r="182" spans="10:10" x14ac:dyDescent="0.2">
      <c r="J182" s="174"/>
    </row>
    <row r="183" spans="10:10" x14ac:dyDescent="0.2">
      <c r="J183" s="174"/>
    </row>
    <row r="184" spans="10:10" x14ac:dyDescent="0.2">
      <c r="J184" s="174"/>
    </row>
    <row r="185" spans="10:10" x14ac:dyDescent="0.2">
      <c r="J185" s="174"/>
    </row>
    <row r="186" spans="10:10" x14ac:dyDescent="0.2">
      <c r="J186" s="174"/>
    </row>
    <row r="187" spans="10:10" x14ac:dyDescent="0.2">
      <c r="J187" s="174"/>
    </row>
    <row r="188" spans="10:10" x14ac:dyDescent="0.2">
      <c r="J188" s="174"/>
    </row>
    <row r="189" spans="10:10" x14ac:dyDescent="0.2">
      <c r="J189" s="174"/>
    </row>
    <row r="190" spans="10:10" x14ac:dyDescent="0.2">
      <c r="J190" s="174"/>
    </row>
    <row r="191" spans="10:10" x14ac:dyDescent="0.2">
      <c r="J191" s="174"/>
    </row>
    <row r="192" spans="10:10" x14ac:dyDescent="0.2">
      <c r="J192" s="174"/>
    </row>
    <row r="193" spans="10:10" x14ac:dyDescent="0.2">
      <c r="J193" s="174"/>
    </row>
    <row r="194" spans="10:10" x14ac:dyDescent="0.2">
      <c r="J194" s="174"/>
    </row>
    <row r="195" spans="10:10" x14ac:dyDescent="0.2">
      <c r="J195" s="174"/>
    </row>
    <row r="196" spans="10:10" x14ac:dyDescent="0.2">
      <c r="J196" s="174"/>
    </row>
    <row r="197" spans="10:10" x14ac:dyDescent="0.2">
      <c r="J197" s="174"/>
    </row>
    <row r="198" spans="10:10" x14ac:dyDescent="0.2">
      <c r="J198" s="174"/>
    </row>
    <row r="199" spans="10:10" x14ac:dyDescent="0.2">
      <c r="J199" s="174"/>
    </row>
    <row r="200" spans="10:10" x14ac:dyDescent="0.2">
      <c r="J200" s="174"/>
    </row>
    <row r="201" spans="10:10" x14ac:dyDescent="0.2">
      <c r="J201" s="174"/>
    </row>
    <row r="202" spans="10:10" x14ac:dyDescent="0.2">
      <c r="J202" s="174"/>
    </row>
    <row r="203" spans="10:10" x14ac:dyDescent="0.2">
      <c r="J203" s="174"/>
    </row>
    <row r="204" spans="10:10" x14ac:dyDescent="0.2">
      <c r="J204" s="174"/>
    </row>
    <row r="205" spans="10:10" x14ac:dyDescent="0.2">
      <c r="J205" s="174"/>
    </row>
    <row r="206" spans="10:10" x14ac:dyDescent="0.2">
      <c r="J206" s="174"/>
    </row>
    <row r="207" spans="10:10" x14ac:dyDescent="0.2">
      <c r="J207" s="174"/>
    </row>
    <row r="208" spans="10:10" x14ac:dyDescent="0.2">
      <c r="J208" s="174"/>
    </row>
    <row r="209" spans="10:10" x14ac:dyDescent="0.2">
      <c r="J209" s="174"/>
    </row>
    <row r="210" spans="10:10" x14ac:dyDescent="0.2">
      <c r="J210" s="174"/>
    </row>
    <row r="211" spans="10:10" x14ac:dyDescent="0.2">
      <c r="J211" s="174"/>
    </row>
    <row r="212" spans="10:10" x14ac:dyDescent="0.2">
      <c r="J212" s="174"/>
    </row>
    <row r="213" spans="10:10" x14ac:dyDescent="0.2">
      <c r="J213" s="174"/>
    </row>
    <row r="214" spans="10:10" x14ac:dyDescent="0.2">
      <c r="J214" s="174"/>
    </row>
    <row r="215" spans="10:10" x14ac:dyDescent="0.2">
      <c r="J215" s="174"/>
    </row>
    <row r="216" spans="10:10" x14ac:dyDescent="0.2">
      <c r="J216" s="174"/>
    </row>
    <row r="217" spans="10:10" x14ac:dyDescent="0.2">
      <c r="J217" s="174"/>
    </row>
    <row r="218" spans="10:10" x14ac:dyDescent="0.2">
      <c r="J218" s="174"/>
    </row>
    <row r="219" spans="10:10" x14ac:dyDescent="0.2">
      <c r="J219" s="174"/>
    </row>
    <row r="220" spans="10:10" x14ac:dyDescent="0.2">
      <c r="J220" s="174"/>
    </row>
    <row r="221" spans="10:10" x14ac:dyDescent="0.2">
      <c r="J221" s="174"/>
    </row>
    <row r="222" spans="10:10" x14ac:dyDescent="0.2">
      <c r="J222" s="174"/>
    </row>
    <row r="223" spans="10:10" x14ac:dyDescent="0.2">
      <c r="J223" s="174"/>
    </row>
    <row r="224" spans="10:10" x14ac:dyDescent="0.2">
      <c r="J224" s="174"/>
    </row>
    <row r="225" spans="10:10" x14ac:dyDescent="0.2">
      <c r="J225" s="174"/>
    </row>
    <row r="226" spans="10:10" x14ac:dyDescent="0.2">
      <c r="J226" s="174"/>
    </row>
    <row r="227" spans="10:10" x14ac:dyDescent="0.2">
      <c r="J227" s="174"/>
    </row>
    <row r="228" spans="10:10" x14ac:dyDescent="0.2">
      <c r="J228" s="174"/>
    </row>
    <row r="229" spans="10:10" x14ac:dyDescent="0.2">
      <c r="J229" s="174"/>
    </row>
    <row r="230" spans="10:10" x14ac:dyDescent="0.2">
      <c r="J230" s="174"/>
    </row>
    <row r="231" spans="10:10" x14ac:dyDescent="0.2">
      <c r="J231" s="174"/>
    </row>
    <row r="232" spans="10:10" x14ac:dyDescent="0.2">
      <c r="J232" s="174"/>
    </row>
    <row r="233" spans="10:10" x14ac:dyDescent="0.2">
      <c r="J233" s="174"/>
    </row>
    <row r="234" spans="10:10" x14ac:dyDescent="0.2">
      <c r="J234" s="174"/>
    </row>
    <row r="235" spans="10:10" x14ac:dyDescent="0.2">
      <c r="J235" s="174"/>
    </row>
    <row r="236" spans="10:10" x14ac:dyDescent="0.2">
      <c r="J236" s="174"/>
    </row>
    <row r="237" spans="10:10" x14ac:dyDescent="0.2">
      <c r="J237" s="174"/>
    </row>
    <row r="238" spans="10:10" x14ac:dyDescent="0.2">
      <c r="J238" s="174"/>
    </row>
    <row r="239" spans="10:10" x14ac:dyDescent="0.2">
      <c r="J239" s="174"/>
    </row>
    <row r="240" spans="10:10" x14ac:dyDescent="0.2">
      <c r="J240" s="174"/>
    </row>
    <row r="241" spans="10:10" x14ac:dyDescent="0.2">
      <c r="J241" s="174"/>
    </row>
    <row r="242" spans="10:10" x14ac:dyDescent="0.2">
      <c r="J242" s="174"/>
    </row>
    <row r="243" spans="10:10" x14ac:dyDescent="0.2">
      <c r="J243" s="174"/>
    </row>
    <row r="244" spans="10:10" x14ac:dyDescent="0.2">
      <c r="J244" s="174"/>
    </row>
    <row r="245" spans="10:10" x14ac:dyDescent="0.2">
      <c r="J245" s="174"/>
    </row>
    <row r="246" spans="10:10" x14ac:dyDescent="0.2">
      <c r="J246" s="174"/>
    </row>
    <row r="247" spans="10:10" x14ac:dyDescent="0.2">
      <c r="J247" s="174"/>
    </row>
    <row r="248" spans="10:10" x14ac:dyDescent="0.2">
      <c r="J248" s="174"/>
    </row>
    <row r="249" spans="10:10" x14ac:dyDescent="0.2">
      <c r="J249" s="174"/>
    </row>
    <row r="250" spans="10:10" x14ac:dyDescent="0.2">
      <c r="J250" s="174"/>
    </row>
    <row r="251" spans="10:10" x14ac:dyDescent="0.2">
      <c r="J251" s="174"/>
    </row>
    <row r="252" spans="10:10" x14ac:dyDescent="0.2">
      <c r="J252" s="174"/>
    </row>
    <row r="253" spans="10:10" x14ac:dyDescent="0.2">
      <c r="J253" s="174"/>
    </row>
    <row r="254" spans="10:10" x14ac:dyDescent="0.2">
      <c r="J254" s="174"/>
    </row>
    <row r="255" spans="10:10" x14ac:dyDescent="0.2">
      <c r="J255" s="174"/>
    </row>
    <row r="256" spans="10:10" x14ac:dyDescent="0.2">
      <c r="J256" s="174"/>
    </row>
    <row r="257" spans="10:10" x14ac:dyDescent="0.2">
      <c r="J257" s="174"/>
    </row>
    <row r="258" spans="10:10" x14ac:dyDescent="0.2">
      <c r="J258" s="174"/>
    </row>
    <row r="259" spans="10:10" x14ac:dyDescent="0.2">
      <c r="J259" s="174"/>
    </row>
    <row r="260" spans="10:10" x14ac:dyDescent="0.2">
      <c r="J260" s="174"/>
    </row>
    <row r="261" spans="10:10" x14ac:dyDescent="0.2">
      <c r="J261" s="174"/>
    </row>
    <row r="262" spans="10:10" x14ac:dyDescent="0.2">
      <c r="J262" s="174"/>
    </row>
    <row r="263" spans="10:10" x14ac:dyDescent="0.2">
      <c r="J263" s="174"/>
    </row>
    <row r="264" spans="10:10" x14ac:dyDescent="0.2">
      <c r="J264" s="174"/>
    </row>
    <row r="265" spans="10:10" x14ac:dyDescent="0.2">
      <c r="J265" s="174"/>
    </row>
    <row r="266" spans="10:10" x14ac:dyDescent="0.2">
      <c r="J266" s="174"/>
    </row>
    <row r="267" spans="10:10" x14ac:dyDescent="0.2">
      <c r="J267" s="174"/>
    </row>
    <row r="268" spans="10:10" x14ac:dyDescent="0.2">
      <c r="J268" s="174"/>
    </row>
    <row r="269" spans="10:10" x14ac:dyDescent="0.2">
      <c r="J269" s="174"/>
    </row>
    <row r="270" spans="10:10" x14ac:dyDescent="0.2">
      <c r="J270" s="174"/>
    </row>
    <row r="271" spans="10:10" x14ac:dyDescent="0.2">
      <c r="J271" s="174"/>
    </row>
    <row r="272" spans="10:10" x14ac:dyDescent="0.2">
      <c r="J272" s="174"/>
    </row>
    <row r="273" spans="10:10" x14ac:dyDescent="0.2">
      <c r="J273" s="174"/>
    </row>
    <row r="274" spans="10:10" x14ac:dyDescent="0.2">
      <c r="J274" s="174"/>
    </row>
    <row r="275" spans="10:10" x14ac:dyDescent="0.2">
      <c r="J275" s="174"/>
    </row>
    <row r="276" spans="10:10" x14ac:dyDescent="0.2">
      <c r="J276" s="174"/>
    </row>
    <row r="277" spans="10:10" x14ac:dyDescent="0.2">
      <c r="J277" s="174"/>
    </row>
    <row r="278" spans="10:10" x14ac:dyDescent="0.2">
      <c r="J278" s="174"/>
    </row>
    <row r="279" spans="10:10" x14ac:dyDescent="0.2">
      <c r="J279" s="174"/>
    </row>
    <row r="280" spans="10:10" x14ac:dyDescent="0.2">
      <c r="J280" s="174"/>
    </row>
    <row r="281" spans="10:10" x14ac:dyDescent="0.2">
      <c r="J281" s="174"/>
    </row>
    <row r="282" spans="10:10" x14ac:dyDescent="0.2">
      <c r="J282" s="174"/>
    </row>
    <row r="283" spans="10:10" x14ac:dyDescent="0.2">
      <c r="J283" s="174"/>
    </row>
    <row r="284" spans="10:10" x14ac:dyDescent="0.2">
      <c r="J284" s="174"/>
    </row>
    <row r="285" spans="10:10" x14ac:dyDescent="0.2">
      <c r="J285" s="174"/>
    </row>
    <row r="286" spans="10:10" x14ac:dyDescent="0.2">
      <c r="J286" s="174"/>
    </row>
    <row r="287" spans="10:10" x14ac:dyDescent="0.2">
      <c r="J287" s="174"/>
    </row>
    <row r="288" spans="10:10" x14ac:dyDescent="0.2">
      <c r="J288" s="174"/>
    </row>
    <row r="289" spans="10:10" x14ac:dyDescent="0.2">
      <c r="J289" s="174"/>
    </row>
    <row r="290" spans="10:10" x14ac:dyDescent="0.2">
      <c r="J290" s="174"/>
    </row>
    <row r="291" spans="10:10" x14ac:dyDescent="0.2">
      <c r="J291" s="174"/>
    </row>
    <row r="292" spans="10:10" x14ac:dyDescent="0.2">
      <c r="J292" s="174"/>
    </row>
    <row r="293" spans="10:10" x14ac:dyDescent="0.2">
      <c r="J293" s="174"/>
    </row>
    <row r="294" spans="10:10" x14ac:dyDescent="0.2">
      <c r="J294" s="174"/>
    </row>
    <row r="295" spans="10:10" x14ac:dyDescent="0.2">
      <c r="J295" s="174"/>
    </row>
    <row r="296" spans="10:10" x14ac:dyDescent="0.2">
      <c r="J296" s="174"/>
    </row>
    <row r="297" spans="10:10" x14ac:dyDescent="0.2">
      <c r="J297" s="174"/>
    </row>
    <row r="298" spans="10:10" x14ac:dyDescent="0.2">
      <c r="J298" s="174"/>
    </row>
    <row r="299" spans="10:10" x14ac:dyDescent="0.2">
      <c r="J299" s="174"/>
    </row>
    <row r="300" spans="10:10" x14ac:dyDescent="0.2">
      <c r="J300" s="174"/>
    </row>
    <row r="301" spans="10:10" x14ac:dyDescent="0.2">
      <c r="J301" s="174"/>
    </row>
    <row r="302" spans="10:10" x14ac:dyDescent="0.2">
      <c r="J302" s="174"/>
    </row>
    <row r="303" spans="10:10" x14ac:dyDescent="0.2">
      <c r="J303" s="174"/>
    </row>
    <row r="304" spans="10:10" x14ac:dyDescent="0.2">
      <c r="J304" s="174"/>
    </row>
    <row r="305" spans="10:10" x14ac:dyDescent="0.2">
      <c r="J305" s="174"/>
    </row>
    <row r="306" spans="10:10" x14ac:dyDescent="0.2">
      <c r="J306" s="174"/>
    </row>
    <row r="307" spans="10:10" x14ac:dyDescent="0.2">
      <c r="J307" s="174"/>
    </row>
    <row r="308" spans="10:10" x14ac:dyDescent="0.2">
      <c r="J308" s="174"/>
    </row>
    <row r="309" spans="10:10" x14ac:dyDescent="0.2">
      <c r="J309" s="174"/>
    </row>
    <row r="310" spans="10:10" x14ac:dyDescent="0.2">
      <c r="J310" s="174"/>
    </row>
    <row r="311" spans="10:10" x14ac:dyDescent="0.2">
      <c r="J311" s="174"/>
    </row>
    <row r="312" spans="10:10" x14ac:dyDescent="0.2">
      <c r="J312" s="174"/>
    </row>
    <row r="313" spans="10:10" x14ac:dyDescent="0.2">
      <c r="J313" s="174"/>
    </row>
    <row r="314" spans="10:10" x14ac:dyDescent="0.2">
      <c r="J314" s="174"/>
    </row>
    <row r="315" spans="10:10" x14ac:dyDescent="0.2">
      <c r="J315" s="174"/>
    </row>
    <row r="316" spans="10:10" x14ac:dyDescent="0.2">
      <c r="J316" s="174"/>
    </row>
    <row r="317" spans="10:10" x14ac:dyDescent="0.2">
      <c r="J317" s="174"/>
    </row>
    <row r="318" spans="10:10" x14ac:dyDescent="0.2">
      <c r="J318" s="174"/>
    </row>
    <row r="319" spans="10:10" x14ac:dyDescent="0.2">
      <c r="J319" s="174"/>
    </row>
    <row r="320" spans="10:10" x14ac:dyDescent="0.2">
      <c r="J320" s="174"/>
    </row>
    <row r="321" spans="10:10" x14ac:dyDescent="0.2">
      <c r="J321" s="174"/>
    </row>
    <row r="322" spans="10:10" x14ac:dyDescent="0.2">
      <c r="J322" s="174"/>
    </row>
    <row r="323" spans="10:10" x14ac:dyDescent="0.2">
      <c r="J323" s="174"/>
    </row>
    <row r="324" spans="10:10" x14ac:dyDescent="0.2">
      <c r="J324" s="174"/>
    </row>
    <row r="325" spans="10:10" x14ac:dyDescent="0.2">
      <c r="J325" s="174"/>
    </row>
    <row r="326" spans="10:10" x14ac:dyDescent="0.2">
      <c r="J326" s="174"/>
    </row>
    <row r="327" spans="10:10" x14ac:dyDescent="0.2">
      <c r="J327" s="174"/>
    </row>
    <row r="328" spans="10:10" x14ac:dyDescent="0.2">
      <c r="J328" s="174"/>
    </row>
    <row r="329" spans="10:10" x14ac:dyDescent="0.2">
      <c r="J329" s="174"/>
    </row>
    <row r="330" spans="10:10" x14ac:dyDescent="0.2">
      <c r="J330" s="174"/>
    </row>
    <row r="331" spans="10:10" x14ac:dyDescent="0.2">
      <c r="J331" s="174"/>
    </row>
    <row r="332" spans="10:10" x14ac:dyDescent="0.2">
      <c r="J332" s="174"/>
    </row>
    <row r="333" spans="10:10" x14ac:dyDescent="0.2">
      <c r="J333" s="174"/>
    </row>
    <row r="334" spans="10:10" x14ac:dyDescent="0.2">
      <c r="J334" s="174"/>
    </row>
    <row r="335" spans="10:10" x14ac:dyDescent="0.2">
      <c r="J335" s="174"/>
    </row>
    <row r="336" spans="10:10" x14ac:dyDescent="0.2">
      <c r="J336" s="174"/>
    </row>
    <row r="337" spans="10:10" x14ac:dyDescent="0.2">
      <c r="J337" s="174"/>
    </row>
    <row r="338" spans="10:10" x14ac:dyDescent="0.2">
      <c r="J338" s="174"/>
    </row>
  </sheetData>
  <pageMargins left="0.59055118110236227" right="0.59055118110236227" top="0.27559055118110237" bottom="0.47244094488188981" header="0.51181102362204722" footer="0.31496062992125984"/>
  <pageSetup paperSize="9" orientation="landscape" r:id="rId1"/>
  <headerFooter alignWithMargins="0">
    <oddFooter>&amp;C&amp;8Finanzausgleich / &amp;F / &amp;A / 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tabColor rgb="FF92D050"/>
  </sheetPr>
  <dimension ref="A1:J32"/>
  <sheetViews>
    <sheetView zoomScaleNormal="100" workbookViewId="0">
      <selection activeCell="L24" sqref="L24"/>
    </sheetView>
  </sheetViews>
  <sheetFormatPr baseColWidth="10" defaultRowHeight="14.25" x14ac:dyDescent="0.2"/>
  <cols>
    <col min="1" max="1" width="15.375" customWidth="1"/>
    <col min="2" max="2" width="15.625" customWidth="1"/>
    <col min="3" max="3" width="18.125" customWidth="1"/>
    <col min="4" max="4" width="15.375" customWidth="1"/>
    <col min="5" max="5" width="18.625" customWidth="1"/>
    <col min="6" max="6" width="17.125" customWidth="1"/>
    <col min="7" max="7" width="11.25" customWidth="1"/>
    <col min="8" max="8" width="14.25" customWidth="1"/>
  </cols>
  <sheetData>
    <row r="1" spans="1:10" ht="18" x14ac:dyDescent="0.25">
      <c r="A1" s="13" t="str">
        <f>II!A1</f>
        <v>KANTON NIDWALDEN</v>
      </c>
      <c r="F1" s="13"/>
      <c r="G1" s="1"/>
      <c r="H1" s="1"/>
      <c r="I1" s="1"/>
    </row>
    <row r="2" spans="1:10" ht="7.5" customHeight="1" x14ac:dyDescent="0.25">
      <c r="F2" s="13"/>
    </row>
    <row r="3" spans="1:10" ht="15" x14ac:dyDescent="0.2">
      <c r="A3" s="1" t="str">
        <f>II!A3</f>
        <v>FINANZAUSGLEICH 2017</v>
      </c>
      <c r="F3" s="1"/>
    </row>
    <row r="5" spans="1:10" s="12" customFormat="1" ht="15" x14ac:dyDescent="0.2"/>
    <row r="6" spans="1:10" s="3" customFormat="1" ht="18" x14ac:dyDescent="0.25">
      <c r="A6" s="13" t="str">
        <f>CONCATENATE("IVa. Berechnung des Normsteuerertrages der Schulgemeinden"," ",Para!K30-1)</f>
        <v>IVa. Berechnung des Normsteuerertrages der Schulgemeinden 2016</v>
      </c>
      <c r="F6" s="13"/>
      <c r="H6" s="739"/>
      <c r="I6" s="739"/>
      <c r="J6" s="739"/>
    </row>
    <row r="7" spans="1:10" s="12" customFormat="1" ht="12" customHeight="1" x14ac:dyDescent="0.2">
      <c r="C7" s="737"/>
      <c r="H7" s="737"/>
      <c r="I7" s="737"/>
      <c r="J7" s="737"/>
    </row>
    <row r="8" spans="1:10" s="5" customFormat="1" ht="12.75" x14ac:dyDescent="0.2">
      <c r="A8" s="5" t="s">
        <v>0</v>
      </c>
      <c r="B8" s="199" t="s">
        <v>24</v>
      </c>
      <c r="C8" s="312" t="s">
        <v>40</v>
      </c>
      <c r="D8" s="312" t="s">
        <v>20</v>
      </c>
      <c r="E8" s="312" t="s">
        <v>40</v>
      </c>
      <c r="F8" s="65"/>
      <c r="G8" s="65"/>
      <c r="H8" s="832"/>
      <c r="I8" s="780"/>
      <c r="J8" s="777"/>
    </row>
    <row r="9" spans="1:10" s="5" customFormat="1" ht="12.75" x14ac:dyDescent="0.2">
      <c r="B9" s="199" t="str">
        <f>CONCATENATE("pro Einheit"," ",Para!K30-1)</f>
        <v>pro Einheit 2016</v>
      </c>
      <c r="C9" s="312" t="str">
        <f ca="1">CONCATENATE(ROUND(Para!M20,2)," Einheiten +")</f>
        <v>1.18 Einheiten +</v>
      </c>
      <c r="D9" s="312" t="s">
        <v>25</v>
      </c>
      <c r="E9" s="312" t="s">
        <v>42</v>
      </c>
      <c r="F9" s="65"/>
      <c r="G9" s="65"/>
      <c r="H9" s="832"/>
      <c r="I9" s="780"/>
      <c r="J9" s="777"/>
    </row>
    <row r="10" spans="1:10" s="5" customFormat="1" ht="12.75" x14ac:dyDescent="0.2">
      <c r="B10" s="199" t="s">
        <v>166</v>
      </c>
      <c r="C10" s="315" t="str">
        <f ca="1">CONCATENATE(Para!L64*100," % = ",C11," Einheiten")</f>
        <v>10 % = 1.3 Einheiten</v>
      </c>
      <c r="D10" s="315" t="s">
        <v>143</v>
      </c>
      <c r="E10" s="312" t="s">
        <v>25</v>
      </c>
      <c r="F10" s="66"/>
      <c r="G10" s="66"/>
      <c r="H10" s="832"/>
      <c r="I10" s="780"/>
      <c r="J10" s="777"/>
    </row>
    <row r="11" spans="1:10" s="5" customFormat="1" ht="14.25" customHeight="1" x14ac:dyDescent="0.2">
      <c r="B11" s="199" t="s">
        <v>154</v>
      </c>
      <c r="C11" s="316">
        <f ca="1">ROUND(Para!L20,2)+ROUND(Para!L20*Para!L64,2)</f>
        <v>1.2999999999999998</v>
      </c>
      <c r="D11" s="315">
        <f ca="1">SUM(Para!N20)</f>
        <v>0.61700934261148188</v>
      </c>
      <c r="E11" s="312" t="s">
        <v>43</v>
      </c>
      <c r="F11" s="23"/>
      <c r="G11" s="23"/>
      <c r="H11" s="65"/>
    </row>
    <row r="12" spans="1:10" s="73" customFormat="1" ht="14.25" customHeight="1" x14ac:dyDescent="0.2">
      <c r="B12" s="282" t="s">
        <v>136</v>
      </c>
      <c r="C12" s="292" t="s">
        <v>137</v>
      </c>
      <c r="D12" s="292" t="s">
        <v>136</v>
      </c>
      <c r="E12" s="292"/>
      <c r="F12" s="197"/>
      <c r="G12" s="197"/>
      <c r="H12" s="197"/>
    </row>
    <row r="13" spans="1:10" s="4" customFormat="1" ht="14.25" customHeight="1" x14ac:dyDescent="0.2">
      <c r="A13" s="4" t="s">
        <v>5</v>
      </c>
      <c r="B13" s="29">
        <f ca="1">II!H17</f>
        <v>3296556.07</v>
      </c>
      <c r="C13" s="67">
        <f ca="1">ROUND(B13*C$11,0)/1</f>
        <v>4285523</v>
      </c>
      <c r="D13" s="52">
        <f ca="1">ROUND(III!K15*$D$11,0)</f>
        <v>636995</v>
      </c>
      <c r="E13" s="52">
        <f ca="1">C13+D13</f>
        <v>4922518</v>
      </c>
      <c r="F13" s="67"/>
      <c r="G13" s="52"/>
      <c r="H13" s="52"/>
      <c r="I13" s="35"/>
    </row>
    <row r="14" spans="1:10" s="4" customFormat="1" ht="14.25" customHeight="1" x14ac:dyDescent="0.2">
      <c r="A14" s="4" t="s">
        <v>6</v>
      </c>
      <c r="B14" s="29">
        <f ca="1">II!H18</f>
        <v>4569386.2299999995</v>
      </c>
      <c r="C14" s="67">
        <f t="shared" ref="C14:C22" ca="1" si="0">ROUND(B14*C$11,0)/1</f>
        <v>5940202</v>
      </c>
      <c r="D14" s="52">
        <f ca="1">ROUND(III!K16*$D$11,0)</f>
        <v>1015117</v>
      </c>
      <c r="E14" s="52">
        <f t="shared" ref="E14:E23" ca="1" si="1">C14+D14</f>
        <v>6955319</v>
      </c>
      <c r="F14" s="67"/>
      <c r="G14" s="52"/>
      <c r="H14" s="52"/>
      <c r="I14" s="35"/>
    </row>
    <row r="15" spans="1:10" s="4" customFormat="1" ht="14.25" customHeight="1" x14ac:dyDescent="0.2">
      <c r="A15" s="4" t="s">
        <v>7</v>
      </c>
      <c r="B15" s="29">
        <f ca="1">II!H19</f>
        <v>1201196.3199999998</v>
      </c>
      <c r="C15" s="67">
        <f t="shared" ca="1" si="0"/>
        <v>1561555</v>
      </c>
      <c r="D15" s="52">
        <f ca="1">ROUND(III!K17*$D$11,0)</f>
        <v>903946</v>
      </c>
      <c r="E15" s="52">
        <f t="shared" ca="1" si="1"/>
        <v>2465501</v>
      </c>
      <c r="F15" s="67"/>
      <c r="G15" s="52"/>
      <c r="H15" s="52"/>
      <c r="I15" s="35"/>
    </row>
    <row r="16" spans="1:10" s="4" customFormat="1" ht="14.25" customHeight="1" x14ac:dyDescent="0.2">
      <c r="A16" s="4" t="s">
        <v>8</v>
      </c>
      <c r="B16" s="29">
        <f ca="1">II!H20</f>
        <v>1403041.74</v>
      </c>
      <c r="C16" s="67">
        <f t="shared" ca="1" si="0"/>
        <v>1823954</v>
      </c>
      <c r="D16" s="52">
        <f ca="1">ROUND(III!K18*$D$11,0)</f>
        <v>471436</v>
      </c>
      <c r="E16" s="52">
        <f t="shared" ca="1" si="1"/>
        <v>2295390</v>
      </c>
      <c r="F16" s="67"/>
      <c r="G16" s="52"/>
      <c r="H16" s="52"/>
      <c r="I16" s="35"/>
    </row>
    <row r="17" spans="1:9" s="4" customFormat="1" ht="14.25" customHeight="1" x14ac:dyDescent="0.2">
      <c r="A17" s="4" t="s">
        <v>9</v>
      </c>
      <c r="B17" s="29">
        <f ca="1">II!H21</f>
        <v>5256060.3100000005</v>
      </c>
      <c r="C17" s="67">
        <f ca="1">ROUND(B17*C$11,0)/1</f>
        <v>6832878</v>
      </c>
      <c r="D17" s="52">
        <f ca="1">ROUND(III!K19*$D$11,0)</f>
        <v>0</v>
      </c>
      <c r="E17" s="52">
        <f t="shared" ca="1" si="1"/>
        <v>6832878</v>
      </c>
      <c r="F17" s="67"/>
      <c r="G17" s="52"/>
      <c r="H17" s="52"/>
      <c r="I17" s="35"/>
    </row>
    <row r="18" spans="1:9" s="4" customFormat="1" ht="14.25" customHeight="1" x14ac:dyDescent="0.2">
      <c r="A18" s="278" t="s">
        <v>185</v>
      </c>
      <c r="B18" s="29">
        <f ca="1">II!H22</f>
        <v>1563397.52</v>
      </c>
      <c r="C18" s="67">
        <f t="shared" ca="1" si="0"/>
        <v>2032417</v>
      </c>
      <c r="D18" s="52">
        <f ca="1">ROUND(III!K20*$D$11,0)</f>
        <v>829530</v>
      </c>
      <c r="E18" s="52">
        <f t="shared" ca="1" si="1"/>
        <v>2861947</v>
      </c>
      <c r="F18" s="67"/>
      <c r="G18" s="52"/>
      <c r="H18" s="52"/>
      <c r="I18" s="35"/>
    </row>
    <row r="19" spans="1:9" s="4" customFormat="1" ht="14.25" customHeight="1" x14ac:dyDescent="0.2">
      <c r="A19" s="279" t="s">
        <v>194</v>
      </c>
      <c r="B19" s="29">
        <f ca="1">II!H23</f>
        <v>17105329.899999999</v>
      </c>
      <c r="C19" s="67">
        <f t="shared" ca="1" si="0"/>
        <v>22236929</v>
      </c>
      <c r="D19" s="52">
        <f ca="1">ROUND(III!K21*$D$11,0)</f>
        <v>0</v>
      </c>
      <c r="E19" s="52">
        <f t="shared" ca="1" si="1"/>
        <v>22236929</v>
      </c>
      <c r="F19" s="67"/>
      <c r="G19" s="52"/>
      <c r="H19" s="52"/>
      <c r="I19" s="35"/>
    </row>
    <row r="20" spans="1:9" s="4" customFormat="1" ht="14.25" customHeight="1" x14ac:dyDescent="0.2">
      <c r="A20" s="4" t="s">
        <v>12</v>
      </c>
      <c r="B20" s="29">
        <f ca="1">II!H24</f>
        <v>2388417.2000000002</v>
      </c>
      <c r="C20" s="67">
        <f t="shared" ca="1" si="0"/>
        <v>3104942</v>
      </c>
      <c r="D20" s="52">
        <f ca="1">ROUND(III!K22*$D$11,0)</f>
        <v>1156381</v>
      </c>
      <c r="E20" s="52">
        <f t="shared" ca="1" si="1"/>
        <v>4261323</v>
      </c>
      <c r="F20" s="67"/>
      <c r="G20" s="52"/>
      <c r="H20" s="52"/>
      <c r="I20" s="35"/>
    </row>
    <row r="21" spans="1:9" s="4" customFormat="1" ht="14.25" customHeight="1" x14ac:dyDescent="0.2">
      <c r="A21" s="278" t="s">
        <v>193</v>
      </c>
      <c r="B21" s="29">
        <f ca="1">II!H25</f>
        <v>10815441.49</v>
      </c>
      <c r="C21" s="67">
        <f t="shared" ca="1" si="0"/>
        <v>14060074</v>
      </c>
      <c r="D21" s="52">
        <f ca="1">ROUND(III!K23*$D$11,0)</f>
        <v>0</v>
      </c>
      <c r="E21" s="52">
        <f t="shared" ca="1" si="1"/>
        <v>14060074</v>
      </c>
      <c r="F21" s="67"/>
      <c r="G21" s="52"/>
      <c r="H21" s="52"/>
      <c r="I21" s="35"/>
    </row>
    <row r="22" spans="1:9" s="4" customFormat="1" ht="14.25" customHeight="1" x14ac:dyDescent="0.2">
      <c r="A22" s="4" t="s">
        <v>14</v>
      </c>
      <c r="B22" s="29">
        <f ca="1">II!H26</f>
        <v>6449603.3499999996</v>
      </c>
      <c r="C22" s="67">
        <f t="shared" ca="1" si="0"/>
        <v>8384484</v>
      </c>
      <c r="D22" s="52">
        <f ca="1">ROUND(III!K24*$D$11,0)</f>
        <v>0</v>
      </c>
      <c r="E22" s="52">
        <f t="shared" ca="1" si="1"/>
        <v>8384484</v>
      </c>
      <c r="F22" s="67"/>
      <c r="G22" s="52"/>
      <c r="H22" s="52"/>
      <c r="I22" s="35"/>
    </row>
    <row r="23" spans="1:9" s="4" customFormat="1" ht="14.25" customHeight="1" x14ac:dyDescent="0.2">
      <c r="A23" s="4" t="s">
        <v>15</v>
      </c>
      <c r="B23" s="29">
        <f ca="1">II!H27</f>
        <v>1342757.31</v>
      </c>
      <c r="C23" s="67">
        <f ca="1">ROUND(B23*C$11,0)/1</f>
        <v>1745585</v>
      </c>
      <c r="D23" s="52">
        <f ca="1">ROUND(III!K25*$D$11,0)</f>
        <v>1109341</v>
      </c>
      <c r="E23" s="52">
        <f t="shared" ca="1" si="1"/>
        <v>2854926</v>
      </c>
      <c r="F23" s="67"/>
      <c r="G23" s="52"/>
      <c r="H23" s="52"/>
      <c r="I23" s="35"/>
    </row>
    <row r="24" spans="1:9" s="4" customFormat="1" ht="14.25" customHeight="1" x14ac:dyDescent="0.2">
      <c r="B24" s="29"/>
      <c r="C24" s="68"/>
      <c r="D24" s="52"/>
      <c r="E24" s="52"/>
      <c r="F24" s="68"/>
      <c r="G24" s="52"/>
      <c r="H24" s="52"/>
      <c r="I24" s="35"/>
    </row>
    <row r="25" spans="1:9" s="32" customFormat="1" ht="14.25" customHeight="1" x14ac:dyDescent="0.25">
      <c r="B25" s="36">
        <f ca="1">SUM(B13:B23)</f>
        <v>55391187.440000013</v>
      </c>
      <c r="C25" s="53">
        <f ca="1">SUM(C13:C23)</f>
        <v>72008543</v>
      </c>
      <c r="D25" s="53">
        <f ca="1">SUM(D13:D23)</f>
        <v>6122746</v>
      </c>
      <c r="E25" s="53">
        <f ca="1">C25+D25</f>
        <v>78131289</v>
      </c>
      <c r="F25" s="53"/>
      <c r="G25" s="53"/>
      <c r="H25" s="53"/>
      <c r="I25" s="36"/>
    </row>
    <row r="26" spans="1:9" s="32" customFormat="1" ht="14.25" customHeight="1" x14ac:dyDescent="0.25">
      <c r="B26" s="36"/>
      <c r="C26" s="53"/>
      <c r="D26" s="53"/>
      <c r="E26" s="53"/>
      <c r="F26" s="53"/>
      <c r="G26" s="53"/>
      <c r="H26" s="53"/>
      <c r="I26" s="36"/>
    </row>
    <row r="27" spans="1:9" s="4" customFormat="1" ht="14.25" customHeight="1" x14ac:dyDescent="0.2"/>
    <row r="28" spans="1:9" s="38" customFormat="1" ht="14.25" customHeight="1" x14ac:dyDescent="0.25">
      <c r="A28" t="s">
        <v>186</v>
      </c>
      <c r="B28"/>
      <c r="C28"/>
      <c r="D28" s="99"/>
    </row>
    <row r="29" spans="1:9" s="40" customFormat="1" ht="14.25" customHeight="1" x14ac:dyDescent="0.25">
      <c r="A29" s="38"/>
    </row>
    <row r="30" spans="1:9" s="40" customFormat="1" ht="14.25" customHeight="1" x14ac:dyDescent="0.2">
      <c r="A30" s="70"/>
      <c r="D30" s="100"/>
      <c r="E30" s="219"/>
    </row>
    <row r="31" spans="1:9" s="42" customFormat="1" ht="14.25" customHeight="1" x14ac:dyDescent="0.2">
      <c r="A31" s="70"/>
      <c r="E31" s="220"/>
    </row>
    <row r="32" spans="1:9" s="42" customFormat="1" ht="14.25" customHeight="1" x14ac:dyDescent="0.2">
      <c r="A32" s="70"/>
      <c r="D32" s="100"/>
      <c r="E32" s="71"/>
    </row>
  </sheetData>
  <phoneticPr fontId="0" type="noConversion"/>
  <pageMargins left="0.59055118110236227" right="0.59055118110236227" top="0.27559055118110237" bottom="0.47244094488188981" header="0.51181102362204722" footer="0.31496062992125984"/>
  <pageSetup paperSize="9" orientation="landscape" r:id="rId1"/>
  <headerFooter alignWithMargins="0">
    <oddFooter>&amp;C&amp;8Finanzausgleich / &amp;F / &amp;A / 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rgb="FF92D050"/>
  </sheetPr>
  <dimension ref="A1:I40"/>
  <sheetViews>
    <sheetView topLeftCell="A4" zoomScaleNormal="100" workbookViewId="0">
      <pane xSplit="1" ySplit="11" topLeftCell="B15" activePane="bottomRight" state="frozen"/>
      <selection activeCell="L24" sqref="L24"/>
      <selection pane="topRight" activeCell="L24" sqref="L24"/>
      <selection pane="bottomLeft" activeCell="L24" sqref="L24"/>
      <selection pane="bottomRight" activeCell="L24" sqref="L24"/>
    </sheetView>
  </sheetViews>
  <sheetFormatPr baseColWidth="10" defaultRowHeight="14.25" x14ac:dyDescent="0.2"/>
  <cols>
    <col min="1" max="1" width="14.5" customWidth="1"/>
    <col min="2" max="2" width="11.25" bestFit="1" customWidth="1"/>
    <col min="3" max="3" width="14.375" bestFit="1" customWidth="1"/>
    <col min="4" max="4" width="11.25" bestFit="1" customWidth="1"/>
    <col min="5" max="5" width="11.625" customWidth="1"/>
    <col min="6" max="6" width="14.5" customWidth="1"/>
    <col min="7" max="7" width="13.375" customWidth="1"/>
  </cols>
  <sheetData>
    <row r="1" spans="1:9" ht="18" x14ac:dyDescent="0.25">
      <c r="A1" s="13" t="str">
        <f>II!A1</f>
        <v>KANTON NIDWALDEN</v>
      </c>
      <c r="B1" s="13"/>
      <c r="C1" s="13"/>
      <c r="D1" s="13"/>
      <c r="E1" s="13"/>
    </row>
    <row r="2" spans="1:9" ht="7.5" customHeight="1" x14ac:dyDescent="0.25">
      <c r="A2" s="13"/>
    </row>
    <row r="3" spans="1:9" ht="15" x14ac:dyDescent="0.2">
      <c r="A3" s="1" t="str">
        <f>II!A3</f>
        <v>FINANZAUSGLEICH 2017</v>
      </c>
      <c r="B3" s="1"/>
      <c r="C3" s="1"/>
      <c r="D3" s="1"/>
      <c r="E3" s="1"/>
    </row>
    <row r="5" spans="1:9" s="12" customFormat="1" ht="15" x14ac:dyDescent="0.2"/>
    <row r="6" spans="1:9" s="3" customFormat="1" ht="18" x14ac:dyDescent="0.25">
      <c r="A6" s="13" t="s">
        <v>187</v>
      </c>
      <c r="B6" s="13"/>
      <c r="C6" s="13"/>
      <c r="D6" s="13"/>
      <c r="E6" s="13"/>
    </row>
    <row r="7" spans="1:9" s="3" customFormat="1" ht="18" x14ac:dyDescent="0.25">
      <c r="A7" s="13" t="str">
        <f>CONCATENATE("Einheitsgemeinden"," ",Para!K30-1)</f>
        <v>Einheitsgemeinden 2016</v>
      </c>
      <c r="B7" s="13"/>
      <c r="C7" s="738"/>
      <c r="D7" s="13"/>
      <c r="E7" s="13"/>
      <c r="I7" s="739"/>
    </row>
    <row r="8" spans="1:9" s="12" customFormat="1" ht="12" customHeight="1" x14ac:dyDescent="0.2">
      <c r="I8" s="737"/>
    </row>
    <row r="9" spans="1:9" s="12" customFormat="1" ht="15" customHeight="1" x14ac:dyDescent="0.2">
      <c r="A9" s="12" t="str">
        <f>CONCATENATE("Basis Schülerzahlen ",D12," / ",D12+1)</f>
        <v>Basis Schülerzahlen 2016 / 2017</v>
      </c>
      <c r="I9" s="737"/>
    </row>
    <row r="10" spans="1:9" s="12" customFormat="1" ht="12" customHeight="1" x14ac:dyDescent="0.2"/>
    <row r="11" spans="1:9" s="5" customFormat="1" ht="12.75" x14ac:dyDescent="0.2">
      <c r="A11" s="5" t="s">
        <v>0</v>
      </c>
      <c r="B11" s="199" t="s">
        <v>44</v>
      </c>
      <c r="C11" s="199" t="s">
        <v>45</v>
      </c>
      <c r="D11" s="199" t="s">
        <v>46</v>
      </c>
      <c r="E11" s="199" t="s">
        <v>46</v>
      </c>
      <c r="F11" s="311" t="s">
        <v>47</v>
      </c>
      <c r="G11" s="312" t="s">
        <v>34</v>
      </c>
    </row>
    <row r="12" spans="1:9" s="5" customFormat="1" ht="12.75" x14ac:dyDescent="0.2">
      <c r="B12" s="199" t="s">
        <v>41</v>
      </c>
      <c r="C12" s="199">
        <f>Para!K30-1</f>
        <v>2016</v>
      </c>
      <c r="D12" s="199">
        <f>C12</f>
        <v>2016</v>
      </c>
      <c r="E12" s="199">
        <f>D12</f>
        <v>2016</v>
      </c>
      <c r="F12" s="311" t="s">
        <v>48</v>
      </c>
      <c r="G12" s="313" t="s">
        <v>49</v>
      </c>
    </row>
    <row r="13" spans="1:9" s="5" customFormat="1" ht="12.75" x14ac:dyDescent="0.2">
      <c r="B13" s="199"/>
      <c r="C13" s="199"/>
      <c r="D13" s="199" t="s">
        <v>50</v>
      </c>
      <c r="E13" s="199" t="s">
        <v>51</v>
      </c>
      <c r="F13" s="311" t="s">
        <v>52</v>
      </c>
      <c r="G13" s="314">
        <f ca="1">Para!L63</f>
        <v>0.92</v>
      </c>
    </row>
    <row r="14" spans="1:9" s="5" customFormat="1" ht="12.75" x14ac:dyDescent="0.2">
      <c r="B14" s="199"/>
      <c r="C14" s="199"/>
      <c r="D14" s="199"/>
      <c r="E14" s="199" t="s">
        <v>53</v>
      </c>
      <c r="F14" s="311" t="s">
        <v>54</v>
      </c>
      <c r="G14" s="199"/>
    </row>
    <row r="15" spans="1:9" s="5" customFormat="1" ht="12.75" x14ac:dyDescent="0.2">
      <c r="B15" s="230"/>
      <c r="C15" s="230"/>
      <c r="F15" s="64"/>
      <c r="G15" s="64"/>
    </row>
    <row r="16" spans="1:9" s="12" customFormat="1" ht="12.75" customHeight="1" x14ac:dyDescent="0.25">
      <c r="C16" s="234"/>
      <c r="F16" s="2"/>
    </row>
    <row r="17" spans="1:7" s="4" customFormat="1" ht="15" customHeight="1" x14ac:dyDescent="0.25">
      <c r="A17" s="4" t="s">
        <v>5</v>
      </c>
      <c r="B17" s="847">
        <f ca="1">SUM(Daten!I161)</f>
        <v>361</v>
      </c>
      <c r="C17" s="338">
        <f ca="1">SUM(Daten!I175)</f>
        <v>6134468.4199999999</v>
      </c>
      <c r="D17" s="85">
        <f t="shared" ref="D17:D27" ca="1" si="0">ROUND(C17/B17*1,0)</f>
        <v>16993</v>
      </c>
      <c r="E17" s="86">
        <f ca="1">D17/$D$29*100</f>
        <v>87.475548234325132</v>
      </c>
      <c r="F17" s="226">
        <f ca="1">ROUND(B17*$D$29*1,0)/1</f>
        <v>7012786</v>
      </c>
      <c r="G17" s="227">
        <f ca="1">ROUND(F17*$G$13*1,0)</f>
        <v>6451763</v>
      </c>
    </row>
    <row r="18" spans="1:7" s="4" customFormat="1" ht="15" customHeight="1" x14ac:dyDescent="0.25">
      <c r="A18" s="4" t="s">
        <v>6</v>
      </c>
      <c r="B18" s="847">
        <f ca="1">SUM(Daten!I162)</f>
        <v>524</v>
      </c>
      <c r="C18" s="338">
        <f ca="1">SUM(Daten!I176)</f>
        <v>10057878.719999999</v>
      </c>
      <c r="D18" s="85">
        <f t="shared" ca="1" si="0"/>
        <v>19194</v>
      </c>
      <c r="E18" s="86">
        <f t="shared" ref="E18:E27" ca="1" si="1">D18/$D$29*100</f>
        <v>98.805724287037989</v>
      </c>
      <c r="F18" s="226">
        <f t="shared" ref="F18:F27" ca="1" si="2">ROUND(B18*$D$29*1,0)/1</f>
        <v>10179224</v>
      </c>
      <c r="G18" s="227">
        <f t="shared" ref="G18:G27" ca="1" si="3">ROUND(F18*$G$13*1,0)</f>
        <v>9364886</v>
      </c>
    </row>
    <row r="19" spans="1:7" s="4" customFormat="1" ht="15" customHeight="1" x14ac:dyDescent="0.25">
      <c r="A19" s="4" t="s">
        <v>7</v>
      </c>
      <c r="B19" s="847">
        <f ca="1">SUM(Daten!I163)</f>
        <v>203</v>
      </c>
      <c r="C19" s="338">
        <f ca="1">SUM(Daten!I177)</f>
        <v>3455992.2199999993</v>
      </c>
      <c r="D19" s="85">
        <f t="shared" ca="1" si="0"/>
        <v>17025</v>
      </c>
      <c r="E19" s="86">
        <f t="shared" ca="1" si="1"/>
        <v>87.640275918871609</v>
      </c>
      <c r="F19" s="226">
        <f t="shared" ca="1" si="2"/>
        <v>3943478</v>
      </c>
      <c r="G19" s="227">
        <f t="shared" ca="1" si="3"/>
        <v>3628000</v>
      </c>
    </row>
    <row r="20" spans="1:7" s="4" customFormat="1" ht="15" customHeight="1" x14ac:dyDescent="0.25">
      <c r="A20" s="4" t="s">
        <v>8</v>
      </c>
      <c r="B20" s="847">
        <f ca="1">SUM(Daten!I164)</f>
        <v>101</v>
      </c>
      <c r="C20" s="338">
        <f ca="1">SUM(Daten!I178)</f>
        <v>2241381.2400000002</v>
      </c>
      <c r="D20" s="85">
        <f t="shared" ca="1" si="0"/>
        <v>22192</v>
      </c>
      <c r="E20" s="86">
        <f t="shared" ca="1" si="1"/>
        <v>114.23864923298672</v>
      </c>
      <c r="F20" s="226">
        <f t="shared" ca="1" si="2"/>
        <v>1962026</v>
      </c>
      <c r="G20" s="227">
        <f t="shared" ca="1" si="3"/>
        <v>1805064</v>
      </c>
    </row>
    <row r="21" spans="1:7" s="4" customFormat="1" ht="15" customHeight="1" x14ac:dyDescent="0.25">
      <c r="A21" s="4" t="s">
        <v>9</v>
      </c>
      <c r="B21" s="847">
        <f ca="1">SUM(Daten!I165)</f>
        <v>398</v>
      </c>
      <c r="C21" s="338">
        <f ca="1">SUM(Daten!I179)</f>
        <v>6941409.6499999994</v>
      </c>
      <c r="D21" s="85">
        <f t="shared" ca="1" si="0"/>
        <v>17441</v>
      </c>
      <c r="E21" s="86">
        <f ca="1">D21/$D$29*100</f>
        <v>89.7817358179759</v>
      </c>
      <c r="F21" s="226">
        <f ca="1">ROUND(B21*$D$29*1,0)/1</f>
        <v>7731548</v>
      </c>
      <c r="G21" s="227">
        <f ca="1">ROUND(F21*$G$13*1,0)</f>
        <v>7113024</v>
      </c>
    </row>
    <row r="22" spans="1:7" s="4" customFormat="1" ht="15" customHeight="1" x14ac:dyDescent="0.25">
      <c r="A22" s="278" t="s">
        <v>185</v>
      </c>
      <c r="B22" s="847">
        <f ca="1">SUM(Daten!I166)</f>
        <v>216</v>
      </c>
      <c r="C22" s="338">
        <f ca="1">SUM(Daten!I180)</f>
        <v>3998440.5599999996</v>
      </c>
      <c r="D22" s="85">
        <f t="shared" ca="1" si="0"/>
        <v>18511</v>
      </c>
      <c r="E22" s="86">
        <f ca="1">D22/$D$29*100</f>
        <v>95.289817769998976</v>
      </c>
      <c r="F22" s="226">
        <f t="shared" ca="1" si="2"/>
        <v>4196016</v>
      </c>
      <c r="G22" s="227">
        <f t="shared" ca="1" si="3"/>
        <v>3860335</v>
      </c>
    </row>
    <row r="23" spans="1:7" s="4" customFormat="1" ht="15" customHeight="1" x14ac:dyDescent="0.25">
      <c r="A23" s="279" t="s">
        <v>194</v>
      </c>
      <c r="B23" s="847">
        <f ca="1">SUM(Daten!I167)</f>
        <v>390</v>
      </c>
      <c r="C23" s="338">
        <f ca="1">SUM(Daten!I181)</f>
        <v>9305627.3985714279</v>
      </c>
      <c r="D23" s="85">
        <f t="shared" ca="1" si="0"/>
        <v>23861</v>
      </c>
      <c r="E23" s="86">
        <f t="shared" ca="1" si="1"/>
        <v>122.83022753011427</v>
      </c>
      <c r="F23" s="226">
        <f t="shared" ca="1" si="2"/>
        <v>7576140</v>
      </c>
      <c r="G23" s="227">
        <f t="shared" ca="1" si="3"/>
        <v>6970049</v>
      </c>
    </row>
    <row r="24" spans="1:7" s="4" customFormat="1" ht="15" customHeight="1" x14ac:dyDescent="0.25">
      <c r="A24" s="4" t="s">
        <v>12</v>
      </c>
      <c r="B24" s="847">
        <f ca="1">SUM(Daten!I168)</f>
        <v>367</v>
      </c>
      <c r="C24" s="338">
        <f ca="1">SUM(Daten!I182)</f>
        <v>6612031.0199999996</v>
      </c>
      <c r="D24" s="85">
        <f t="shared" ca="1" si="0"/>
        <v>18016</v>
      </c>
      <c r="E24" s="86">
        <f t="shared" ca="1" si="1"/>
        <v>92.741686399670542</v>
      </c>
      <c r="F24" s="226">
        <f t="shared" ca="1" si="2"/>
        <v>7129342</v>
      </c>
      <c r="G24" s="227">
        <f t="shared" ca="1" si="3"/>
        <v>6558995</v>
      </c>
    </row>
    <row r="25" spans="1:7" s="4" customFormat="1" ht="15" customHeight="1" x14ac:dyDescent="0.25">
      <c r="A25" s="278" t="s">
        <v>193</v>
      </c>
      <c r="B25" s="847">
        <f ca="1">SUM(Daten!I169)</f>
        <v>742</v>
      </c>
      <c r="C25" s="338">
        <f ca="1">SUM(Daten!I183)</f>
        <v>14658482.370000003</v>
      </c>
      <c r="D25" s="85">
        <f t="shared" ca="1" si="0"/>
        <v>19755</v>
      </c>
      <c r="E25" s="86">
        <f t="shared" ca="1" si="1"/>
        <v>101.69360650674355</v>
      </c>
      <c r="F25" s="226">
        <f t="shared" ca="1" si="2"/>
        <v>14414092</v>
      </c>
      <c r="G25" s="227">
        <f t="shared" ca="1" si="3"/>
        <v>13260965</v>
      </c>
    </row>
    <row r="26" spans="1:7" s="4" customFormat="1" ht="15" customHeight="1" x14ac:dyDescent="0.25">
      <c r="A26" s="4" t="s">
        <v>14</v>
      </c>
      <c r="B26" s="847">
        <f ca="1">SUM(Daten!I170)</f>
        <v>284</v>
      </c>
      <c r="C26" s="338">
        <f ca="1">SUM(Daten!I184)</f>
        <v>6727763.6099999994</v>
      </c>
      <c r="D26" s="85">
        <f t="shared" ca="1" si="0"/>
        <v>23689</v>
      </c>
      <c r="E26" s="86">
        <f t="shared" ca="1" si="1"/>
        <v>121.94481622567692</v>
      </c>
      <c r="F26" s="226">
        <f t="shared" ca="1" si="2"/>
        <v>5516984</v>
      </c>
      <c r="G26" s="227">
        <f t="shared" ca="1" si="3"/>
        <v>5075625</v>
      </c>
    </row>
    <row r="27" spans="1:7" s="4" customFormat="1" ht="15" customHeight="1" x14ac:dyDescent="0.25">
      <c r="A27" s="4" t="s">
        <v>15</v>
      </c>
      <c r="B27" s="847">
        <f ca="1">SUM(Daten!I171)</f>
        <v>278</v>
      </c>
      <c r="C27" s="338">
        <f ca="1">SUM(Daten!I185)</f>
        <v>4928985.6900000004</v>
      </c>
      <c r="D27" s="85">
        <f t="shared" ca="1" si="0"/>
        <v>17730</v>
      </c>
      <c r="E27" s="86">
        <f t="shared" ca="1" si="1"/>
        <v>91.269432719036345</v>
      </c>
      <c r="F27" s="226">
        <f t="shared" ca="1" si="2"/>
        <v>5400428</v>
      </c>
      <c r="G27" s="227">
        <f t="shared" ca="1" si="3"/>
        <v>4968394</v>
      </c>
    </row>
    <row r="28" spans="1:7" s="4" customFormat="1" ht="15" x14ac:dyDescent="0.25">
      <c r="B28" s="88"/>
      <c r="C28" s="88"/>
      <c r="D28" s="85"/>
      <c r="E28" s="86"/>
      <c r="F28" s="89"/>
      <c r="G28" s="72"/>
    </row>
    <row r="29" spans="1:7" s="32" customFormat="1" ht="15" x14ac:dyDescent="0.25">
      <c r="B29" s="53">
        <f ca="1">SUM(B17:B27)</f>
        <v>3864</v>
      </c>
      <c r="C29" s="53">
        <f ca="1">SUM(C17:C27)</f>
        <v>75062460.898571432</v>
      </c>
      <c r="D29" s="90">
        <f ca="1">ROUND(C29/B29*1,0)</f>
        <v>19426</v>
      </c>
      <c r="E29" s="87">
        <f ca="1">D29/$D$29*100</f>
        <v>100</v>
      </c>
      <c r="F29" s="91">
        <f ca="1">SUM(F17:F27)</f>
        <v>75062064</v>
      </c>
      <c r="G29" s="57">
        <f ca="1">SUM(G17:G27)</f>
        <v>69057100</v>
      </c>
    </row>
    <row r="30" spans="1:7" s="4" customFormat="1" ht="10.5" customHeight="1" x14ac:dyDescent="0.2"/>
    <row r="31" spans="1:7" s="32" customFormat="1" ht="17.25" customHeight="1" x14ac:dyDescent="0.25">
      <c r="C31" s="69"/>
      <c r="D31" s="69"/>
      <c r="E31" s="69"/>
    </row>
    <row r="32" spans="1:7" x14ac:dyDescent="0.2">
      <c r="A32" t="s">
        <v>186</v>
      </c>
    </row>
    <row r="33" spans="2:5" x14ac:dyDescent="0.2">
      <c r="B33" s="42"/>
      <c r="C33" s="42"/>
      <c r="D33" s="42"/>
      <c r="E33" s="42"/>
    </row>
    <row r="34" spans="2:5" x14ac:dyDescent="0.2">
      <c r="B34" s="42"/>
      <c r="C34" s="42"/>
      <c r="D34" s="42"/>
      <c r="E34" s="42"/>
    </row>
    <row r="35" spans="2:5" x14ac:dyDescent="0.2">
      <c r="B35" s="42"/>
      <c r="C35" s="42"/>
      <c r="D35" s="42"/>
      <c r="E35" s="42"/>
    </row>
    <row r="36" spans="2:5" x14ac:dyDescent="0.2">
      <c r="B36" s="42"/>
      <c r="C36" s="42"/>
      <c r="D36" s="42"/>
      <c r="E36" s="42"/>
    </row>
    <row r="37" spans="2:5" x14ac:dyDescent="0.2">
      <c r="B37" s="42"/>
      <c r="C37" s="42"/>
      <c r="D37" s="42"/>
      <c r="E37" s="42"/>
    </row>
    <row r="38" spans="2:5" x14ac:dyDescent="0.2">
      <c r="B38" s="42"/>
      <c r="C38" s="42"/>
      <c r="D38" s="42"/>
      <c r="E38" s="42"/>
    </row>
    <row r="39" spans="2:5" x14ac:dyDescent="0.2">
      <c r="B39" s="42"/>
      <c r="C39" s="42"/>
      <c r="D39" s="42"/>
      <c r="E39" s="42"/>
    </row>
    <row r="40" spans="2:5" x14ac:dyDescent="0.2">
      <c r="B40" s="42"/>
      <c r="C40" s="42"/>
      <c r="D40" s="42"/>
      <c r="E40" s="42"/>
    </row>
  </sheetData>
  <phoneticPr fontId="0" type="noConversion"/>
  <pageMargins left="0.59055118110236227" right="0.59055118110236227" top="0.27559055118110237" bottom="0.47244094488188981" header="0.51181102362204722" footer="0.31496062992125984"/>
  <pageSetup paperSize="9" orientation="landscape" r:id="rId1"/>
  <headerFooter alignWithMargins="0">
    <oddFooter>&amp;C&amp;8Finanzausgleich / &amp;F / &amp;A / 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tabColor rgb="FF92D050"/>
  </sheetPr>
  <dimension ref="A1:O264"/>
  <sheetViews>
    <sheetView zoomScaleNormal="100" workbookViewId="0">
      <selection activeCell="L24" sqref="L24"/>
    </sheetView>
  </sheetViews>
  <sheetFormatPr baseColWidth="10" defaultRowHeight="14.25" x14ac:dyDescent="0.2"/>
  <cols>
    <col min="1" max="1" width="14.75" customWidth="1"/>
    <col min="2" max="2" width="12.25" customWidth="1"/>
    <col min="3" max="9" width="15.5" customWidth="1"/>
    <col min="10" max="11" width="15.25" customWidth="1"/>
    <col min="12" max="12" width="12.5" customWidth="1"/>
    <col min="14" max="14" width="12.375" bestFit="1" customWidth="1"/>
  </cols>
  <sheetData>
    <row r="1" spans="1:15" ht="18" x14ac:dyDescent="0.25">
      <c r="A1" s="13" t="str">
        <f>II!A1</f>
        <v>KANTON NIDWALDEN</v>
      </c>
    </row>
    <row r="2" spans="1:15" ht="7.5" customHeight="1" x14ac:dyDescent="0.2"/>
    <row r="3" spans="1:15" ht="15" x14ac:dyDescent="0.2">
      <c r="A3" s="1" t="str">
        <f>II!A3</f>
        <v>FINANZAUSGLEICH 2017</v>
      </c>
    </row>
    <row r="5" spans="1:15" s="12" customFormat="1" ht="13.5" customHeight="1" x14ac:dyDescent="0.2"/>
    <row r="6" spans="1:15" s="3" customFormat="1" ht="18" x14ac:dyDescent="0.25">
      <c r="A6" s="13" t="s">
        <v>188</v>
      </c>
    </row>
    <row r="7" spans="1:15" s="3" customFormat="1" ht="18" x14ac:dyDescent="0.25">
      <c r="A7" s="13" t="str">
        <f>CONCATENATE("Einheitsgemeinden ",IVb!D12)</f>
        <v>Einheitsgemeinden 2016</v>
      </c>
      <c r="C7" s="739"/>
      <c r="I7" s="733"/>
    </row>
    <row r="8" spans="1:15" s="12" customFormat="1" ht="12" customHeight="1" x14ac:dyDescent="0.2">
      <c r="E8" s="43"/>
      <c r="F8" s="43"/>
      <c r="G8" s="43"/>
      <c r="H8" s="43"/>
      <c r="I8" s="43"/>
      <c r="J8" s="43"/>
      <c r="K8" s="43"/>
    </row>
    <row r="9" spans="1:15" s="5" customFormat="1" ht="12.75" x14ac:dyDescent="0.2">
      <c r="A9" s="5" t="s">
        <v>0</v>
      </c>
      <c r="B9" s="44" t="s">
        <v>34</v>
      </c>
      <c r="C9" s="44" t="s">
        <v>40</v>
      </c>
      <c r="D9" s="22" t="s">
        <v>32</v>
      </c>
      <c r="E9" s="20" t="s">
        <v>33</v>
      </c>
      <c r="F9" s="20"/>
      <c r="G9" s="20"/>
      <c r="H9" s="20"/>
      <c r="I9" s="20"/>
      <c r="J9" s="20"/>
      <c r="K9" s="20"/>
    </row>
    <row r="10" spans="1:15" s="5" customFormat="1" ht="12.75" x14ac:dyDescent="0.2">
      <c r="B10" s="44" t="s">
        <v>49</v>
      </c>
      <c r="C10" s="44" t="s">
        <v>42</v>
      </c>
      <c r="D10" s="22" t="s">
        <v>34</v>
      </c>
      <c r="E10" s="20" t="s">
        <v>35</v>
      </c>
      <c r="F10" s="20"/>
      <c r="G10" s="20"/>
      <c r="H10" s="20"/>
      <c r="I10" s="20"/>
      <c r="J10" s="20"/>
      <c r="K10" s="20"/>
    </row>
    <row r="11" spans="1:15" s="5" customFormat="1" ht="12.75" x14ac:dyDescent="0.2">
      <c r="B11" s="98">
        <f ca="1">IVb!G13</f>
        <v>0.92</v>
      </c>
      <c r="C11" s="44" t="s">
        <v>25</v>
      </c>
      <c r="D11" s="22" t="s">
        <v>36</v>
      </c>
      <c r="E11" s="20" t="s">
        <v>34</v>
      </c>
      <c r="F11" s="20"/>
      <c r="G11" s="20"/>
      <c r="H11" s="20"/>
      <c r="I11" s="20"/>
      <c r="J11" s="20"/>
      <c r="K11" s="20"/>
    </row>
    <row r="12" spans="1:15" s="5" customFormat="1" ht="12.75" x14ac:dyDescent="0.2">
      <c r="B12" s="22"/>
      <c r="C12" s="22"/>
      <c r="D12" s="45"/>
      <c r="E12" s="20" t="s">
        <v>37</v>
      </c>
      <c r="F12" s="20"/>
      <c r="G12" s="20"/>
      <c r="H12" s="20"/>
      <c r="I12" s="20"/>
      <c r="J12" s="20"/>
      <c r="K12" s="20"/>
      <c r="L12" s="46"/>
    </row>
    <row r="13" spans="1:15" s="5" customFormat="1" ht="12.75" x14ac:dyDescent="0.2">
      <c r="B13" s="22"/>
      <c r="C13" s="22"/>
      <c r="D13" s="22"/>
      <c r="E13" s="47"/>
      <c r="F13" s="47"/>
      <c r="G13" s="47"/>
      <c r="H13" s="47"/>
      <c r="I13" s="47"/>
      <c r="J13" s="47"/>
      <c r="K13" s="22"/>
      <c r="L13" s="48"/>
    </row>
    <row r="14" spans="1:15" s="12" customFormat="1" ht="9" customHeight="1" x14ac:dyDescent="0.2">
      <c r="B14" s="22"/>
      <c r="C14" s="49"/>
    </row>
    <row r="15" spans="1:15" s="4" customFormat="1" ht="15" customHeight="1" x14ac:dyDescent="0.25">
      <c r="A15" s="4" t="s">
        <v>5</v>
      </c>
      <c r="B15" s="236">
        <f ca="1">IVb!G17</f>
        <v>6451763</v>
      </c>
      <c r="C15" s="49">
        <f ca="1">IVa!E13</f>
        <v>4922518</v>
      </c>
      <c r="D15" s="51">
        <f t="shared" ref="D15:D17" ca="1" si="0">IF((B15-C15)&lt;0,0,B15-C15)</f>
        <v>1529245</v>
      </c>
      <c r="E15" s="221">
        <f ca="1">ROUND($E$27/$D$27*D15*1,0)/1</f>
        <v>1270560</v>
      </c>
      <c r="F15" s="52"/>
      <c r="G15" s="52"/>
      <c r="H15" s="52"/>
      <c r="I15" s="242">
        <f ca="1">ROUND($E$27/$D$27*D15*100,0)/100</f>
        <v>1270560.04</v>
      </c>
      <c r="J15" s="52"/>
      <c r="K15" s="53"/>
      <c r="L15" s="54"/>
      <c r="M15" s="54"/>
      <c r="N15" s="54"/>
      <c r="O15" s="54"/>
    </row>
    <row r="16" spans="1:15" s="4" customFormat="1" ht="15" customHeight="1" x14ac:dyDescent="0.25">
      <c r="A16" s="4" t="s">
        <v>6</v>
      </c>
      <c r="B16" s="236">
        <f ca="1">IVb!G18</f>
        <v>9364886</v>
      </c>
      <c r="C16" s="49">
        <f ca="1">IVa!E14</f>
        <v>6955319</v>
      </c>
      <c r="D16" s="51">
        <f t="shared" ca="1" si="0"/>
        <v>2409567</v>
      </c>
      <c r="E16" s="221">
        <f ca="1">ROUND($E$27/$D$27*D16*1,0)/1</f>
        <v>2001968</v>
      </c>
      <c r="F16" s="52"/>
      <c r="G16" s="52"/>
      <c r="H16" s="52"/>
      <c r="I16" s="242">
        <f t="shared" ref="I16:I25" ca="1" si="1">ROUND($E$27/$D$27*D16*100,0)/100</f>
        <v>2001968</v>
      </c>
      <c r="J16" s="52"/>
      <c r="K16" s="53"/>
      <c r="L16" s="54"/>
    </row>
    <row r="17" spans="1:14" s="4" customFormat="1" ht="15" customHeight="1" x14ac:dyDescent="0.25">
      <c r="A17" s="4" t="s">
        <v>7</v>
      </c>
      <c r="B17" s="236">
        <f ca="1">IVb!G19</f>
        <v>3628000</v>
      </c>
      <c r="C17" s="49">
        <f ca="1">IVa!E15</f>
        <v>2465501</v>
      </c>
      <c r="D17" s="51">
        <f t="shared" ca="1" si="0"/>
        <v>1162499</v>
      </c>
      <c r="E17" s="221">
        <f ca="1">ROUND($E$27/$D$27*D17*1,0)/1+1</f>
        <v>965853</v>
      </c>
      <c r="F17" s="52"/>
      <c r="G17" s="52"/>
      <c r="H17" s="52"/>
      <c r="I17" s="242">
        <f t="shared" ca="1" si="1"/>
        <v>965852.29</v>
      </c>
      <c r="J17" s="52"/>
      <c r="K17" s="53"/>
      <c r="L17" s="54"/>
    </row>
    <row r="18" spans="1:14" s="4" customFormat="1" ht="15" customHeight="1" x14ac:dyDescent="0.25">
      <c r="A18" s="4" t="s">
        <v>8</v>
      </c>
      <c r="B18" s="236">
        <f ca="1">IVb!G20</f>
        <v>1805064</v>
      </c>
      <c r="C18" s="49">
        <f ca="1">IVa!E16</f>
        <v>2295390</v>
      </c>
      <c r="D18" s="51">
        <f ca="1">IF((B18-C18)&lt;0,0,B18-C18)</f>
        <v>0</v>
      </c>
      <c r="E18" s="221">
        <f t="shared" ref="E18:E24" ca="1" si="2">ROUND($E$27/$D$27*D18*1,0)/1</f>
        <v>0</v>
      </c>
      <c r="F18" s="52"/>
      <c r="G18" s="52"/>
      <c r="H18" s="52"/>
      <c r="I18" s="242">
        <f t="shared" ca="1" si="1"/>
        <v>0</v>
      </c>
      <c r="J18" s="52"/>
      <c r="K18" s="53"/>
      <c r="L18" s="54"/>
    </row>
    <row r="19" spans="1:14" s="4" customFormat="1" ht="15" customHeight="1" x14ac:dyDescent="0.25">
      <c r="A19" s="4" t="s">
        <v>9</v>
      </c>
      <c r="B19" s="236">
        <f ca="1">IVb!G21</f>
        <v>7113024</v>
      </c>
      <c r="C19" s="49">
        <f ca="1">IVa!E17</f>
        <v>6832878</v>
      </c>
      <c r="D19" s="51">
        <f t="shared" ref="D19:D25" ca="1" si="3">IF((B19-C19)&lt;0,0,B19-C19)</f>
        <v>280146</v>
      </c>
      <c r="E19" s="221">
        <f ca="1">ROUND($E$27/$D$27*D19*1,0)/1</f>
        <v>232757</v>
      </c>
      <c r="F19" s="52"/>
      <c r="G19" s="52"/>
      <c r="H19" s="52"/>
      <c r="I19" s="242">
        <f t="shared" ca="1" si="1"/>
        <v>232756.89</v>
      </c>
      <c r="J19" s="52"/>
      <c r="K19" s="53"/>
      <c r="L19" s="54"/>
    </row>
    <row r="20" spans="1:14" s="4" customFormat="1" ht="15" customHeight="1" x14ac:dyDescent="0.25">
      <c r="A20" s="278" t="s">
        <v>185</v>
      </c>
      <c r="B20" s="236">
        <f ca="1">IVb!G22</f>
        <v>3860335</v>
      </c>
      <c r="C20" s="49">
        <f ca="1">IVa!E18</f>
        <v>2861947</v>
      </c>
      <c r="D20" s="51">
        <f t="shared" ca="1" si="3"/>
        <v>998388</v>
      </c>
      <c r="E20" s="221">
        <f t="shared" ca="1" si="2"/>
        <v>829502</v>
      </c>
      <c r="F20" s="52"/>
      <c r="G20" s="52"/>
      <c r="H20" s="52"/>
      <c r="I20" s="242">
        <f t="shared" ca="1" si="1"/>
        <v>829502.08</v>
      </c>
      <c r="J20" s="52"/>
      <c r="K20" s="53"/>
      <c r="L20" s="54"/>
    </row>
    <row r="21" spans="1:14" s="4" customFormat="1" ht="15" customHeight="1" x14ac:dyDescent="0.25">
      <c r="A21" s="279" t="s">
        <v>194</v>
      </c>
      <c r="B21" s="236">
        <f ca="1">IVb!G23</f>
        <v>6970049</v>
      </c>
      <c r="C21" s="49">
        <f ca="1">IVa!E19</f>
        <v>22236929</v>
      </c>
      <c r="D21" s="51">
        <f t="shared" ca="1" si="3"/>
        <v>0</v>
      </c>
      <c r="E21" s="221">
        <f t="shared" ca="1" si="2"/>
        <v>0</v>
      </c>
      <c r="F21" s="52"/>
      <c r="G21" s="52"/>
      <c r="H21" s="52"/>
      <c r="I21" s="242">
        <f t="shared" ca="1" si="1"/>
        <v>0</v>
      </c>
      <c r="J21" s="52"/>
      <c r="K21" s="53"/>
      <c r="L21" s="54"/>
    </row>
    <row r="22" spans="1:14" s="4" customFormat="1" ht="15" customHeight="1" x14ac:dyDescent="0.25">
      <c r="A22" s="4" t="s">
        <v>12</v>
      </c>
      <c r="B22" s="236">
        <f ca="1">IVb!G24</f>
        <v>6558995</v>
      </c>
      <c r="C22" s="49">
        <f ca="1">IVa!E20</f>
        <v>4261323</v>
      </c>
      <c r="D22" s="51">
        <f t="shared" ca="1" si="3"/>
        <v>2297672</v>
      </c>
      <c r="E22" s="221">
        <f ca="1">ROUND($E$27/$D$27*D22*1,0)/1</f>
        <v>1909001</v>
      </c>
      <c r="F22" s="52"/>
      <c r="G22" s="52"/>
      <c r="H22" s="52"/>
      <c r="I22" s="242">
        <f t="shared" ca="1" si="1"/>
        <v>1909001</v>
      </c>
      <c r="J22" s="52"/>
      <c r="K22" s="53"/>
      <c r="L22" s="54"/>
    </row>
    <row r="23" spans="1:14" s="4" customFormat="1" ht="15" customHeight="1" x14ac:dyDescent="0.25">
      <c r="A23" s="278" t="s">
        <v>193</v>
      </c>
      <c r="B23" s="236">
        <f ca="1">IVb!G25</f>
        <v>13260965</v>
      </c>
      <c r="C23" s="49">
        <f ca="1">IVa!E21</f>
        <v>14060074</v>
      </c>
      <c r="D23" s="51">
        <f t="shared" ca="1" si="3"/>
        <v>0</v>
      </c>
      <c r="E23" s="221">
        <f t="shared" ca="1" si="2"/>
        <v>0</v>
      </c>
      <c r="F23" s="52"/>
      <c r="G23" s="52"/>
      <c r="H23" s="52"/>
      <c r="I23" s="242">
        <f t="shared" ca="1" si="1"/>
        <v>0</v>
      </c>
      <c r="J23" s="53"/>
      <c r="K23" s="53"/>
      <c r="L23" s="54"/>
    </row>
    <row r="24" spans="1:14" s="4" customFormat="1" ht="15" customHeight="1" x14ac:dyDescent="0.25">
      <c r="A24" s="4" t="s">
        <v>14</v>
      </c>
      <c r="B24" s="236">
        <f ca="1">IVb!G26</f>
        <v>5075625</v>
      </c>
      <c r="C24" s="49">
        <f ca="1">IVa!E22</f>
        <v>8384484</v>
      </c>
      <c r="D24" s="51">
        <f t="shared" ca="1" si="3"/>
        <v>0</v>
      </c>
      <c r="E24" s="221">
        <f t="shared" ca="1" si="2"/>
        <v>0</v>
      </c>
      <c r="F24" s="52"/>
      <c r="G24" s="52"/>
      <c r="H24" s="52"/>
      <c r="I24" s="242">
        <f t="shared" ca="1" si="1"/>
        <v>0</v>
      </c>
      <c r="J24" s="53"/>
      <c r="K24" s="53"/>
      <c r="L24" s="54"/>
    </row>
    <row r="25" spans="1:14" s="4" customFormat="1" ht="15" customHeight="1" x14ac:dyDescent="0.25">
      <c r="A25" s="4" t="s">
        <v>15</v>
      </c>
      <c r="B25" s="236">
        <f ca="1">IVb!G27</f>
        <v>4968394</v>
      </c>
      <c r="C25" s="49">
        <f ca="1">IVa!E23</f>
        <v>2854926</v>
      </c>
      <c r="D25" s="51">
        <f t="shared" ca="1" si="3"/>
        <v>2113468</v>
      </c>
      <c r="E25" s="221">
        <f ca="1">ROUND($E$27/$D$27*D25*1,0)/1</f>
        <v>1755957</v>
      </c>
      <c r="F25" s="52"/>
      <c r="G25" s="52"/>
      <c r="H25" s="52"/>
      <c r="I25" s="242">
        <f t="shared" ca="1" si="1"/>
        <v>1755956.7</v>
      </c>
      <c r="J25" s="52"/>
      <c r="K25" s="53"/>
      <c r="L25" s="54"/>
    </row>
    <row r="26" spans="1:14" s="4" customFormat="1" ht="15" x14ac:dyDescent="0.2">
      <c r="B26" s="50"/>
      <c r="C26" s="49"/>
      <c r="D26" s="55"/>
      <c r="E26" s="43"/>
      <c r="F26" s="43"/>
      <c r="G26" s="43"/>
      <c r="H26" s="43"/>
      <c r="I26" s="43"/>
      <c r="J26" s="43"/>
      <c r="K26" s="43"/>
      <c r="L26" s="54"/>
    </row>
    <row r="27" spans="1:14" s="32" customFormat="1" ht="15" x14ac:dyDescent="0.25">
      <c r="B27" s="56">
        <f ca="1">IVb!G29</f>
        <v>69057100</v>
      </c>
      <c r="C27" s="56">
        <f ca="1">IVa!E25</f>
        <v>78131289</v>
      </c>
      <c r="D27" s="57">
        <f ca="1">SUM(D15:D26)</f>
        <v>10790985</v>
      </c>
      <c r="E27" s="56">
        <f ca="1">IF(Para!L23="ja",IF(AND(Para!L53="ja",Para!L56="ja"),M!N19,M!I17),M!I35)</f>
        <v>8965597</v>
      </c>
      <c r="F27" s="57" t="b">
        <f ca="1">AND(Para!L53="ja",Para!L56="ja")</f>
        <v>0</v>
      </c>
      <c r="G27" s="57"/>
      <c r="H27" s="57"/>
      <c r="I27" s="34">
        <f ca="1">SUM(I15:I26)</f>
        <v>8965597</v>
      </c>
      <c r="J27" s="53"/>
      <c r="K27" s="53"/>
      <c r="L27" s="54"/>
      <c r="N27" s="33"/>
    </row>
    <row r="28" spans="1:14" s="4" customFormat="1" x14ac:dyDescent="0.2"/>
    <row r="29" spans="1:14" s="32" customFormat="1" ht="14.25" customHeight="1" x14ac:dyDescent="0.25">
      <c r="E29" s="58" t="s">
        <v>33</v>
      </c>
      <c r="F29" s="58"/>
      <c r="G29" s="58"/>
      <c r="H29" s="58"/>
      <c r="I29" s="58"/>
      <c r="J29" s="58"/>
      <c r="K29" s="59"/>
    </row>
    <row r="30" spans="1:14" s="32" customFormat="1" ht="14.25" customHeight="1" x14ac:dyDescent="0.25">
      <c r="A30" t="s">
        <v>186</v>
      </c>
      <c r="B30"/>
      <c r="C30"/>
      <c r="D30" s="4"/>
      <c r="E30" s="317">
        <f ca="1">E27/D27</f>
        <v>0.83084139214353459</v>
      </c>
      <c r="F30" s="60"/>
      <c r="G30" s="60"/>
      <c r="H30" s="60"/>
      <c r="I30" s="60"/>
      <c r="J30" s="60"/>
      <c r="K30" s="61"/>
    </row>
    <row r="31" spans="1:14" s="62" customFormat="1" ht="12.75" customHeight="1" x14ac:dyDescent="0.25">
      <c r="A31" s="37"/>
      <c r="B31" s="49"/>
      <c r="C31" s="32"/>
      <c r="D31" s="32"/>
      <c r="E31" s="58" t="s">
        <v>38</v>
      </c>
    </row>
    <row r="32" spans="1:14" s="4" customFormat="1" ht="12.75" customHeight="1" x14ac:dyDescent="0.25">
      <c r="A32" s="32"/>
      <c r="B32" s="49"/>
      <c r="C32" s="32"/>
      <c r="D32" s="32"/>
      <c r="E32" s="60">
        <f ca="1">D27-E27</f>
        <v>1825388</v>
      </c>
      <c r="F32" s="63"/>
      <c r="G32" s="63"/>
      <c r="H32" s="63"/>
      <c r="I32" s="63"/>
      <c r="J32" s="63"/>
    </row>
    <row r="33" spans="1:11" s="32" customFormat="1" ht="15" x14ac:dyDescent="0.25">
      <c r="A33" s="41"/>
      <c r="B33" s="49"/>
      <c r="C33" s="62"/>
      <c r="D33" s="62"/>
      <c r="E33" s="62"/>
      <c r="F33" s="63"/>
      <c r="G33" s="63"/>
      <c r="H33" s="63"/>
      <c r="I33" s="63"/>
      <c r="J33" s="63"/>
      <c r="K33" s="63"/>
    </row>
    <row r="34" spans="1:11" s="12" customFormat="1" ht="12" customHeight="1" x14ac:dyDescent="0.2">
      <c r="A34" s="41" t="s">
        <v>39</v>
      </c>
      <c r="B34" s="49"/>
      <c r="C34" s="4"/>
      <c r="D34" s="4"/>
      <c r="E34" s="63">
        <f ca="1">SUM(E15:E25)</f>
        <v>8965598</v>
      </c>
    </row>
    <row r="35" spans="1:11" s="12" customFormat="1" ht="15" x14ac:dyDescent="0.2">
      <c r="A35" s="41"/>
      <c r="B35" s="49"/>
      <c r="D35" s="275" t="s">
        <v>33</v>
      </c>
      <c r="E35" s="281">
        <f ca="1">E30</f>
        <v>0.83084139214353459</v>
      </c>
      <c r="F35" s="275" t="s">
        <v>172</v>
      </c>
    </row>
    <row r="36" spans="1:11" x14ac:dyDescent="0.2">
      <c r="B36" s="49"/>
      <c r="D36" s="275"/>
      <c r="E36" s="281">
        <v>0.6372391134815677</v>
      </c>
      <c r="F36" s="307">
        <v>2014</v>
      </c>
    </row>
    <row r="37" spans="1:11" x14ac:dyDescent="0.2">
      <c r="B37" s="49"/>
      <c r="E37" s="281">
        <v>0.39709099468356512</v>
      </c>
      <c r="F37" s="307">
        <v>2013</v>
      </c>
    </row>
    <row r="38" spans="1:11" x14ac:dyDescent="0.2">
      <c r="B38" s="49"/>
      <c r="E38" s="281">
        <v>0.65839999999999999</v>
      </c>
      <c r="F38" s="307">
        <v>2012</v>
      </c>
    </row>
    <row r="39" spans="1:11" x14ac:dyDescent="0.2">
      <c r="B39" s="49"/>
      <c r="E39" s="281">
        <v>0.65417374214614732</v>
      </c>
      <c r="F39" s="307">
        <v>2011</v>
      </c>
    </row>
    <row r="40" spans="1:11" x14ac:dyDescent="0.2">
      <c r="B40" s="49"/>
      <c r="E40" s="281">
        <v>0.61307584156149897</v>
      </c>
      <c r="F40" s="307">
        <v>2010</v>
      </c>
    </row>
    <row r="41" spans="1:11" x14ac:dyDescent="0.2">
      <c r="B41" s="49"/>
    </row>
    <row r="42" spans="1:11" x14ac:dyDescent="0.2">
      <c r="B42" s="49"/>
    </row>
    <row r="43" spans="1:11" x14ac:dyDescent="0.2">
      <c r="B43" s="49"/>
    </row>
    <row r="44" spans="1:11" x14ac:dyDescent="0.2">
      <c r="B44" s="49"/>
    </row>
    <row r="45" spans="1:11" x14ac:dyDescent="0.2">
      <c r="B45" s="49"/>
    </row>
    <row r="46" spans="1:11" x14ac:dyDescent="0.2">
      <c r="B46" s="49"/>
    </row>
    <row r="47" spans="1:11" x14ac:dyDescent="0.2">
      <c r="B47" s="49"/>
    </row>
    <row r="48" spans="1:11" x14ac:dyDescent="0.2">
      <c r="B48" s="49"/>
    </row>
    <row r="49" spans="2:2" x14ac:dyDescent="0.2">
      <c r="B49" s="49"/>
    </row>
    <row r="50" spans="2:2" x14ac:dyDescent="0.2">
      <c r="B50" s="49"/>
    </row>
    <row r="51" spans="2:2" x14ac:dyDescent="0.2">
      <c r="B51" s="49"/>
    </row>
    <row r="52" spans="2:2" x14ac:dyDescent="0.2">
      <c r="B52" s="49"/>
    </row>
    <row r="53" spans="2:2" x14ac:dyDescent="0.2">
      <c r="B53" s="49"/>
    </row>
    <row r="54" spans="2:2" x14ac:dyDescent="0.2">
      <c r="B54" s="49"/>
    </row>
    <row r="55" spans="2:2" x14ac:dyDescent="0.2">
      <c r="B55" s="49"/>
    </row>
    <row r="56" spans="2:2" x14ac:dyDescent="0.2">
      <c r="B56" s="49"/>
    </row>
    <row r="57" spans="2:2" x14ac:dyDescent="0.2">
      <c r="B57" s="49"/>
    </row>
    <row r="58" spans="2:2" x14ac:dyDescent="0.2">
      <c r="B58" s="49"/>
    </row>
    <row r="59" spans="2:2" x14ac:dyDescent="0.2">
      <c r="B59" s="49"/>
    </row>
    <row r="60" spans="2:2" x14ac:dyDescent="0.2">
      <c r="B60" s="49"/>
    </row>
    <row r="61" spans="2:2" x14ac:dyDescent="0.2">
      <c r="B61" s="49"/>
    </row>
    <row r="62" spans="2:2" x14ac:dyDescent="0.2">
      <c r="B62" s="49"/>
    </row>
    <row r="63" spans="2:2" x14ac:dyDescent="0.2">
      <c r="B63" s="49"/>
    </row>
    <row r="64" spans="2:2" x14ac:dyDescent="0.2">
      <c r="B64" s="49"/>
    </row>
    <row r="65" spans="2:2" x14ac:dyDescent="0.2">
      <c r="B65" s="49"/>
    </row>
    <row r="66" spans="2:2" x14ac:dyDescent="0.2">
      <c r="B66" s="49"/>
    </row>
    <row r="67" spans="2:2" x14ac:dyDescent="0.2">
      <c r="B67" s="49"/>
    </row>
    <row r="68" spans="2:2" x14ac:dyDescent="0.2">
      <c r="B68" s="49"/>
    </row>
    <row r="69" spans="2:2" x14ac:dyDescent="0.2">
      <c r="B69" s="49"/>
    </row>
    <row r="70" spans="2:2" x14ac:dyDescent="0.2">
      <c r="B70" s="49"/>
    </row>
    <row r="71" spans="2:2" x14ac:dyDescent="0.2">
      <c r="B71" s="49"/>
    </row>
    <row r="72" spans="2:2" x14ac:dyDescent="0.2">
      <c r="B72" s="49"/>
    </row>
    <row r="73" spans="2:2" x14ac:dyDescent="0.2">
      <c r="B73" s="49"/>
    </row>
    <row r="74" spans="2:2" x14ac:dyDescent="0.2">
      <c r="B74" s="49"/>
    </row>
    <row r="75" spans="2:2" x14ac:dyDescent="0.2">
      <c r="B75" s="49"/>
    </row>
    <row r="76" spans="2:2" x14ac:dyDescent="0.2">
      <c r="B76" s="49"/>
    </row>
    <row r="77" spans="2:2" x14ac:dyDescent="0.2">
      <c r="B77" s="49"/>
    </row>
    <row r="78" spans="2:2" x14ac:dyDescent="0.2">
      <c r="B78" s="49"/>
    </row>
    <row r="79" spans="2:2" x14ac:dyDescent="0.2">
      <c r="B79" s="49"/>
    </row>
    <row r="80" spans="2:2" x14ac:dyDescent="0.2">
      <c r="B80" s="49"/>
    </row>
    <row r="81" spans="2:2" x14ac:dyDescent="0.2">
      <c r="B81" s="49"/>
    </row>
    <row r="82" spans="2:2" x14ac:dyDescent="0.2">
      <c r="B82" s="49"/>
    </row>
    <row r="83" spans="2:2" x14ac:dyDescent="0.2">
      <c r="B83" s="49"/>
    </row>
    <row r="84" spans="2:2" x14ac:dyDescent="0.2">
      <c r="B84" s="49"/>
    </row>
    <row r="85" spans="2:2" x14ac:dyDescent="0.2">
      <c r="B85" s="49"/>
    </row>
    <row r="86" spans="2:2" x14ac:dyDescent="0.2">
      <c r="B86" s="49"/>
    </row>
    <row r="87" spans="2:2" x14ac:dyDescent="0.2">
      <c r="B87" s="49"/>
    </row>
    <row r="88" spans="2:2" x14ac:dyDescent="0.2">
      <c r="B88" s="49"/>
    </row>
    <row r="89" spans="2:2" x14ac:dyDescent="0.2">
      <c r="B89" s="49"/>
    </row>
    <row r="90" spans="2:2" x14ac:dyDescent="0.2">
      <c r="B90" s="49"/>
    </row>
    <row r="91" spans="2:2" x14ac:dyDescent="0.2">
      <c r="B91" s="49"/>
    </row>
    <row r="92" spans="2:2" x14ac:dyDescent="0.2">
      <c r="B92" s="49"/>
    </row>
    <row r="93" spans="2:2" x14ac:dyDescent="0.2">
      <c r="B93" s="49"/>
    </row>
    <row r="94" spans="2:2" x14ac:dyDescent="0.2">
      <c r="B94" s="49"/>
    </row>
    <row r="95" spans="2:2" x14ac:dyDescent="0.2">
      <c r="B95" s="49"/>
    </row>
    <row r="96" spans="2:2" x14ac:dyDescent="0.2">
      <c r="B96" s="49"/>
    </row>
    <row r="97" spans="2:2" x14ac:dyDescent="0.2">
      <c r="B97" s="49"/>
    </row>
    <row r="98" spans="2:2" x14ac:dyDescent="0.2">
      <c r="B98" s="49"/>
    </row>
    <row r="99" spans="2:2" x14ac:dyDescent="0.2">
      <c r="B99" s="49"/>
    </row>
    <row r="100" spans="2:2" x14ac:dyDescent="0.2">
      <c r="B100" s="49"/>
    </row>
    <row r="101" spans="2:2" x14ac:dyDescent="0.2">
      <c r="B101" s="49"/>
    </row>
    <row r="102" spans="2:2" x14ac:dyDescent="0.2">
      <c r="B102" s="49"/>
    </row>
    <row r="103" spans="2:2" x14ac:dyDescent="0.2">
      <c r="B103" s="49"/>
    </row>
    <row r="104" spans="2:2" x14ac:dyDescent="0.2">
      <c r="B104" s="49"/>
    </row>
    <row r="105" spans="2:2" x14ac:dyDescent="0.2">
      <c r="B105" s="49"/>
    </row>
    <row r="106" spans="2:2" x14ac:dyDescent="0.2">
      <c r="B106" s="49"/>
    </row>
    <row r="107" spans="2:2" x14ac:dyDescent="0.2">
      <c r="B107" s="49"/>
    </row>
    <row r="108" spans="2:2" x14ac:dyDescent="0.2">
      <c r="B108" s="49"/>
    </row>
    <row r="109" spans="2:2" x14ac:dyDescent="0.2">
      <c r="B109" s="49"/>
    </row>
    <row r="110" spans="2:2" x14ac:dyDescent="0.2">
      <c r="B110" s="49"/>
    </row>
    <row r="111" spans="2:2" x14ac:dyDescent="0.2">
      <c r="B111" s="49"/>
    </row>
    <row r="112" spans="2:2" x14ac:dyDescent="0.2">
      <c r="B112" s="49"/>
    </row>
    <row r="113" spans="2:2" x14ac:dyDescent="0.2">
      <c r="B113" s="49"/>
    </row>
    <row r="114" spans="2:2" x14ac:dyDescent="0.2">
      <c r="B114" s="49"/>
    </row>
    <row r="115" spans="2:2" x14ac:dyDescent="0.2">
      <c r="B115" s="49"/>
    </row>
    <row r="116" spans="2:2" x14ac:dyDescent="0.2">
      <c r="B116" s="49"/>
    </row>
    <row r="117" spans="2:2" x14ac:dyDescent="0.2">
      <c r="B117" s="49"/>
    </row>
    <row r="118" spans="2:2" x14ac:dyDescent="0.2">
      <c r="B118" s="49"/>
    </row>
    <row r="119" spans="2:2" x14ac:dyDescent="0.2">
      <c r="B119" s="49"/>
    </row>
    <row r="120" spans="2:2" x14ac:dyDescent="0.2">
      <c r="B120" s="49"/>
    </row>
    <row r="121" spans="2:2" x14ac:dyDescent="0.2">
      <c r="B121" s="49"/>
    </row>
    <row r="122" spans="2:2" x14ac:dyDescent="0.2">
      <c r="B122" s="49"/>
    </row>
    <row r="123" spans="2:2" x14ac:dyDescent="0.2">
      <c r="B123" s="49"/>
    </row>
    <row r="124" spans="2:2" x14ac:dyDescent="0.2">
      <c r="B124" s="49"/>
    </row>
    <row r="125" spans="2:2" x14ac:dyDescent="0.2">
      <c r="B125" s="49"/>
    </row>
    <row r="126" spans="2:2" x14ac:dyDescent="0.2">
      <c r="B126" s="49"/>
    </row>
    <row r="127" spans="2:2" x14ac:dyDescent="0.2">
      <c r="B127" s="49"/>
    </row>
    <row r="128" spans="2:2" x14ac:dyDescent="0.2">
      <c r="B128" s="49"/>
    </row>
    <row r="129" spans="2:2" x14ac:dyDescent="0.2">
      <c r="B129" s="49"/>
    </row>
    <row r="130" spans="2:2" x14ac:dyDescent="0.2">
      <c r="B130" s="49"/>
    </row>
    <row r="131" spans="2:2" x14ac:dyDescent="0.2">
      <c r="B131" s="49"/>
    </row>
    <row r="132" spans="2:2" x14ac:dyDescent="0.2">
      <c r="B132" s="49"/>
    </row>
    <row r="133" spans="2:2" x14ac:dyDescent="0.2">
      <c r="B133" s="49"/>
    </row>
    <row r="134" spans="2:2" x14ac:dyDescent="0.2">
      <c r="B134" s="49"/>
    </row>
    <row r="135" spans="2:2" x14ac:dyDescent="0.2">
      <c r="B135" s="49"/>
    </row>
    <row r="136" spans="2:2" x14ac:dyDescent="0.2">
      <c r="B136" s="49"/>
    </row>
    <row r="137" spans="2:2" x14ac:dyDescent="0.2">
      <c r="B137" s="49"/>
    </row>
    <row r="138" spans="2:2" x14ac:dyDescent="0.2">
      <c r="B138" s="49"/>
    </row>
    <row r="139" spans="2:2" x14ac:dyDescent="0.2">
      <c r="B139" s="49"/>
    </row>
    <row r="140" spans="2:2" x14ac:dyDescent="0.2">
      <c r="B140" s="49"/>
    </row>
    <row r="141" spans="2:2" x14ac:dyDescent="0.2">
      <c r="B141" s="49"/>
    </row>
    <row r="142" spans="2:2" x14ac:dyDescent="0.2">
      <c r="B142" s="49"/>
    </row>
    <row r="143" spans="2:2" x14ac:dyDescent="0.2">
      <c r="B143" s="49"/>
    </row>
    <row r="144" spans="2:2" x14ac:dyDescent="0.2">
      <c r="B144" s="49"/>
    </row>
    <row r="145" spans="2:2" x14ac:dyDescent="0.2">
      <c r="B145" s="49"/>
    </row>
    <row r="146" spans="2:2" x14ac:dyDescent="0.2">
      <c r="B146" s="49"/>
    </row>
    <row r="147" spans="2:2" x14ac:dyDescent="0.2">
      <c r="B147" s="49"/>
    </row>
    <row r="148" spans="2:2" x14ac:dyDescent="0.2">
      <c r="B148" s="49"/>
    </row>
    <row r="149" spans="2:2" x14ac:dyDescent="0.2">
      <c r="B149" s="49"/>
    </row>
    <row r="150" spans="2:2" x14ac:dyDescent="0.2">
      <c r="B150" s="49"/>
    </row>
    <row r="151" spans="2:2" x14ac:dyDescent="0.2">
      <c r="B151" s="49"/>
    </row>
    <row r="152" spans="2:2" x14ac:dyDescent="0.2">
      <c r="B152" s="49"/>
    </row>
    <row r="153" spans="2:2" x14ac:dyDescent="0.2">
      <c r="B153" s="49"/>
    </row>
    <row r="154" spans="2:2" x14ac:dyDescent="0.2">
      <c r="B154" s="49"/>
    </row>
    <row r="155" spans="2:2" x14ac:dyDescent="0.2">
      <c r="B155" s="49"/>
    </row>
    <row r="156" spans="2:2" x14ac:dyDescent="0.2">
      <c r="B156" s="49"/>
    </row>
    <row r="157" spans="2:2" x14ac:dyDescent="0.2">
      <c r="B157" s="49"/>
    </row>
    <row r="158" spans="2:2" x14ac:dyDescent="0.2">
      <c r="B158" s="49"/>
    </row>
    <row r="159" spans="2:2" x14ac:dyDescent="0.2">
      <c r="B159" s="49"/>
    </row>
    <row r="160" spans="2:2" x14ac:dyDescent="0.2">
      <c r="B160" s="49"/>
    </row>
    <row r="161" spans="2:2" x14ac:dyDescent="0.2">
      <c r="B161" s="49"/>
    </row>
    <row r="162" spans="2:2" x14ac:dyDescent="0.2">
      <c r="B162" s="49"/>
    </row>
    <row r="163" spans="2:2" x14ac:dyDescent="0.2">
      <c r="B163" s="49"/>
    </row>
    <row r="164" spans="2:2" x14ac:dyDescent="0.2">
      <c r="B164" s="49"/>
    </row>
    <row r="165" spans="2:2" x14ac:dyDescent="0.2">
      <c r="B165" s="49"/>
    </row>
    <row r="166" spans="2:2" x14ac:dyDescent="0.2">
      <c r="B166" s="49"/>
    </row>
    <row r="167" spans="2:2" x14ac:dyDescent="0.2">
      <c r="B167" s="49"/>
    </row>
    <row r="168" spans="2:2" x14ac:dyDescent="0.2">
      <c r="B168" s="49"/>
    </row>
    <row r="169" spans="2:2" x14ac:dyDescent="0.2">
      <c r="B169" s="49"/>
    </row>
    <row r="170" spans="2:2" x14ac:dyDescent="0.2">
      <c r="B170" s="49"/>
    </row>
    <row r="171" spans="2:2" x14ac:dyDescent="0.2">
      <c r="B171" s="49"/>
    </row>
    <row r="172" spans="2:2" x14ac:dyDescent="0.2">
      <c r="B172" s="49"/>
    </row>
    <row r="173" spans="2:2" x14ac:dyDescent="0.2">
      <c r="B173" s="49"/>
    </row>
    <row r="174" spans="2:2" x14ac:dyDescent="0.2">
      <c r="B174" s="49"/>
    </row>
    <row r="175" spans="2:2" x14ac:dyDescent="0.2">
      <c r="B175" s="49"/>
    </row>
    <row r="176" spans="2:2" x14ac:dyDescent="0.2">
      <c r="B176" s="49"/>
    </row>
    <row r="177" spans="2:2" x14ac:dyDescent="0.2">
      <c r="B177" s="49"/>
    </row>
    <row r="178" spans="2:2" x14ac:dyDescent="0.2">
      <c r="B178" s="49"/>
    </row>
    <row r="179" spans="2:2" x14ac:dyDescent="0.2">
      <c r="B179" s="49"/>
    </row>
    <row r="180" spans="2:2" x14ac:dyDescent="0.2">
      <c r="B180" s="49"/>
    </row>
    <row r="181" spans="2:2" x14ac:dyDescent="0.2">
      <c r="B181" s="49"/>
    </row>
    <row r="182" spans="2:2" x14ac:dyDescent="0.2">
      <c r="B182" s="49"/>
    </row>
    <row r="183" spans="2:2" x14ac:dyDescent="0.2">
      <c r="B183" s="49"/>
    </row>
    <row r="184" spans="2:2" x14ac:dyDescent="0.2">
      <c r="B184" s="49"/>
    </row>
    <row r="185" spans="2:2" x14ac:dyDescent="0.2">
      <c r="B185" s="49"/>
    </row>
    <row r="186" spans="2:2" x14ac:dyDescent="0.2">
      <c r="B186" s="49"/>
    </row>
    <row r="187" spans="2:2" x14ac:dyDescent="0.2">
      <c r="B187" s="49"/>
    </row>
    <row r="188" spans="2:2" x14ac:dyDescent="0.2">
      <c r="B188" s="49"/>
    </row>
    <row r="189" spans="2:2" x14ac:dyDescent="0.2">
      <c r="B189" s="49"/>
    </row>
    <row r="190" spans="2:2" x14ac:dyDescent="0.2">
      <c r="B190" s="49"/>
    </row>
    <row r="191" spans="2:2" x14ac:dyDescent="0.2">
      <c r="B191" s="49"/>
    </row>
    <row r="192" spans="2:2" x14ac:dyDescent="0.2">
      <c r="B192" s="49"/>
    </row>
    <row r="193" spans="2:2" x14ac:dyDescent="0.2">
      <c r="B193" s="49"/>
    </row>
    <row r="194" spans="2:2" x14ac:dyDescent="0.2">
      <c r="B194" s="49"/>
    </row>
    <row r="195" spans="2:2" x14ac:dyDescent="0.2">
      <c r="B195" s="49"/>
    </row>
    <row r="196" spans="2:2" x14ac:dyDescent="0.2">
      <c r="B196" s="49"/>
    </row>
    <row r="197" spans="2:2" x14ac:dyDescent="0.2">
      <c r="B197" s="49"/>
    </row>
    <row r="198" spans="2:2" x14ac:dyDescent="0.2">
      <c r="B198" s="49"/>
    </row>
    <row r="199" spans="2:2" x14ac:dyDescent="0.2">
      <c r="B199" s="49"/>
    </row>
    <row r="200" spans="2:2" x14ac:dyDescent="0.2">
      <c r="B200" s="49"/>
    </row>
    <row r="201" spans="2:2" x14ac:dyDescent="0.2">
      <c r="B201" s="49"/>
    </row>
    <row r="202" spans="2:2" x14ac:dyDescent="0.2">
      <c r="B202" s="49"/>
    </row>
    <row r="203" spans="2:2" x14ac:dyDescent="0.2">
      <c r="B203" s="49"/>
    </row>
    <row r="204" spans="2:2" x14ac:dyDescent="0.2">
      <c r="B204" s="49"/>
    </row>
    <row r="205" spans="2:2" x14ac:dyDescent="0.2">
      <c r="B205" s="49"/>
    </row>
    <row r="206" spans="2:2" x14ac:dyDescent="0.2">
      <c r="B206" s="49"/>
    </row>
    <row r="207" spans="2:2" x14ac:dyDescent="0.2">
      <c r="B207" s="49"/>
    </row>
    <row r="208" spans="2:2" x14ac:dyDescent="0.2">
      <c r="B208" s="49"/>
    </row>
    <row r="209" spans="2:2" x14ac:dyDescent="0.2">
      <c r="B209" s="49"/>
    </row>
    <row r="210" spans="2:2" x14ac:dyDescent="0.2">
      <c r="B210" s="49"/>
    </row>
    <row r="211" spans="2:2" x14ac:dyDescent="0.2">
      <c r="B211" s="49"/>
    </row>
    <row r="212" spans="2:2" x14ac:dyDescent="0.2">
      <c r="B212" s="49"/>
    </row>
    <row r="213" spans="2:2" x14ac:dyDescent="0.2">
      <c r="B213" s="49"/>
    </row>
    <row r="214" spans="2:2" x14ac:dyDescent="0.2">
      <c r="B214" s="49"/>
    </row>
    <row r="215" spans="2:2" x14ac:dyDescent="0.2">
      <c r="B215" s="49"/>
    </row>
    <row r="216" spans="2:2" x14ac:dyDescent="0.2">
      <c r="B216" s="49"/>
    </row>
    <row r="217" spans="2:2" x14ac:dyDescent="0.2">
      <c r="B217" s="49"/>
    </row>
    <row r="218" spans="2:2" x14ac:dyDescent="0.2">
      <c r="B218" s="49"/>
    </row>
    <row r="219" spans="2:2" x14ac:dyDescent="0.2">
      <c r="B219" s="49"/>
    </row>
    <row r="220" spans="2:2" x14ac:dyDescent="0.2">
      <c r="B220" s="49"/>
    </row>
    <row r="221" spans="2:2" x14ac:dyDescent="0.2">
      <c r="B221" s="49"/>
    </row>
    <row r="222" spans="2:2" x14ac:dyDescent="0.2">
      <c r="B222" s="49"/>
    </row>
    <row r="223" spans="2:2" x14ac:dyDescent="0.2">
      <c r="B223" s="49"/>
    </row>
    <row r="224" spans="2:2" x14ac:dyDescent="0.2">
      <c r="B224" s="49"/>
    </row>
    <row r="225" spans="2:2" x14ac:dyDescent="0.2">
      <c r="B225" s="49"/>
    </row>
    <row r="226" spans="2:2" x14ac:dyDescent="0.2">
      <c r="B226" s="49"/>
    </row>
    <row r="227" spans="2:2" x14ac:dyDescent="0.2">
      <c r="B227" s="49"/>
    </row>
    <row r="228" spans="2:2" x14ac:dyDescent="0.2">
      <c r="B228" s="49"/>
    </row>
    <row r="229" spans="2:2" x14ac:dyDescent="0.2">
      <c r="B229" s="49"/>
    </row>
    <row r="230" spans="2:2" x14ac:dyDescent="0.2">
      <c r="B230" s="49"/>
    </row>
    <row r="231" spans="2:2" x14ac:dyDescent="0.2">
      <c r="B231" s="49"/>
    </row>
    <row r="232" spans="2:2" x14ac:dyDescent="0.2">
      <c r="B232" s="49"/>
    </row>
    <row r="233" spans="2:2" x14ac:dyDescent="0.2">
      <c r="B233" s="49"/>
    </row>
    <row r="234" spans="2:2" x14ac:dyDescent="0.2">
      <c r="B234" s="49"/>
    </row>
    <row r="235" spans="2:2" x14ac:dyDescent="0.2">
      <c r="B235" s="49"/>
    </row>
    <row r="236" spans="2:2" x14ac:dyDescent="0.2">
      <c r="B236" s="49"/>
    </row>
    <row r="237" spans="2:2" x14ac:dyDescent="0.2">
      <c r="B237" s="49"/>
    </row>
    <row r="238" spans="2:2" x14ac:dyDescent="0.2">
      <c r="B238" s="49"/>
    </row>
    <row r="239" spans="2:2" x14ac:dyDescent="0.2">
      <c r="B239" s="49"/>
    </row>
    <row r="240" spans="2:2" x14ac:dyDescent="0.2">
      <c r="B240" s="49"/>
    </row>
    <row r="241" spans="2:2" x14ac:dyDescent="0.2">
      <c r="B241" s="49"/>
    </row>
    <row r="242" spans="2:2" x14ac:dyDescent="0.2">
      <c r="B242" s="49"/>
    </row>
    <row r="243" spans="2:2" x14ac:dyDescent="0.2">
      <c r="B243" s="49"/>
    </row>
    <row r="244" spans="2:2" x14ac:dyDescent="0.2">
      <c r="B244" s="49"/>
    </row>
    <row r="245" spans="2:2" x14ac:dyDescent="0.2">
      <c r="B245" s="49"/>
    </row>
    <row r="246" spans="2:2" x14ac:dyDescent="0.2">
      <c r="B246" s="49"/>
    </row>
    <row r="247" spans="2:2" x14ac:dyDescent="0.2">
      <c r="B247" s="49"/>
    </row>
    <row r="248" spans="2:2" x14ac:dyDescent="0.2">
      <c r="B248" s="49"/>
    </row>
    <row r="249" spans="2:2" x14ac:dyDescent="0.2">
      <c r="B249" s="49"/>
    </row>
    <row r="250" spans="2:2" x14ac:dyDescent="0.2">
      <c r="B250" s="49"/>
    </row>
    <row r="251" spans="2:2" x14ac:dyDescent="0.2">
      <c r="B251" s="49"/>
    </row>
    <row r="252" spans="2:2" x14ac:dyDescent="0.2">
      <c r="B252" s="49"/>
    </row>
    <row r="253" spans="2:2" x14ac:dyDescent="0.2">
      <c r="B253" s="49"/>
    </row>
    <row r="254" spans="2:2" x14ac:dyDescent="0.2">
      <c r="B254" s="49"/>
    </row>
    <row r="255" spans="2:2" x14ac:dyDescent="0.2">
      <c r="B255" s="49"/>
    </row>
    <row r="256" spans="2:2" x14ac:dyDescent="0.2">
      <c r="B256" s="49"/>
    </row>
    <row r="257" spans="2:2" x14ac:dyDescent="0.2">
      <c r="B257" s="49"/>
    </row>
    <row r="258" spans="2:2" x14ac:dyDescent="0.2">
      <c r="B258" s="49"/>
    </row>
    <row r="259" spans="2:2" x14ac:dyDescent="0.2">
      <c r="B259" s="49"/>
    </row>
    <row r="260" spans="2:2" x14ac:dyDescent="0.2">
      <c r="B260" s="49"/>
    </row>
    <row r="261" spans="2:2" x14ac:dyDescent="0.2">
      <c r="B261" s="49"/>
    </row>
    <row r="262" spans="2:2" x14ac:dyDescent="0.2">
      <c r="B262" s="49"/>
    </row>
    <row r="263" spans="2:2" x14ac:dyDescent="0.2">
      <c r="B263" s="49"/>
    </row>
    <row r="264" spans="2:2" x14ac:dyDescent="0.2">
      <c r="B264" s="49"/>
    </row>
  </sheetData>
  <phoneticPr fontId="0" type="noConversion"/>
  <pageMargins left="0.59055118110236227" right="0.59055118110236227" top="0.27559055118110237" bottom="0.47244094488188981" header="0.51181102362204722" footer="0.31496062992125984"/>
  <pageSetup paperSize="9" orientation="landscape" r:id="rId1"/>
  <headerFooter alignWithMargins="0">
    <oddFooter>&amp;C&amp;8Finanzausgleich / &amp;F / &amp;A / 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tabColor rgb="FF92D050"/>
    <pageSetUpPr fitToPage="1"/>
  </sheetPr>
  <dimension ref="A1:AB133"/>
  <sheetViews>
    <sheetView zoomScaleNormal="100" workbookViewId="0">
      <pane xSplit="1" topLeftCell="B1" activePane="topRight" state="frozen"/>
      <selection activeCell="L24" sqref="L24"/>
      <selection pane="topRight" activeCell="L24" sqref="L24"/>
    </sheetView>
  </sheetViews>
  <sheetFormatPr baseColWidth="10" defaultRowHeight="14.25" x14ac:dyDescent="0.2"/>
  <cols>
    <col min="1" max="1" width="14.5" customWidth="1"/>
    <col min="2" max="2" width="11.5" bestFit="1" customWidth="1"/>
    <col min="3" max="3" width="14.625" bestFit="1" customWidth="1"/>
    <col min="4" max="4" width="15.25" customWidth="1"/>
    <col min="5" max="5" width="11.625" customWidth="1"/>
    <col min="6" max="6" width="14.5" customWidth="1"/>
    <col min="7" max="8" width="11.375" bestFit="1" customWidth="1"/>
    <col min="9" max="9" width="11.875" bestFit="1" customWidth="1"/>
    <col min="10" max="10" width="10.375" bestFit="1" customWidth="1"/>
    <col min="11" max="11" width="9.25" bestFit="1" customWidth="1"/>
    <col min="12" max="12" width="13" bestFit="1" customWidth="1"/>
    <col min="13" max="13" width="2" customWidth="1"/>
    <col min="14" max="14" width="10" bestFit="1" customWidth="1"/>
    <col min="15" max="15" width="2.25" customWidth="1"/>
    <col min="16" max="16" width="13.125" bestFit="1" customWidth="1"/>
    <col min="17" max="17" width="1.75" customWidth="1"/>
    <col min="18" max="18" width="7" bestFit="1" customWidth="1"/>
    <col min="19" max="19" width="7.875" style="6" customWidth="1"/>
    <col min="20" max="20" width="7.75" bestFit="1" customWidth="1"/>
    <col min="21" max="21" width="10.875" customWidth="1"/>
    <col min="22" max="22" width="13.125" bestFit="1" customWidth="1"/>
    <col min="23" max="23" width="2.25" customWidth="1"/>
    <col min="24" max="26" width="11.125" bestFit="1" customWidth="1"/>
    <col min="27" max="27" width="15.375" bestFit="1" customWidth="1"/>
    <col min="28" max="28" width="13" bestFit="1" customWidth="1"/>
  </cols>
  <sheetData>
    <row r="1" spans="1:28" ht="18" x14ac:dyDescent="0.25">
      <c r="A1" s="13" t="str">
        <f>II!A1</f>
        <v>KANTON NIDWALDEN</v>
      </c>
      <c r="B1" s="13"/>
      <c r="C1" s="13"/>
      <c r="D1" s="13"/>
      <c r="E1" s="13"/>
    </row>
    <row r="2" spans="1:28" ht="7.5" customHeight="1" x14ac:dyDescent="0.25">
      <c r="A2" s="13"/>
    </row>
    <row r="3" spans="1:28" ht="15" x14ac:dyDescent="0.2">
      <c r="A3" s="1" t="str">
        <f>II!A3</f>
        <v>FINANZAUSGLEICH 2017</v>
      </c>
      <c r="B3" s="1"/>
      <c r="C3" s="1"/>
      <c r="D3" s="1"/>
      <c r="E3" s="1"/>
    </row>
    <row r="5" spans="1:28" s="12" customFormat="1" ht="15" x14ac:dyDescent="0.2">
      <c r="S5" s="967"/>
    </row>
    <row r="6" spans="1:28" s="3" customFormat="1" ht="18" x14ac:dyDescent="0.25">
      <c r="A6" s="13" t="s">
        <v>316</v>
      </c>
      <c r="B6" s="13"/>
      <c r="C6" s="13"/>
      <c r="D6" s="13"/>
      <c r="E6" s="13"/>
      <c r="S6" s="968"/>
    </row>
    <row r="7" spans="1:28" s="3" customFormat="1" ht="18" x14ac:dyDescent="0.25">
      <c r="A7" s="13"/>
      <c r="B7" s="13"/>
      <c r="C7" s="738"/>
      <c r="D7" s="13"/>
      <c r="E7" s="13"/>
      <c r="H7" s="739"/>
      <c r="I7" s="1051"/>
      <c r="J7" s="1051"/>
      <c r="K7" s="1051"/>
      <c r="L7" s="1052" t="s">
        <v>461</v>
      </c>
      <c r="M7" s="1051"/>
      <c r="N7" s="1053" t="str">
        <f ca="1">(Para!L53)</f>
        <v>nein</v>
      </c>
      <c r="S7" s="968"/>
    </row>
    <row r="8" spans="1:28" s="12" customFormat="1" ht="12" customHeight="1" x14ac:dyDescent="0.2">
      <c r="H8" s="737"/>
      <c r="S8" s="967"/>
    </row>
    <row r="9" spans="1:28" s="12" customFormat="1" ht="15" customHeight="1" x14ac:dyDescent="0.2">
      <c r="A9" s="12" t="str">
        <f>CONCATENATE("Basis Schülerzahlen ",D12," / ",D12+1)</f>
        <v>Basis Schülerzahlen 2016 / 2017</v>
      </c>
      <c r="H9" s="737"/>
      <c r="L9" s="12" t="s">
        <v>198</v>
      </c>
      <c r="M9" s="967"/>
      <c r="N9" s="986" t="str">
        <f ca="1">(Para!L54)</f>
        <v>V4</v>
      </c>
      <c r="O9" s="967"/>
      <c r="P9" s="967" t="s">
        <v>199</v>
      </c>
      <c r="Q9" s="967"/>
      <c r="R9" s="967"/>
      <c r="S9" s="967"/>
      <c r="T9" s="967"/>
      <c r="U9" s="967"/>
      <c r="V9" s="967" t="s">
        <v>374</v>
      </c>
      <c r="W9" s="967"/>
      <c r="X9" s="12" t="s">
        <v>381</v>
      </c>
    </row>
    <row r="10" spans="1:28" s="12" customFormat="1" ht="12" customHeight="1" x14ac:dyDescent="0.2">
      <c r="N10" s="987"/>
      <c r="S10" s="967"/>
      <c r="X10" s="1002" t="s">
        <v>365</v>
      </c>
    </row>
    <row r="11" spans="1:28" s="5" customFormat="1" ht="12.75" x14ac:dyDescent="0.2">
      <c r="A11" s="5" t="s">
        <v>0</v>
      </c>
      <c r="B11" s="199" t="s">
        <v>44</v>
      </c>
      <c r="C11" s="199" t="s">
        <v>45</v>
      </c>
      <c r="D11" s="199" t="s">
        <v>46</v>
      </c>
      <c r="E11" s="199" t="s">
        <v>46</v>
      </c>
      <c r="F11" s="311" t="s">
        <v>47</v>
      </c>
      <c r="G11" s="311"/>
      <c r="H11" s="311" t="s">
        <v>47</v>
      </c>
      <c r="I11" s="311" t="s">
        <v>59</v>
      </c>
      <c r="J11" s="311" t="s">
        <v>293</v>
      </c>
      <c r="K11" s="336" t="s">
        <v>143</v>
      </c>
      <c r="L11" s="312" t="s">
        <v>302</v>
      </c>
      <c r="N11" s="992" t="s">
        <v>365</v>
      </c>
      <c r="P11" s="5" t="s">
        <v>365</v>
      </c>
      <c r="R11" s="18" t="s">
        <v>58</v>
      </c>
      <c r="S11" s="18" t="s">
        <v>369</v>
      </c>
      <c r="T11" s="18" t="str">
        <f>B11</f>
        <v>Schüler-</v>
      </c>
      <c r="U11" s="18" t="str">
        <f>T11</f>
        <v>Schüler-</v>
      </c>
      <c r="V11" s="18" t="s">
        <v>365</v>
      </c>
      <c r="X11" s="1003" t="s">
        <v>382</v>
      </c>
    </row>
    <row r="12" spans="1:28" s="5" customFormat="1" ht="12.75" x14ac:dyDescent="0.2">
      <c r="B12" s="199" t="s">
        <v>41</v>
      </c>
      <c r="C12" s="199">
        <f>Para!K30-1</f>
        <v>2016</v>
      </c>
      <c r="D12" s="199">
        <f>C12</f>
        <v>2016</v>
      </c>
      <c r="E12" s="199">
        <f>D12</f>
        <v>2016</v>
      </c>
      <c r="F12" s="311" t="s">
        <v>48</v>
      </c>
      <c r="G12" s="120" t="s">
        <v>57</v>
      </c>
      <c r="H12" s="311" t="s">
        <v>303</v>
      </c>
      <c r="I12" s="311" t="s">
        <v>304</v>
      </c>
      <c r="J12" s="311" t="s">
        <v>295</v>
      </c>
      <c r="K12" s="336" t="s">
        <v>315</v>
      </c>
      <c r="L12" s="313" t="s">
        <v>305</v>
      </c>
      <c r="N12" s="992" t="s">
        <v>375</v>
      </c>
      <c r="P12" s="5" t="s">
        <v>368</v>
      </c>
      <c r="R12" s="18" t="s">
        <v>62</v>
      </c>
      <c r="S12" s="18" t="s">
        <v>370</v>
      </c>
      <c r="T12" s="18" t="str">
        <f>B12</f>
        <v>zahl</v>
      </c>
      <c r="U12" s="18" t="str">
        <f>T12</f>
        <v>zahl</v>
      </c>
      <c r="V12" s="977" t="s">
        <v>367</v>
      </c>
      <c r="X12" s="5" t="s">
        <v>386</v>
      </c>
      <c r="Y12" s="5" t="s">
        <v>170</v>
      </c>
      <c r="Z12" s="5" t="s">
        <v>392</v>
      </c>
      <c r="AA12" s="5" t="s">
        <v>143</v>
      </c>
      <c r="AB12" s="5" t="s">
        <v>143</v>
      </c>
    </row>
    <row r="13" spans="1:28" s="5" customFormat="1" ht="12.75" x14ac:dyDescent="0.2">
      <c r="B13" s="199"/>
      <c r="C13" s="199"/>
      <c r="D13" s="199" t="s">
        <v>50</v>
      </c>
      <c r="E13" s="199" t="s">
        <v>51</v>
      </c>
      <c r="F13" s="311" t="s">
        <v>52</v>
      </c>
      <c r="G13" s="124" t="str">
        <f>II!I13</f>
        <v>31.12.2016</v>
      </c>
      <c r="H13" s="311"/>
      <c r="I13" s="311" t="s">
        <v>306</v>
      </c>
      <c r="J13" s="311" t="s">
        <v>307</v>
      </c>
      <c r="K13" s="336" t="s">
        <v>101</v>
      </c>
      <c r="L13" s="314">
        <v>1</v>
      </c>
      <c r="N13" s="992" t="s">
        <v>376</v>
      </c>
      <c r="P13" s="5" t="s">
        <v>315</v>
      </c>
      <c r="R13" s="18" t="s">
        <v>371</v>
      </c>
      <c r="S13" s="18" t="s">
        <v>67</v>
      </c>
      <c r="T13" s="18"/>
      <c r="U13" s="977" t="s">
        <v>373</v>
      </c>
      <c r="V13" s="18" t="s">
        <v>315</v>
      </c>
      <c r="X13" s="5" t="s">
        <v>387</v>
      </c>
      <c r="Y13" s="5" t="s">
        <v>391</v>
      </c>
      <c r="Z13" s="5" t="s">
        <v>393</v>
      </c>
      <c r="AA13" s="5" t="s">
        <v>33</v>
      </c>
      <c r="AB13" s="5" t="s">
        <v>33</v>
      </c>
    </row>
    <row r="14" spans="1:28" s="5" customFormat="1" ht="12.75" x14ac:dyDescent="0.2">
      <c r="B14" s="199"/>
      <c r="C14" s="199"/>
      <c r="D14" s="199"/>
      <c r="E14" s="199" t="s">
        <v>53</v>
      </c>
      <c r="F14" s="311" t="s">
        <v>54</v>
      </c>
      <c r="G14" s="120"/>
      <c r="H14" s="311"/>
      <c r="I14" s="311" t="s">
        <v>296</v>
      </c>
      <c r="J14" s="311" t="s">
        <v>308</v>
      </c>
      <c r="K14" s="336"/>
      <c r="L14" s="199"/>
      <c r="N14" s="988"/>
      <c r="S14" s="18"/>
      <c r="X14" s="5" t="s">
        <v>170</v>
      </c>
      <c r="Y14" s="5" t="s">
        <v>382</v>
      </c>
      <c r="Z14" s="5" t="s">
        <v>390</v>
      </c>
      <c r="AA14" s="5" t="s">
        <v>396</v>
      </c>
      <c r="AB14" s="5" t="s">
        <v>396</v>
      </c>
    </row>
    <row r="15" spans="1:28" s="5" customFormat="1" ht="12.75" x14ac:dyDescent="0.2">
      <c r="B15" s="785" t="s">
        <v>383</v>
      </c>
      <c r="C15" s="785" t="s">
        <v>384</v>
      </c>
      <c r="D15" s="785" t="s">
        <v>385</v>
      </c>
      <c r="E15" s="785"/>
      <c r="F15" s="785"/>
      <c r="G15" s="785" t="s">
        <v>309</v>
      </c>
      <c r="H15" s="765" t="s">
        <v>310</v>
      </c>
      <c r="I15" s="765" t="s">
        <v>311</v>
      </c>
      <c r="J15" s="765" t="s">
        <v>312</v>
      </c>
      <c r="K15" s="766" t="s">
        <v>313</v>
      </c>
      <c r="L15" s="765" t="s">
        <v>314</v>
      </c>
      <c r="N15" s="988"/>
      <c r="R15" s="974" t="s">
        <v>364</v>
      </c>
      <c r="S15" s="974" t="s">
        <v>363</v>
      </c>
      <c r="T15" s="974" t="s">
        <v>285</v>
      </c>
      <c r="U15" s="974" t="s">
        <v>372</v>
      </c>
      <c r="V15" s="275"/>
      <c r="X15" s="974" t="s">
        <v>388</v>
      </c>
      <c r="Y15" s="974" t="s">
        <v>389</v>
      </c>
      <c r="Z15" s="974" t="s">
        <v>394</v>
      </c>
      <c r="AA15" s="974" t="s">
        <v>395</v>
      </c>
      <c r="AB15" s="974" t="s">
        <v>395</v>
      </c>
    </row>
    <row r="16" spans="1:28" s="12" customFormat="1" ht="12.75" customHeight="1" x14ac:dyDescent="0.25">
      <c r="C16" s="234"/>
      <c r="F16" s="2"/>
      <c r="G16" s="125" t="s">
        <v>128</v>
      </c>
      <c r="H16" s="2"/>
      <c r="I16" s="2"/>
      <c r="J16" s="2"/>
      <c r="K16" s="323"/>
      <c r="N16" s="987"/>
      <c r="R16" s="967"/>
      <c r="S16" s="967"/>
      <c r="T16" s="967"/>
    </row>
    <row r="17" spans="1:28" s="4" customFormat="1" ht="15" customHeight="1" x14ac:dyDescent="0.25">
      <c r="A17" s="4" t="s">
        <v>5</v>
      </c>
      <c r="B17" s="847">
        <f ca="1">SUM(Daten!I161)</f>
        <v>361</v>
      </c>
      <c r="C17" s="338">
        <f ca="1">SUM(Daten!I175)</f>
        <v>6134468.4199999999</v>
      </c>
      <c r="D17" s="85">
        <f t="shared" ref="D17:D26" ca="1" si="0">ROUND(C17/B17*1,0)</f>
        <v>16993</v>
      </c>
      <c r="E17" s="86">
        <f ca="1">D17/$D$29*100</f>
        <v>87.475548234325132</v>
      </c>
      <c r="F17" s="226">
        <f ca="1">ROUND(B17*$D$29*1,0)/1</f>
        <v>7012786</v>
      </c>
      <c r="G17" s="130">
        <f ca="1">SUM(II!I17)</f>
        <v>3576</v>
      </c>
      <c r="H17" s="226">
        <f ca="1">ROUND(F17/G17,0)</f>
        <v>1961</v>
      </c>
      <c r="I17" s="226">
        <f ca="1">H17-H$29</f>
        <v>188</v>
      </c>
      <c r="J17" s="226">
        <f ca="1">IF(I17&gt;0,I17,"")</f>
        <v>188</v>
      </c>
      <c r="K17" s="767">
        <f ca="1">IF(J17="","",J17/J$29)</f>
        <v>8.6916319926028662E-2</v>
      </c>
      <c r="L17" s="838">
        <f ca="1">IF(J17="","0",ROUND(K17*L$29,2))</f>
        <v>779256.7</v>
      </c>
      <c r="N17" s="989" t="str">
        <f ca="1">IF(N$7="nein","0",IF(N$9="V1",L17,IF(N$9="V2",P17,IF(N$9="V3",V17,AA17))))</f>
        <v>0</v>
      </c>
      <c r="P17" s="838">
        <f t="shared" ref="P17:P26" ca="1" si="1">P$30*B17</f>
        <v>837624.35740165622</v>
      </c>
      <c r="R17" s="971">
        <f ca="1">II!K17</f>
        <v>70.476976827748601</v>
      </c>
      <c r="S17" s="978">
        <f>SUM(Daten!I59)</f>
        <v>1.5</v>
      </c>
      <c r="T17" s="972">
        <f ca="1">B17</f>
        <v>361</v>
      </c>
      <c r="U17" s="975">
        <f ca="1">T17*S17</f>
        <v>541.5</v>
      </c>
      <c r="V17" s="69">
        <f ca="1">ROUND(U17/U$29*V$29,2)</f>
        <v>1034271.58</v>
      </c>
      <c r="X17" s="1000">
        <f ca="1">B17/G17</f>
        <v>0.10095078299776286</v>
      </c>
      <c r="Y17" s="1001">
        <f ca="1">ROUND(X$29*G17,0)</f>
        <v>326</v>
      </c>
      <c r="Z17" s="35">
        <f ca="1">IF(B17-Y17&gt;0,B17-Y17,0)</f>
        <v>35</v>
      </c>
      <c r="AA17" s="1370">
        <f ca="1">ROUND(Z17/Z$29*AA$29,2)</f>
        <v>1074643.48</v>
      </c>
      <c r="AB17" s="226">
        <f ca="1">Z17*D$29</f>
        <v>679910</v>
      </c>
    </row>
    <row r="18" spans="1:28" s="4" customFormat="1" ht="15" customHeight="1" x14ac:dyDescent="0.25">
      <c r="A18" s="4" t="s">
        <v>6</v>
      </c>
      <c r="B18" s="847">
        <f ca="1">SUM(Daten!I162)</f>
        <v>524</v>
      </c>
      <c r="C18" s="338">
        <f ca="1">SUM(Daten!I176)</f>
        <v>10057878.719999999</v>
      </c>
      <c r="D18" s="85">
        <f t="shared" ca="1" si="0"/>
        <v>19194</v>
      </c>
      <c r="E18" s="86">
        <f t="shared" ref="E18:E26" ca="1" si="2">D18/$D$29*100</f>
        <v>98.805724287037989</v>
      </c>
      <c r="F18" s="226">
        <f t="shared" ref="F18:F26" ca="1" si="3">ROUND(B18*$D$29*1,0)/1</f>
        <v>10179224</v>
      </c>
      <c r="G18" s="130">
        <f ca="1">SUM(II!I18)</f>
        <v>5379</v>
      </c>
      <c r="H18" s="226">
        <f t="shared" ref="H18:H26" ca="1" si="4">ROUND(F18/G18,0)</f>
        <v>1892</v>
      </c>
      <c r="I18" s="226">
        <f t="shared" ref="I18:I26" ca="1" si="5">H18-H$29</f>
        <v>119</v>
      </c>
      <c r="J18" s="226">
        <f t="shared" ref="J18:J26" ca="1" si="6">IF(I18&gt;0,I18,"")</f>
        <v>119</v>
      </c>
      <c r="K18" s="767">
        <f t="shared" ref="K18:K26" ca="1" si="7">IF(J18="","",J18/J$29)</f>
        <v>5.5016181229773461E-2</v>
      </c>
      <c r="L18" s="838">
        <f t="shared" ref="L18:L26" ca="1" si="8">IF(J18="","0",ROUND(K18*L$29,2))</f>
        <v>493252.91</v>
      </c>
      <c r="N18" s="989" t="str">
        <f t="shared" ref="N18:N26" ca="1" si="9">IF(N$7="nein","0",IF(N$9="V1",L18,IF(N$9="V2",P18,IF(N$9="V3",V18,AA18))))</f>
        <v>0</v>
      </c>
      <c r="P18" s="838">
        <f t="shared" ca="1" si="1"/>
        <v>1215831.4772256727</v>
      </c>
      <c r="R18" s="971">
        <f ca="1">II!K18</f>
        <v>64.944229107895083</v>
      </c>
      <c r="S18" s="979">
        <f>SUM(Daten!I60)</f>
        <v>1.5</v>
      </c>
      <c r="T18" s="972">
        <f t="shared" ref="T18:T26" ca="1" si="10">B18</f>
        <v>524</v>
      </c>
      <c r="U18" s="975">
        <f t="shared" ref="U18:U26" ca="1" si="11">T18*S18</f>
        <v>786</v>
      </c>
      <c r="V18" s="69">
        <f t="shared" ref="V18:V26" ca="1" si="12">ROUND(U18/U$29*V$29,2)</f>
        <v>1501269.54</v>
      </c>
      <c r="X18" s="1000">
        <f t="shared" ref="X18:X26" ca="1" si="13">B18/G18</f>
        <v>9.7415876556980849E-2</v>
      </c>
      <c r="Y18" s="1001">
        <f t="shared" ref="Y18:Y26" ca="1" si="14">ROUND(X$29*G18,0)</f>
        <v>491</v>
      </c>
      <c r="Z18" s="35">
        <f t="shared" ref="Z18:Z26" ca="1" si="15">IF(B18-Y18&gt;0,B18-Y18,0)</f>
        <v>33</v>
      </c>
      <c r="AA18" s="1370">
        <f t="shared" ref="AA18:AA26" ca="1" si="16">ROUND(Z18/Z$29*AA$29,2)</f>
        <v>1013235.28</v>
      </c>
      <c r="AB18" s="226">
        <f t="shared" ref="AB18:AB26" ca="1" si="17">Z18*D$29</f>
        <v>641058</v>
      </c>
    </row>
    <row r="19" spans="1:28" s="4" customFormat="1" ht="15" customHeight="1" x14ac:dyDescent="0.25">
      <c r="A19" s="4" t="s">
        <v>7</v>
      </c>
      <c r="B19" s="847">
        <f ca="1">SUM(Daten!I163)</f>
        <v>203</v>
      </c>
      <c r="C19" s="338">
        <f ca="1">SUM(Daten!I177)</f>
        <v>3455992.2199999993</v>
      </c>
      <c r="D19" s="85">
        <f t="shared" ca="1" si="0"/>
        <v>17025</v>
      </c>
      <c r="E19" s="86">
        <f t="shared" ca="1" si="2"/>
        <v>87.640275918871609</v>
      </c>
      <c r="F19" s="226">
        <f t="shared" ca="1" si="3"/>
        <v>3943478</v>
      </c>
      <c r="G19" s="130">
        <f ca="1">SUM(II!I19)</f>
        <v>1833</v>
      </c>
      <c r="H19" s="226">
        <f t="shared" ca="1" si="4"/>
        <v>2151</v>
      </c>
      <c r="I19" s="226">
        <f t="shared" ca="1" si="5"/>
        <v>378</v>
      </c>
      <c r="J19" s="226">
        <f t="shared" ca="1" si="6"/>
        <v>378</v>
      </c>
      <c r="K19" s="767">
        <f t="shared" ca="1" si="7"/>
        <v>0.17475728155339806</v>
      </c>
      <c r="L19" s="838">
        <f ca="1">IF(J19="","0",ROUND(K19*L$29,2))</f>
        <v>1566803.36</v>
      </c>
      <c r="N19" s="989" t="str">
        <f t="shared" ca="1" si="9"/>
        <v>0</v>
      </c>
      <c r="P19" s="838">
        <f t="shared" ca="1" si="1"/>
        <v>471018.68297101447</v>
      </c>
      <c r="R19" s="971">
        <f ca="1">II!K19</f>
        <v>50.099768353936845</v>
      </c>
      <c r="S19" s="979">
        <f>SUM(Daten!I61)</f>
        <v>1.5</v>
      </c>
      <c r="T19" s="972">
        <f t="shared" ca="1" si="10"/>
        <v>203</v>
      </c>
      <c r="U19" s="975">
        <f t="shared" ca="1" si="11"/>
        <v>304.5</v>
      </c>
      <c r="V19" s="69">
        <f t="shared" ca="1" si="12"/>
        <v>581598.69999999995</v>
      </c>
      <c r="X19" s="1000">
        <f t="shared" ca="1" si="13"/>
        <v>0.11074740861974905</v>
      </c>
      <c r="Y19" s="1001">
        <f t="shared" ca="1" si="14"/>
        <v>167</v>
      </c>
      <c r="Z19" s="35">
        <f t="shared" ca="1" si="15"/>
        <v>36</v>
      </c>
      <c r="AA19" s="1370">
        <f t="shared" ca="1" si="16"/>
        <v>1105347.58</v>
      </c>
      <c r="AB19" s="226">
        <f t="shared" ca="1" si="17"/>
        <v>699336</v>
      </c>
    </row>
    <row r="20" spans="1:28" s="4" customFormat="1" ht="15" customHeight="1" x14ac:dyDescent="0.25">
      <c r="A20" s="4" t="s">
        <v>8</v>
      </c>
      <c r="B20" s="847">
        <f ca="1">SUM(Daten!I164)</f>
        <v>101</v>
      </c>
      <c r="C20" s="338">
        <f ca="1">SUM(Daten!I178)</f>
        <v>2241381.2400000002</v>
      </c>
      <c r="D20" s="85">
        <f t="shared" ca="1" si="0"/>
        <v>22192</v>
      </c>
      <c r="E20" s="86">
        <f t="shared" ca="1" si="2"/>
        <v>114.23864923298672</v>
      </c>
      <c r="F20" s="226">
        <f t="shared" ca="1" si="3"/>
        <v>1962026</v>
      </c>
      <c r="G20" s="130">
        <f ca="1">SUM(II!I20)</f>
        <v>1391</v>
      </c>
      <c r="H20" s="226">
        <f t="shared" ca="1" si="4"/>
        <v>1411</v>
      </c>
      <c r="I20" s="226">
        <f t="shared" ca="1" si="5"/>
        <v>-362</v>
      </c>
      <c r="J20" s="226" t="str">
        <f t="shared" ca="1" si="6"/>
        <v/>
      </c>
      <c r="K20" s="767" t="str">
        <f t="shared" ca="1" si="7"/>
        <v/>
      </c>
      <c r="L20" s="838" t="str">
        <f ca="1">IF(J20="","0",ROUND(K20*L$29,2))</f>
        <v>0</v>
      </c>
      <c r="N20" s="989" t="str">
        <f t="shared" ca="1" si="9"/>
        <v>0</v>
      </c>
      <c r="P20" s="838">
        <f t="shared" ca="1" si="1"/>
        <v>234349.19694616974</v>
      </c>
      <c r="R20" s="971">
        <f ca="1">II!K20</f>
        <v>77.112910254351959</v>
      </c>
      <c r="S20" s="979">
        <f>SUM(Daten!I62)</f>
        <v>1.5</v>
      </c>
      <c r="T20" s="972">
        <f t="shared" ca="1" si="10"/>
        <v>101</v>
      </c>
      <c r="U20" s="975">
        <f t="shared" ca="1" si="11"/>
        <v>151.5</v>
      </c>
      <c r="V20" s="69">
        <f t="shared" ca="1" si="12"/>
        <v>289366.84000000003</v>
      </c>
      <c r="X20" s="1000">
        <f t="shared" ca="1" si="13"/>
        <v>7.2609633357296907E-2</v>
      </c>
      <c r="Y20" s="1001">
        <f t="shared" ca="1" si="14"/>
        <v>127</v>
      </c>
      <c r="Z20" s="35">
        <f t="shared" ca="1" si="15"/>
        <v>0</v>
      </c>
      <c r="AA20" s="1370">
        <f t="shared" ca="1" si="16"/>
        <v>0</v>
      </c>
      <c r="AB20" s="226">
        <f t="shared" ca="1" si="17"/>
        <v>0</v>
      </c>
    </row>
    <row r="21" spans="1:28" s="4" customFormat="1" ht="15" customHeight="1" x14ac:dyDescent="0.25">
      <c r="A21" s="4" t="s">
        <v>9</v>
      </c>
      <c r="B21" s="847">
        <f ca="1">SUM(Daten!I165)</f>
        <v>398</v>
      </c>
      <c r="C21" s="338">
        <f ca="1">SUM(Daten!I179)</f>
        <v>6941409.6499999994</v>
      </c>
      <c r="D21" s="85">
        <f t="shared" ca="1" si="0"/>
        <v>17441</v>
      </c>
      <c r="E21" s="86">
        <f ca="1">D21/$D$29*100</f>
        <v>89.7817358179759</v>
      </c>
      <c r="F21" s="226">
        <f ca="1">ROUND(B21*$D$29*1,0)/1</f>
        <v>7731548</v>
      </c>
      <c r="G21" s="130">
        <f ca="1">SUM(II!I21)</f>
        <v>4515</v>
      </c>
      <c r="H21" s="226">
        <f t="shared" ca="1" si="4"/>
        <v>1712</v>
      </c>
      <c r="I21" s="226">
        <f t="shared" ca="1" si="5"/>
        <v>-61</v>
      </c>
      <c r="J21" s="226" t="str">
        <f t="shared" ca="1" si="6"/>
        <v/>
      </c>
      <c r="K21" s="767" t="str">
        <f t="shared" ca="1" si="7"/>
        <v/>
      </c>
      <c r="L21" s="838" t="str">
        <f t="shared" ca="1" si="8"/>
        <v>0</v>
      </c>
      <c r="N21" s="989" t="str">
        <f t="shared" ca="1" si="9"/>
        <v>0</v>
      </c>
      <c r="P21" s="838">
        <f t="shared" ca="1" si="1"/>
        <v>923475.05331262934</v>
      </c>
      <c r="R21" s="971">
        <f ca="1">II!K21</f>
        <v>88.998723270873001</v>
      </c>
      <c r="S21" s="979">
        <f>SUM(Daten!I63)</f>
        <v>1</v>
      </c>
      <c r="T21" s="972">
        <f t="shared" ca="1" si="10"/>
        <v>398</v>
      </c>
      <c r="U21" s="975">
        <f t="shared" ca="1" si="11"/>
        <v>398</v>
      </c>
      <c r="V21" s="69">
        <f t="shared" ca="1" si="12"/>
        <v>760184.83</v>
      </c>
      <c r="X21" s="1000">
        <f t="shared" ca="1" si="13"/>
        <v>8.8150609080841644E-2</v>
      </c>
      <c r="Y21" s="1001">
        <f t="shared" ca="1" si="14"/>
        <v>412</v>
      </c>
      <c r="Z21" s="35">
        <f t="shared" ca="1" si="15"/>
        <v>0</v>
      </c>
      <c r="AA21" s="1370">
        <f t="shared" ca="1" si="16"/>
        <v>0</v>
      </c>
      <c r="AB21" s="226">
        <f t="shared" ca="1" si="17"/>
        <v>0</v>
      </c>
    </row>
    <row r="22" spans="1:28" s="4" customFormat="1" ht="15" customHeight="1" x14ac:dyDescent="0.25">
      <c r="A22" s="278" t="s">
        <v>185</v>
      </c>
      <c r="B22" s="847">
        <f ca="1">SUM(Daten!I166)</f>
        <v>216</v>
      </c>
      <c r="C22" s="338">
        <f ca="1">SUM(Daten!I180)</f>
        <v>3998440.5599999996</v>
      </c>
      <c r="D22" s="85">
        <f t="shared" ca="1" si="0"/>
        <v>18511</v>
      </c>
      <c r="E22" s="86">
        <f ca="1">D22/$D$29*100</f>
        <v>95.289817769998976</v>
      </c>
      <c r="F22" s="226">
        <f t="shared" ca="1" si="3"/>
        <v>4196016</v>
      </c>
      <c r="G22" s="130">
        <f ca="1">SUM(II!I22)</f>
        <v>2112</v>
      </c>
      <c r="H22" s="226">
        <f t="shared" ca="1" si="4"/>
        <v>1987</v>
      </c>
      <c r="I22" s="226">
        <f t="shared" ca="1" si="5"/>
        <v>214</v>
      </c>
      <c r="J22" s="226">
        <f t="shared" ca="1" si="6"/>
        <v>214</v>
      </c>
      <c r="K22" s="767">
        <f t="shared" ca="1" si="7"/>
        <v>9.8936662043458162E-2</v>
      </c>
      <c r="L22" s="838">
        <f t="shared" ca="1" si="8"/>
        <v>887026.24</v>
      </c>
      <c r="N22" s="989" t="str">
        <f t="shared" ca="1" si="9"/>
        <v>0</v>
      </c>
      <c r="P22" s="838">
        <f t="shared" ca="1" si="1"/>
        <v>501182.44099378877</v>
      </c>
      <c r="R22" s="971">
        <f ca="1">II!K22</f>
        <v>56.592738698653697</v>
      </c>
      <c r="S22" s="979">
        <f>SUM(Daten!I64)</f>
        <v>1.5</v>
      </c>
      <c r="T22" s="972">
        <f t="shared" ca="1" si="10"/>
        <v>216</v>
      </c>
      <c r="U22" s="975">
        <f t="shared" ca="1" si="11"/>
        <v>324</v>
      </c>
      <c r="V22" s="69">
        <f t="shared" ca="1" si="12"/>
        <v>618843.93000000005</v>
      </c>
      <c r="X22" s="1000">
        <f t="shared" ca="1" si="13"/>
        <v>0.10227272727272728</v>
      </c>
      <c r="Y22" s="1001">
        <f t="shared" ca="1" si="14"/>
        <v>193</v>
      </c>
      <c r="Z22" s="35">
        <f t="shared" ca="1" si="15"/>
        <v>23</v>
      </c>
      <c r="AA22" s="1370">
        <f t="shared" ca="1" si="16"/>
        <v>706194.28</v>
      </c>
      <c r="AB22" s="226">
        <f t="shared" ca="1" si="17"/>
        <v>446798</v>
      </c>
    </row>
    <row r="23" spans="1:28" s="4" customFormat="1" ht="15" customHeight="1" x14ac:dyDescent="0.25">
      <c r="A23" s="279" t="s">
        <v>194</v>
      </c>
      <c r="B23" s="847">
        <f ca="1">SUM(Daten!I167)</f>
        <v>390</v>
      </c>
      <c r="C23" s="338">
        <f ca="1">SUM(Daten!I181)</f>
        <v>9305627.3985714279</v>
      </c>
      <c r="D23" s="85">
        <f t="shared" ca="1" si="0"/>
        <v>23861</v>
      </c>
      <c r="E23" s="86">
        <f t="shared" ca="1" si="2"/>
        <v>122.83022753011427</v>
      </c>
      <c r="F23" s="226">
        <f t="shared" ca="1" si="3"/>
        <v>7576140</v>
      </c>
      <c r="G23" s="130">
        <f ca="1">SUM(II!I23)</f>
        <v>5677</v>
      </c>
      <c r="H23" s="226">
        <f t="shared" ca="1" si="4"/>
        <v>1335</v>
      </c>
      <c r="I23" s="226">
        <f t="shared" ca="1" si="5"/>
        <v>-438</v>
      </c>
      <c r="J23" s="226" t="str">
        <f t="shared" ca="1" si="6"/>
        <v/>
      </c>
      <c r="K23" s="767" t="str">
        <f t="shared" ca="1" si="7"/>
        <v/>
      </c>
      <c r="L23" s="838" t="str">
        <f t="shared" ca="1" si="8"/>
        <v>0</v>
      </c>
      <c r="N23" s="989" t="str">
        <f t="shared" ca="1" si="9"/>
        <v>0</v>
      </c>
      <c r="P23" s="838">
        <f t="shared" ca="1" si="1"/>
        <v>904912.74068322976</v>
      </c>
      <c r="R23" s="971">
        <f ca="1">II!K23</f>
        <v>230.35327935903612</v>
      </c>
      <c r="S23" s="979">
        <f>SUM(Daten!I65)</f>
        <v>0.5</v>
      </c>
      <c r="T23" s="972">
        <f t="shared" ca="1" si="10"/>
        <v>390</v>
      </c>
      <c r="U23" s="975">
        <f t="shared" ca="1" si="11"/>
        <v>195</v>
      </c>
      <c r="V23" s="69">
        <f t="shared" ca="1" si="12"/>
        <v>372452.37</v>
      </c>
      <c r="X23" s="1000">
        <f t="shared" ca="1" si="13"/>
        <v>6.8698256121190765E-2</v>
      </c>
      <c r="Y23" s="1001">
        <f t="shared" ca="1" si="14"/>
        <v>518</v>
      </c>
      <c r="Z23" s="35">
        <f t="shared" ca="1" si="15"/>
        <v>0</v>
      </c>
      <c r="AA23" s="1370">
        <f t="shared" ca="1" si="16"/>
        <v>0</v>
      </c>
      <c r="AB23" s="226">
        <f t="shared" ca="1" si="17"/>
        <v>0</v>
      </c>
    </row>
    <row r="24" spans="1:28" s="4" customFormat="1" ht="15" customHeight="1" x14ac:dyDescent="0.25">
      <c r="A24" s="4" t="s">
        <v>12</v>
      </c>
      <c r="B24" s="847">
        <f ca="1">SUM(Daten!I168)</f>
        <v>367</v>
      </c>
      <c r="C24" s="338">
        <f ca="1">SUM(Daten!I182)</f>
        <v>6612031.0199999996</v>
      </c>
      <c r="D24" s="85">
        <f t="shared" ca="1" si="0"/>
        <v>18016</v>
      </c>
      <c r="E24" s="86">
        <f t="shared" ca="1" si="2"/>
        <v>92.741686399670542</v>
      </c>
      <c r="F24" s="226">
        <f t="shared" ca="1" si="3"/>
        <v>7129342</v>
      </c>
      <c r="G24" s="130">
        <f ca="1">SUM(II!I24)</f>
        <v>3139</v>
      </c>
      <c r="H24" s="226">
        <f t="shared" ca="1" si="4"/>
        <v>2271</v>
      </c>
      <c r="I24" s="226">
        <f t="shared" ca="1" si="5"/>
        <v>498</v>
      </c>
      <c r="J24" s="226">
        <f t="shared" ca="1" si="6"/>
        <v>498</v>
      </c>
      <c r="K24" s="767">
        <f t="shared" ca="1" si="7"/>
        <v>0.2302357836338419</v>
      </c>
      <c r="L24" s="838">
        <f t="shared" ca="1" si="8"/>
        <v>2064201.25</v>
      </c>
      <c r="N24" s="989" t="str">
        <f t="shared" ca="1" si="9"/>
        <v>0</v>
      </c>
      <c r="P24" s="838">
        <f t="shared" ca="1" si="1"/>
        <v>851546.09187370597</v>
      </c>
      <c r="R24" s="971">
        <f ca="1">II!K24</f>
        <v>58.169919650160928</v>
      </c>
      <c r="S24" s="979">
        <f>SUM(Daten!I66)</f>
        <v>1.5</v>
      </c>
      <c r="T24" s="972">
        <f t="shared" ca="1" si="10"/>
        <v>367</v>
      </c>
      <c r="U24" s="975">
        <f t="shared" ca="1" si="11"/>
        <v>550.5</v>
      </c>
      <c r="V24" s="69">
        <f t="shared" ca="1" si="12"/>
        <v>1051461.68</v>
      </c>
      <c r="X24" s="1000">
        <f t="shared" ca="1" si="13"/>
        <v>0.11691621535520867</v>
      </c>
      <c r="Y24" s="1001">
        <f t="shared" ca="1" si="14"/>
        <v>286</v>
      </c>
      <c r="Z24" s="35">
        <f t="shared" ca="1" si="15"/>
        <v>81</v>
      </c>
      <c r="AA24" s="1370">
        <f t="shared" ca="1" si="16"/>
        <v>2487032.04</v>
      </c>
      <c r="AB24" s="226">
        <f t="shared" ca="1" si="17"/>
        <v>1573506</v>
      </c>
    </row>
    <row r="25" spans="1:28" s="4" customFormat="1" ht="15" customHeight="1" x14ac:dyDescent="0.25">
      <c r="A25" s="278" t="s">
        <v>193</v>
      </c>
      <c r="B25" s="847">
        <f ca="1">SUM(Daten!I169)</f>
        <v>742</v>
      </c>
      <c r="C25" s="338">
        <f ca="1">SUM(Daten!I183)</f>
        <v>14658482.370000003</v>
      </c>
      <c r="D25" s="85">
        <f t="shared" ca="1" si="0"/>
        <v>19755</v>
      </c>
      <c r="E25" s="86">
        <f t="shared" ca="1" si="2"/>
        <v>101.69360650674355</v>
      </c>
      <c r="F25" s="226">
        <f t="shared" ca="1" si="3"/>
        <v>14414092</v>
      </c>
      <c r="G25" s="130">
        <f ca="1">SUM(II!I25)</f>
        <v>8160</v>
      </c>
      <c r="H25" s="226">
        <f t="shared" ca="1" si="4"/>
        <v>1766</v>
      </c>
      <c r="I25" s="226">
        <f t="shared" ca="1" si="5"/>
        <v>-7</v>
      </c>
      <c r="J25" s="226" t="str">
        <f t="shared" ca="1" si="6"/>
        <v/>
      </c>
      <c r="K25" s="767" t="str">
        <f t="shared" ca="1" si="7"/>
        <v/>
      </c>
      <c r="L25" s="838" t="str">
        <f t="shared" ca="1" si="8"/>
        <v>0</v>
      </c>
      <c r="N25" s="989" t="str">
        <f t="shared" ca="1" si="9"/>
        <v>0</v>
      </c>
      <c r="P25" s="838">
        <f t="shared" ca="1" si="1"/>
        <v>1721654.4963768115</v>
      </c>
      <c r="R25" s="971">
        <f ca="1">II!K25</f>
        <v>101.32948021069853</v>
      </c>
      <c r="S25" s="979">
        <f>SUM(Daten!I67)</f>
        <v>1</v>
      </c>
      <c r="T25" s="972">
        <f t="shared" ca="1" si="10"/>
        <v>742</v>
      </c>
      <c r="U25" s="975">
        <f t="shared" ca="1" si="11"/>
        <v>742</v>
      </c>
      <c r="V25" s="69">
        <f t="shared" ca="1" si="12"/>
        <v>1417229.01</v>
      </c>
      <c r="X25" s="1000">
        <f t="shared" ca="1" si="13"/>
        <v>9.0931372549019604E-2</v>
      </c>
      <c r="Y25" s="1001">
        <f t="shared" ca="1" si="14"/>
        <v>745</v>
      </c>
      <c r="Z25" s="35">
        <f t="shared" ca="1" si="15"/>
        <v>0</v>
      </c>
      <c r="AA25" s="1370">
        <f t="shared" ca="1" si="16"/>
        <v>0</v>
      </c>
      <c r="AB25" s="226">
        <f t="shared" ca="1" si="17"/>
        <v>0</v>
      </c>
    </row>
    <row r="26" spans="1:28" s="4" customFormat="1" ht="15" customHeight="1" x14ac:dyDescent="0.25">
      <c r="A26" s="4" t="s">
        <v>14</v>
      </c>
      <c r="B26" s="847">
        <f ca="1">SUM(Daten!I170)</f>
        <v>284</v>
      </c>
      <c r="C26" s="338">
        <f ca="1">SUM(Daten!I184)</f>
        <v>6727763.6099999994</v>
      </c>
      <c r="D26" s="85">
        <f t="shared" ca="1" si="0"/>
        <v>23689</v>
      </c>
      <c r="E26" s="86">
        <f t="shared" ca="1" si="2"/>
        <v>121.94481622567692</v>
      </c>
      <c r="F26" s="226">
        <f t="shared" ca="1" si="3"/>
        <v>5516984</v>
      </c>
      <c r="G26" s="130">
        <f ca="1">SUM(II!I26)</f>
        <v>4438</v>
      </c>
      <c r="H26" s="226">
        <f t="shared" ca="1" si="4"/>
        <v>1243</v>
      </c>
      <c r="I26" s="226">
        <f t="shared" ca="1" si="5"/>
        <v>-530</v>
      </c>
      <c r="J26" s="226" t="str">
        <f t="shared" ca="1" si="6"/>
        <v/>
      </c>
      <c r="K26" s="767" t="str">
        <f t="shared" ca="1" si="7"/>
        <v/>
      </c>
      <c r="L26" s="838" t="str">
        <f t="shared" ca="1" si="8"/>
        <v>0</v>
      </c>
      <c r="N26" s="989" t="str">
        <f t="shared" ca="1" si="9"/>
        <v>0</v>
      </c>
      <c r="P26" s="838">
        <f t="shared" ca="1" si="1"/>
        <v>658962.09834368527</v>
      </c>
      <c r="R26" s="971">
        <f ca="1">II!K26</f>
        <v>111.10372086267135</v>
      </c>
      <c r="S26" s="979">
        <f>SUM(Daten!I68)</f>
        <v>1</v>
      </c>
      <c r="T26" s="972">
        <f t="shared" ca="1" si="10"/>
        <v>284</v>
      </c>
      <c r="U26" s="975">
        <f t="shared" ca="1" si="11"/>
        <v>284</v>
      </c>
      <c r="V26" s="69">
        <f t="shared" ca="1" si="12"/>
        <v>542443.44999999995</v>
      </c>
      <c r="X26" s="1000">
        <f t="shared" ca="1" si="13"/>
        <v>6.3992789544840015E-2</v>
      </c>
      <c r="Y26" s="1001">
        <f t="shared" ca="1" si="14"/>
        <v>405</v>
      </c>
      <c r="Z26" s="35">
        <f t="shared" ca="1" si="15"/>
        <v>0</v>
      </c>
      <c r="AA26" s="1370">
        <f t="shared" ca="1" si="16"/>
        <v>0</v>
      </c>
      <c r="AB26" s="226">
        <f t="shared" ca="1" si="17"/>
        <v>0</v>
      </c>
    </row>
    <row r="27" spans="1:28" s="4" customFormat="1" ht="15" customHeight="1" x14ac:dyDescent="0.25">
      <c r="A27" s="4" t="s">
        <v>15</v>
      </c>
      <c r="B27" s="847">
        <f ca="1">SUM(Daten!I171)</f>
        <v>278</v>
      </c>
      <c r="C27" s="338">
        <f ca="1">SUM(Daten!I185)</f>
        <v>4928985.6900000004</v>
      </c>
      <c r="D27" s="85">
        <f ca="1">ROUND(C27/B27*1,0)</f>
        <v>17730</v>
      </c>
      <c r="E27" s="86">
        <f ca="1">D27/$D$29*100</f>
        <v>91.269432719036345</v>
      </c>
      <c r="F27" s="226">
        <f ca="1">ROUND(B27*$D$29*1,0)/1</f>
        <v>5400428</v>
      </c>
      <c r="G27" s="130">
        <f ca="1">SUM(II!I27)</f>
        <v>2127</v>
      </c>
      <c r="H27" s="226">
        <f ca="1">ROUND(F27/G27,0)</f>
        <v>2539</v>
      </c>
      <c r="I27" s="226">
        <f ca="1">H27-H$29</f>
        <v>766</v>
      </c>
      <c r="J27" s="226">
        <f ca="1">IF(I27&gt;0,I27,"")</f>
        <v>766</v>
      </c>
      <c r="K27" s="767">
        <f ca="1">IF(J27="","",J27/J$29)</f>
        <v>0.35413777161349974</v>
      </c>
      <c r="L27" s="838">
        <f ca="1">IF(J27="","0",ROUND(K27*L$29,2))</f>
        <v>3175056.54</v>
      </c>
      <c r="N27" s="989" t="str">
        <f ca="1">IF(N$7="nein","0",IF(N$9="V1",L27,IF(N$9="V2",P27,IF(N$9="V3",V27,AA27))))</f>
        <v>0</v>
      </c>
      <c r="P27" s="838">
        <f ca="1">P$30*B27</f>
        <v>645040.36387163552</v>
      </c>
      <c r="R27" s="971">
        <f ca="1">II!K27</f>
        <v>48.262654526272328</v>
      </c>
      <c r="S27" s="980">
        <f>SUM(Daten!I69)</f>
        <v>1.5</v>
      </c>
      <c r="T27" s="972">
        <f ca="1">B27</f>
        <v>278</v>
      </c>
      <c r="U27" s="975">
        <f ca="1">T27*S27</f>
        <v>417</v>
      </c>
      <c r="V27" s="69">
        <f ca="1">ROUND(U27/U$29*V$29,2)</f>
        <v>796475.06</v>
      </c>
      <c r="X27" s="1000">
        <f ca="1">B27/G27</f>
        <v>0.13070051716031969</v>
      </c>
      <c r="Y27" s="1001">
        <f ca="1">ROUND(X$29*G27,0)</f>
        <v>194</v>
      </c>
      <c r="Z27" s="35">
        <f ca="1">IF(B27-Y27&gt;0,B27-Y27,0)</f>
        <v>84</v>
      </c>
      <c r="AA27" s="1370">
        <f ca="1">ROUND(Z27/Z$29*AA$29,2)</f>
        <v>2579144.34</v>
      </c>
      <c r="AB27" s="226">
        <f ca="1">Z27*D$29</f>
        <v>1631784</v>
      </c>
    </row>
    <row r="28" spans="1:28" s="4" customFormat="1" ht="15" x14ac:dyDescent="0.25">
      <c r="B28" s="88"/>
      <c r="C28" s="88"/>
      <c r="D28" s="85"/>
      <c r="E28" s="86"/>
      <c r="F28" s="89"/>
      <c r="G28" s="130"/>
      <c r="H28" s="226"/>
      <c r="I28" s="89"/>
      <c r="J28" s="89"/>
      <c r="K28" s="153"/>
      <c r="L28" s="839"/>
      <c r="N28" s="990"/>
      <c r="P28" s="839"/>
      <c r="R28" s="278"/>
      <c r="S28" s="278"/>
      <c r="T28" s="973"/>
      <c r="U28" s="975"/>
      <c r="AA28" s="1371"/>
    </row>
    <row r="29" spans="1:28" s="32" customFormat="1" ht="15" x14ac:dyDescent="0.25">
      <c r="B29" s="53">
        <f ca="1">SUM(B17:B27)</f>
        <v>3864</v>
      </c>
      <c r="C29" s="53">
        <f ca="1">SUM(C17:C27)</f>
        <v>75062460.898571432</v>
      </c>
      <c r="D29" s="90">
        <f ca="1">ROUND(C29/B29*1,0)</f>
        <v>19426</v>
      </c>
      <c r="E29" s="87">
        <f ca="1">D29/$D$29*100</f>
        <v>100</v>
      </c>
      <c r="F29" s="91">
        <f ca="1">SUM(F17:F27)</f>
        <v>75062064</v>
      </c>
      <c r="G29" s="141">
        <f ca="1">SUM(G17:G27)</f>
        <v>42347</v>
      </c>
      <c r="H29" s="226">
        <f ca="1">ROUND(F29/G29,0)</f>
        <v>1773</v>
      </c>
      <c r="I29" s="91"/>
      <c r="J29" s="91">
        <f ca="1">SUM(J17:J27)</f>
        <v>2163</v>
      </c>
      <c r="K29" s="767">
        <f ca="1">SUM(K17:K27)</f>
        <v>1</v>
      </c>
      <c r="L29" s="56">
        <f ca="1">IF(Para!L23="ja",IF(AND(Para!L53="ja",Para!L56="ja"),M!N19,M!I17),M!I35)</f>
        <v>8965597</v>
      </c>
      <c r="N29" s="991">
        <f ca="1">SUM(N17:N28)</f>
        <v>0</v>
      </c>
      <c r="P29" s="56">
        <f ca="1">L29</f>
        <v>8965597</v>
      </c>
      <c r="S29" s="970"/>
      <c r="U29" s="976">
        <f ca="1">SUM(U17:U28)</f>
        <v>4694</v>
      </c>
      <c r="V29" s="56">
        <f ca="1">L29</f>
        <v>8965597</v>
      </c>
      <c r="X29" s="1485">
        <f ca="1">SUM(B29/G29)</f>
        <v>9.1246133138120758E-2</v>
      </c>
      <c r="Y29" s="69">
        <f ca="1">SUM(Y17:Y28)</f>
        <v>3864</v>
      </c>
      <c r="Z29" s="69">
        <f ca="1">SUM(Z17:Z28)</f>
        <v>292</v>
      </c>
      <c r="AA29" s="69">
        <f ca="1">SUM(L29)</f>
        <v>8965597</v>
      </c>
      <c r="AB29" s="69">
        <f ca="1">SUM(AB17:AB28)</f>
        <v>5672392</v>
      </c>
    </row>
    <row r="30" spans="1:28" s="4" customFormat="1" ht="15" x14ac:dyDescent="0.25">
      <c r="B30" s="1001">
        <f ca="1">B29*X29</f>
        <v>352.57505844569863</v>
      </c>
      <c r="P30" s="965">
        <f ca="1">P29/B29</f>
        <v>2320.2890786749481</v>
      </c>
      <c r="S30" s="969"/>
    </row>
    <row r="31" spans="1:28" s="32" customFormat="1" ht="17.25" customHeight="1" x14ac:dyDescent="0.25">
      <c r="C31" s="69"/>
      <c r="D31" s="69"/>
      <c r="E31" s="69"/>
      <c r="P31" s="966" t="s">
        <v>366</v>
      </c>
      <c r="S31" s="970"/>
      <c r="V31" s="973">
        <f ca="1">SUM(V17:V27)</f>
        <v>8965596.9900000002</v>
      </c>
    </row>
    <row r="32" spans="1:28" ht="15" x14ac:dyDescent="0.25">
      <c r="A32" t="s">
        <v>186</v>
      </c>
      <c r="L32" s="768">
        <f ca="1">IF(L35="ja",IF(L36="ja",IF(L37&gt;L39,L39,L37)),0)</f>
        <v>0</v>
      </c>
      <c r="V32" s="509">
        <f ca="1">V31-V29</f>
        <v>-9.9999997764825821E-3</v>
      </c>
    </row>
    <row r="33" spans="1:20" x14ac:dyDescent="0.2">
      <c r="B33" s="42"/>
      <c r="C33" s="42"/>
      <c r="D33" s="42"/>
      <c r="E33" s="42"/>
      <c r="G33" s="42"/>
      <c r="H33" s="42"/>
      <c r="I33" s="42"/>
      <c r="J33" s="42"/>
      <c r="K33" s="42"/>
    </row>
    <row r="34" spans="1:20" x14ac:dyDescent="0.2">
      <c r="B34" s="42"/>
      <c r="C34" s="42"/>
      <c r="D34" s="42"/>
      <c r="E34" s="42"/>
      <c r="G34" s="42"/>
      <c r="H34" s="42"/>
      <c r="I34" s="42"/>
      <c r="J34" s="42"/>
      <c r="K34" s="42"/>
    </row>
    <row r="35" spans="1:20" x14ac:dyDescent="0.2">
      <c r="A35" s="1450" t="str">
        <f>Para!C53</f>
        <v>Lastenausgleich Volksschule NEU</v>
      </c>
      <c r="B35" s="42"/>
      <c r="C35" s="42"/>
      <c r="D35" s="42"/>
      <c r="E35" s="42"/>
      <c r="G35" s="42"/>
      <c r="H35" s="42"/>
      <c r="I35" s="42"/>
      <c r="J35" s="42"/>
      <c r="K35" s="42"/>
      <c r="L35" s="772" t="str">
        <f ca="1">(Para!L53)</f>
        <v>nein</v>
      </c>
    </row>
    <row r="36" spans="1:20" x14ac:dyDescent="0.2">
      <c r="A36" s="1450" t="str">
        <f>Para!C56</f>
        <v>LA Volksschule  Ausgleich absolut in CHF</v>
      </c>
      <c r="B36" s="42"/>
      <c r="C36" s="42"/>
      <c r="D36" s="42"/>
      <c r="E36" s="42"/>
      <c r="G36" s="42"/>
      <c r="H36" s="42"/>
      <c r="L36" s="772" t="str">
        <f ca="1">(Para!L56)</f>
        <v>nein</v>
      </c>
    </row>
    <row r="37" spans="1:20" x14ac:dyDescent="0.2">
      <c r="A37" s="1450" t="str">
        <f>Para!C57</f>
        <v>LA Volksschule  Ausgleich: absolut in CHF (im Maximum øIst-Aufwand x Anzahl Schüler über ø Schülerquote pro ø Einwohner)</v>
      </c>
      <c r="B37" s="42"/>
      <c r="C37" s="42"/>
      <c r="D37" s="42"/>
      <c r="E37" s="42"/>
      <c r="G37" s="42"/>
      <c r="H37" s="42"/>
      <c r="I37" s="42"/>
      <c r="J37" s="42"/>
      <c r="K37" s="42"/>
      <c r="L37" s="1007">
        <f ca="1">(Para!L57)</f>
        <v>5400000</v>
      </c>
    </row>
    <row r="38" spans="1:20" ht="15" x14ac:dyDescent="0.25">
      <c r="A38" s="1450" t="str">
        <f>Para!C58</f>
        <v>LA Volksschule  Ausgleich: x % vom Kantonsbeitrag</v>
      </c>
      <c r="B38" s="42"/>
      <c r="C38" s="42"/>
      <c r="D38" s="42"/>
      <c r="E38" s="42"/>
      <c r="L38" s="772">
        <f ca="1">(Para!L58)</f>
        <v>0.6</v>
      </c>
      <c r="Q38" s="32"/>
      <c r="R38" s="32"/>
      <c r="S38" s="970"/>
      <c r="T38" s="32"/>
    </row>
    <row r="39" spans="1:20" ht="15" x14ac:dyDescent="0.25">
      <c r="A39" s="1450"/>
      <c r="B39" s="42"/>
      <c r="C39" s="42"/>
      <c r="D39" s="42"/>
      <c r="E39" s="42"/>
      <c r="L39" s="227">
        <f ca="1">Z29*ROUND(D29,-1)</f>
        <v>5673560</v>
      </c>
    </row>
    <row r="40" spans="1:20" x14ac:dyDescent="0.2">
      <c r="A40" s="1450" t="str">
        <f>Para!C59</f>
        <v>LA Volksschule  Ausgleich: max. x % aller Finanzausgleichsmittel</v>
      </c>
      <c r="B40" s="42"/>
      <c r="C40" s="42"/>
      <c r="D40" s="42"/>
      <c r="E40" s="42"/>
      <c r="L40" s="772">
        <f ca="1">(Para!L59)</f>
        <v>0.3</v>
      </c>
    </row>
    <row r="41" spans="1:20" ht="15" x14ac:dyDescent="0.25">
      <c r="A41" s="1450"/>
      <c r="L41" s="227">
        <f ca="1">ROUND(SUM(L40*M!C32),-3)</f>
        <v>5930000</v>
      </c>
    </row>
    <row r="42" spans="1:20" x14ac:dyDescent="0.2">
      <c r="A42" s="1450"/>
    </row>
    <row r="43" spans="1:20" x14ac:dyDescent="0.2">
      <c r="A43" s="1450"/>
    </row>
    <row r="45" spans="1:20" x14ac:dyDescent="0.2">
      <c r="D45" s="1484" t="s">
        <v>317</v>
      </c>
    </row>
    <row r="46" spans="1:20" x14ac:dyDescent="0.2">
      <c r="D46" s="1480"/>
      <c r="E46" s="1481" t="s">
        <v>662</v>
      </c>
      <c r="F46" s="1481" t="s">
        <v>634</v>
      </c>
      <c r="G46" s="1481" t="s">
        <v>635</v>
      </c>
      <c r="H46" s="1481" t="s">
        <v>636</v>
      </c>
      <c r="I46" s="1481" t="s">
        <v>637</v>
      </c>
      <c r="S46"/>
      <c r="T46" s="6"/>
    </row>
    <row r="47" spans="1:20" x14ac:dyDescent="0.2">
      <c r="D47" s="1482" t="s">
        <v>5</v>
      </c>
      <c r="E47" s="1489">
        <v>900000</v>
      </c>
      <c r="F47" s="1489">
        <v>647260.27</v>
      </c>
      <c r="G47" s="1489">
        <v>461392.41</v>
      </c>
      <c r="H47" s="1489">
        <v>499009.9</v>
      </c>
      <c r="I47" s="1489">
        <v>279611.65000000002</v>
      </c>
      <c r="S47"/>
      <c r="T47" s="6"/>
    </row>
    <row r="48" spans="1:20" x14ac:dyDescent="0.2">
      <c r="D48" s="1482" t="s">
        <v>6</v>
      </c>
      <c r="E48" s="1489">
        <v>551020.41</v>
      </c>
      <c r="F48" s="1489">
        <v>610273.97</v>
      </c>
      <c r="G48" s="1489">
        <v>615189.87</v>
      </c>
      <c r="H48" s="1489">
        <v>356435.64</v>
      </c>
      <c r="I48" s="1489">
        <v>454368.93</v>
      </c>
      <c r="S48"/>
      <c r="T48" s="6"/>
    </row>
    <row r="49" spans="4:20" x14ac:dyDescent="0.2">
      <c r="D49" s="1482" t="s">
        <v>7</v>
      </c>
      <c r="E49" s="1489">
        <v>495918.37</v>
      </c>
      <c r="F49" s="1489">
        <v>665753.42000000004</v>
      </c>
      <c r="G49" s="1489">
        <v>837341.77</v>
      </c>
      <c r="H49" s="1489">
        <v>1033663.37</v>
      </c>
      <c r="I49" s="1489">
        <v>926213.59</v>
      </c>
      <c r="S49"/>
      <c r="T49" s="6"/>
    </row>
    <row r="50" spans="4:20" x14ac:dyDescent="0.2">
      <c r="D50" s="1482" t="s">
        <v>8</v>
      </c>
      <c r="E50" s="1489">
        <v>0</v>
      </c>
      <c r="F50" s="1489">
        <v>0</v>
      </c>
      <c r="G50" s="1489">
        <v>0</v>
      </c>
      <c r="H50" s="1489">
        <v>0</v>
      </c>
      <c r="I50" s="1489">
        <v>0</v>
      </c>
      <c r="S50"/>
      <c r="T50" s="6"/>
    </row>
    <row r="51" spans="4:20" x14ac:dyDescent="0.2">
      <c r="D51" s="1482" t="s">
        <v>9</v>
      </c>
      <c r="E51" s="1489">
        <v>0</v>
      </c>
      <c r="F51" s="1489">
        <v>0</v>
      </c>
      <c r="G51" s="1489">
        <v>0</v>
      </c>
      <c r="H51" s="1489">
        <v>0</v>
      </c>
      <c r="I51" s="1489">
        <v>0</v>
      </c>
      <c r="S51"/>
      <c r="T51" s="6"/>
    </row>
    <row r="52" spans="4:20" x14ac:dyDescent="0.2">
      <c r="D52" s="1482" t="s">
        <v>185</v>
      </c>
      <c r="E52" s="1489">
        <v>183673.47</v>
      </c>
      <c r="F52" s="1489">
        <v>425342.47</v>
      </c>
      <c r="G52" s="1489">
        <v>393037.97</v>
      </c>
      <c r="H52" s="1489">
        <v>356435.64</v>
      </c>
      <c r="I52" s="1489">
        <v>471844.66</v>
      </c>
      <c r="S52"/>
      <c r="T52" s="6"/>
    </row>
    <row r="53" spans="4:20" x14ac:dyDescent="0.2">
      <c r="D53" s="1482" t="s">
        <v>194</v>
      </c>
      <c r="E53" s="1489">
        <v>0</v>
      </c>
      <c r="F53" s="1489">
        <v>0</v>
      </c>
      <c r="G53" s="1489">
        <v>0</v>
      </c>
      <c r="H53" s="1489">
        <v>0</v>
      </c>
      <c r="I53" s="1489">
        <v>0</v>
      </c>
      <c r="S53"/>
      <c r="T53" s="6"/>
    </row>
    <row r="54" spans="4:20" x14ac:dyDescent="0.2">
      <c r="D54" s="1482" t="s">
        <v>12</v>
      </c>
      <c r="E54" s="1489">
        <v>1616326.53</v>
      </c>
      <c r="F54" s="1489">
        <v>1497945.21</v>
      </c>
      <c r="G54" s="1489">
        <v>1367088.61</v>
      </c>
      <c r="H54" s="1489">
        <v>1514851.49</v>
      </c>
      <c r="I54" s="1489">
        <v>1293203.8799999999</v>
      </c>
      <c r="S54"/>
      <c r="T54" s="6"/>
    </row>
    <row r="55" spans="4:20" x14ac:dyDescent="0.2">
      <c r="D55" s="1482" t="s">
        <v>193</v>
      </c>
      <c r="E55" s="1489">
        <v>18367.349999999999</v>
      </c>
      <c r="F55" s="1489">
        <v>0</v>
      </c>
      <c r="G55" s="1489">
        <v>187974.68</v>
      </c>
      <c r="H55" s="1489">
        <v>196039.6</v>
      </c>
      <c r="I55" s="1489">
        <v>524271.84</v>
      </c>
      <c r="S55"/>
      <c r="T55" s="6"/>
    </row>
    <row r="56" spans="4:20" x14ac:dyDescent="0.2">
      <c r="D56" s="1482" t="s">
        <v>14</v>
      </c>
      <c r="E56" s="1489">
        <v>0</v>
      </c>
      <c r="F56" s="1489">
        <v>0</v>
      </c>
      <c r="G56" s="1489">
        <v>0</v>
      </c>
      <c r="H56" s="1489">
        <v>0</v>
      </c>
      <c r="I56" s="1489">
        <v>0</v>
      </c>
      <c r="S56"/>
      <c r="T56" s="6"/>
    </row>
    <row r="57" spans="4:20" x14ac:dyDescent="0.2">
      <c r="D57" s="1482" t="s">
        <v>15</v>
      </c>
      <c r="E57" s="1489">
        <v>1634693.88</v>
      </c>
      <c r="F57" s="1489">
        <v>1553424.66</v>
      </c>
      <c r="G57" s="1489">
        <v>1537974.68</v>
      </c>
      <c r="H57" s="1489">
        <v>1443564.36</v>
      </c>
      <c r="I57" s="1489">
        <v>1450485.44</v>
      </c>
      <c r="S57"/>
      <c r="T57" s="6"/>
    </row>
    <row r="58" spans="4:20" x14ac:dyDescent="0.2">
      <c r="D58" s="1482"/>
      <c r="E58" s="1490"/>
      <c r="F58" s="1490"/>
      <c r="G58" s="1490"/>
      <c r="H58" s="1490"/>
      <c r="I58" s="1490"/>
      <c r="S58"/>
      <c r="T58" s="6"/>
    </row>
    <row r="59" spans="4:20" x14ac:dyDescent="0.2">
      <c r="D59" s="1483" t="s">
        <v>1</v>
      </c>
      <c r="E59" s="1491">
        <v>5400000.0099999998</v>
      </c>
      <c r="F59" s="1491">
        <v>5400000</v>
      </c>
      <c r="G59" s="1491">
        <v>5399999.9900000002</v>
      </c>
      <c r="H59" s="1491">
        <v>5400000</v>
      </c>
      <c r="I59" s="1491">
        <v>5399999.9900000002</v>
      </c>
      <c r="S59"/>
      <c r="T59" s="6"/>
    </row>
    <row r="60" spans="4:20" x14ac:dyDescent="0.2">
      <c r="D60" s="1492" t="s">
        <v>641</v>
      </c>
      <c r="E60" s="1493">
        <v>5718300</v>
      </c>
      <c r="F60" s="1493">
        <v>5673560</v>
      </c>
      <c r="G60" s="1493">
        <v>6244160</v>
      </c>
      <c r="H60" s="1493">
        <v>6493290</v>
      </c>
      <c r="I60" s="1493">
        <v>6053310</v>
      </c>
      <c r="S60"/>
      <c r="T60" s="6"/>
    </row>
    <row r="61" spans="4:20" x14ac:dyDescent="0.2">
      <c r="E61">
        <v>4500000</v>
      </c>
      <c r="F61">
        <v>5000001</v>
      </c>
      <c r="G61">
        <v>5000002</v>
      </c>
      <c r="H61">
        <v>5000003</v>
      </c>
      <c r="I61">
        <v>5000004</v>
      </c>
      <c r="S61"/>
      <c r="T61" s="6"/>
    </row>
    <row r="62" spans="4:20" x14ac:dyDescent="0.2">
      <c r="E62" s="1545">
        <f>E61/E60</f>
        <v>0.78694716961334665</v>
      </c>
      <c r="F62" s="1545">
        <f t="shared" ref="F62:I62" si="18">F61/F60</f>
        <v>0.88128106515133353</v>
      </c>
      <c r="G62" s="1545">
        <f t="shared" si="18"/>
        <v>0.80074853943524826</v>
      </c>
      <c r="H62" s="1545">
        <f t="shared" si="18"/>
        <v>0.77002613467132996</v>
      </c>
      <c r="I62" s="1545">
        <f t="shared" si="18"/>
        <v>0.82599503412182751</v>
      </c>
      <c r="S62"/>
      <c r="T62" s="6"/>
    </row>
    <row r="63" spans="4:20" x14ac:dyDescent="0.2">
      <c r="D63" s="1484" t="s">
        <v>639</v>
      </c>
      <c r="S63"/>
      <c r="T63" s="6"/>
    </row>
    <row r="64" spans="4:20" x14ac:dyDescent="0.2">
      <c r="D64" s="1480"/>
      <c r="E64" s="1481" t="s">
        <v>662</v>
      </c>
      <c r="F64" s="1481" t="s">
        <v>634</v>
      </c>
      <c r="G64" s="1481" t="s">
        <v>635</v>
      </c>
      <c r="H64" s="1481" t="s">
        <v>636</v>
      </c>
      <c r="I64" s="1481" t="s">
        <v>637</v>
      </c>
      <c r="S64"/>
      <c r="T64" s="6"/>
    </row>
    <row r="65" spans="4:20" x14ac:dyDescent="0.2">
      <c r="D65" s="1482" t="s">
        <v>5</v>
      </c>
      <c r="E65" s="514">
        <v>49</v>
      </c>
      <c r="F65" s="514">
        <v>35</v>
      </c>
      <c r="G65" s="514">
        <v>27</v>
      </c>
      <c r="H65" s="514">
        <v>28</v>
      </c>
      <c r="I65" s="514">
        <v>16</v>
      </c>
      <c r="S65"/>
      <c r="T65" s="6"/>
    </row>
    <row r="66" spans="4:20" x14ac:dyDescent="0.2">
      <c r="D66" s="1482" t="s">
        <v>6</v>
      </c>
      <c r="E66" s="514">
        <v>30</v>
      </c>
      <c r="F66" s="514">
        <v>33</v>
      </c>
      <c r="G66" s="514">
        <v>36</v>
      </c>
      <c r="H66" s="514">
        <v>20</v>
      </c>
      <c r="I66" s="514">
        <v>26</v>
      </c>
      <c r="S66"/>
      <c r="T66" s="6"/>
    </row>
    <row r="67" spans="4:20" x14ac:dyDescent="0.2">
      <c r="D67" s="1482" t="s">
        <v>7</v>
      </c>
      <c r="E67" s="514">
        <v>27</v>
      </c>
      <c r="F67" s="514">
        <v>36</v>
      </c>
      <c r="G67" s="514">
        <v>49</v>
      </c>
      <c r="H67" s="514">
        <v>58</v>
      </c>
      <c r="I67" s="514">
        <v>53</v>
      </c>
      <c r="S67"/>
      <c r="T67" s="6"/>
    </row>
    <row r="68" spans="4:20" x14ac:dyDescent="0.2">
      <c r="D68" s="1482" t="s">
        <v>8</v>
      </c>
      <c r="E68" s="514">
        <v>0</v>
      </c>
      <c r="F68" s="514">
        <v>0</v>
      </c>
      <c r="G68" s="514">
        <v>0</v>
      </c>
      <c r="H68" s="514">
        <v>0</v>
      </c>
      <c r="I68" s="514">
        <v>0</v>
      </c>
      <c r="S68"/>
      <c r="T68" s="6"/>
    </row>
    <row r="69" spans="4:20" x14ac:dyDescent="0.2">
      <c r="D69" s="1482" t="s">
        <v>9</v>
      </c>
      <c r="E69" s="514">
        <v>0</v>
      </c>
      <c r="F69" s="514">
        <v>0</v>
      </c>
      <c r="G69" s="514">
        <v>0</v>
      </c>
      <c r="H69" s="514">
        <v>0</v>
      </c>
      <c r="I69" s="514">
        <v>0</v>
      </c>
      <c r="S69"/>
      <c r="T69" s="6"/>
    </row>
    <row r="70" spans="4:20" x14ac:dyDescent="0.2">
      <c r="D70" s="1482" t="s">
        <v>185</v>
      </c>
      <c r="E70" s="514">
        <v>10</v>
      </c>
      <c r="F70" s="514">
        <v>23</v>
      </c>
      <c r="G70" s="514">
        <v>23</v>
      </c>
      <c r="H70" s="514">
        <v>20</v>
      </c>
      <c r="I70" s="514">
        <v>27</v>
      </c>
      <c r="S70"/>
      <c r="T70" s="6"/>
    </row>
    <row r="71" spans="4:20" x14ac:dyDescent="0.2">
      <c r="D71" s="1482" t="s">
        <v>194</v>
      </c>
      <c r="E71" s="514">
        <v>0</v>
      </c>
      <c r="F71" s="514">
        <v>0</v>
      </c>
      <c r="G71" s="514">
        <v>0</v>
      </c>
      <c r="H71" s="514">
        <v>0</v>
      </c>
      <c r="I71" s="514">
        <v>0</v>
      </c>
      <c r="S71"/>
      <c r="T71" s="6"/>
    </row>
    <row r="72" spans="4:20" x14ac:dyDescent="0.2">
      <c r="D72" s="1482" t="s">
        <v>12</v>
      </c>
      <c r="E72" s="514">
        <v>88</v>
      </c>
      <c r="F72" s="514">
        <v>81</v>
      </c>
      <c r="G72" s="514">
        <v>80</v>
      </c>
      <c r="H72" s="514">
        <v>85</v>
      </c>
      <c r="I72" s="514">
        <v>74</v>
      </c>
      <c r="S72"/>
      <c r="T72" s="6"/>
    </row>
    <row r="73" spans="4:20" x14ac:dyDescent="0.2">
      <c r="D73" s="1482" t="s">
        <v>193</v>
      </c>
      <c r="E73" s="514">
        <v>1</v>
      </c>
      <c r="F73" s="514">
        <v>0</v>
      </c>
      <c r="G73" s="514">
        <v>11</v>
      </c>
      <c r="H73" s="514">
        <v>11</v>
      </c>
      <c r="I73" s="514">
        <v>30</v>
      </c>
      <c r="S73"/>
      <c r="T73" s="6"/>
    </row>
    <row r="74" spans="4:20" x14ac:dyDescent="0.2">
      <c r="D74" s="1482" t="s">
        <v>14</v>
      </c>
      <c r="E74" s="514">
        <v>0</v>
      </c>
      <c r="F74" s="514">
        <v>0</v>
      </c>
      <c r="G74" s="514">
        <v>0</v>
      </c>
      <c r="H74" s="514">
        <v>0</v>
      </c>
      <c r="I74" s="514">
        <v>0</v>
      </c>
      <c r="S74"/>
      <c r="T74" s="6"/>
    </row>
    <row r="75" spans="4:20" x14ac:dyDescent="0.2">
      <c r="D75" s="1482" t="s">
        <v>15</v>
      </c>
      <c r="E75" s="514">
        <v>89</v>
      </c>
      <c r="F75" s="514">
        <v>84</v>
      </c>
      <c r="G75" s="514">
        <v>90</v>
      </c>
      <c r="H75" s="514">
        <v>81</v>
      </c>
      <c r="I75" s="514">
        <v>83</v>
      </c>
      <c r="S75"/>
      <c r="T75" s="6"/>
    </row>
    <row r="76" spans="4:20" x14ac:dyDescent="0.2">
      <c r="D76" s="1482"/>
      <c r="E76" s="72"/>
      <c r="F76" s="72"/>
      <c r="G76" s="72"/>
      <c r="H76" s="72"/>
      <c r="I76" s="72"/>
      <c r="S76"/>
      <c r="T76" s="6"/>
    </row>
    <row r="77" spans="4:20" x14ac:dyDescent="0.2">
      <c r="D77" s="1483" t="s">
        <v>1</v>
      </c>
      <c r="E77" s="1479">
        <v>294</v>
      </c>
      <c r="F77" s="1479">
        <v>292</v>
      </c>
      <c r="G77" s="1479">
        <v>316</v>
      </c>
      <c r="H77" s="1479">
        <v>303</v>
      </c>
      <c r="I77" s="1479">
        <v>309</v>
      </c>
      <c r="S77"/>
      <c r="T77" s="6"/>
    </row>
    <row r="78" spans="4:20" x14ac:dyDescent="0.2">
      <c r="S78"/>
      <c r="T78" s="6"/>
    </row>
    <row r="79" spans="4:20" x14ac:dyDescent="0.2">
      <c r="S79"/>
      <c r="T79" s="6"/>
    </row>
    <row r="80" spans="4:20" x14ac:dyDescent="0.2">
      <c r="S80"/>
      <c r="T80" s="6"/>
    </row>
    <row r="81" spans="4:20" x14ac:dyDescent="0.2">
      <c r="D81" s="1484" t="s">
        <v>640</v>
      </c>
      <c r="S81"/>
      <c r="T81" s="6"/>
    </row>
    <row r="82" spans="4:20" x14ac:dyDescent="0.2">
      <c r="D82" s="1480"/>
      <c r="E82" s="1481" t="s">
        <v>662</v>
      </c>
      <c r="F82" s="1481" t="s">
        <v>634</v>
      </c>
      <c r="G82" s="1481" t="s">
        <v>635</v>
      </c>
      <c r="H82" s="1481" t="s">
        <v>636</v>
      </c>
      <c r="I82" s="1481" t="s">
        <v>637</v>
      </c>
      <c r="S82"/>
      <c r="T82" s="6"/>
    </row>
    <row r="83" spans="4:20" x14ac:dyDescent="0.2">
      <c r="D83" s="1482" t="s">
        <v>5</v>
      </c>
      <c r="E83" s="1486">
        <v>0.1034861377985177</v>
      </c>
      <c r="F83" s="1486">
        <v>0.10095078299776286</v>
      </c>
      <c r="G83" s="1486">
        <v>9.9689353290031063E-2</v>
      </c>
      <c r="H83" s="1486">
        <v>0.10205856770078284</v>
      </c>
      <c r="I83" s="1486">
        <v>0.10109048040082523</v>
      </c>
      <c r="S83"/>
      <c r="T83" s="6"/>
    </row>
    <row r="84" spans="4:20" x14ac:dyDescent="0.2">
      <c r="D84" s="1482" t="s">
        <v>6</v>
      </c>
      <c r="E84" s="1486">
        <v>9.564411492122335E-2</v>
      </c>
      <c r="F84" s="1486">
        <v>9.7415876556980849E-2</v>
      </c>
      <c r="G84" s="1486">
        <v>9.8560354374307865E-2</v>
      </c>
      <c r="H84" s="1486">
        <v>9.7664153025565567E-2</v>
      </c>
      <c r="I84" s="1486">
        <v>0.10112149532710281</v>
      </c>
      <c r="S84"/>
      <c r="T84" s="6"/>
    </row>
    <row r="85" spans="4:20" x14ac:dyDescent="0.2">
      <c r="D85" s="1482" t="s">
        <v>7</v>
      </c>
      <c r="E85" s="1486">
        <v>0.10529217199558985</v>
      </c>
      <c r="F85" s="1486">
        <v>0.11074740861974905</v>
      </c>
      <c r="G85" s="1486">
        <v>0.11908736783528102</v>
      </c>
      <c r="H85" s="1486">
        <v>0.12582056892778992</v>
      </c>
      <c r="I85" s="1486">
        <v>0.12583518930957685</v>
      </c>
      <c r="S85"/>
      <c r="T85" s="6"/>
    </row>
    <row r="86" spans="4:20" x14ac:dyDescent="0.2">
      <c r="D86" s="1482" t="s">
        <v>8</v>
      </c>
      <c r="E86" s="1486">
        <v>7.2997873848334519E-2</v>
      </c>
      <c r="F86" s="1486">
        <v>7.2609633357296907E-2</v>
      </c>
      <c r="G86" s="1486">
        <v>6.5170166545981179E-2</v>
      </c>
      <c r="H86" s="1486">
        <v>6.8814055636896049E-2</v>
      </c>
      <c r="I86" s="1486">
        <v>6.8965517241379309E-2</v>
      </c>
      <c r="S86"/>
      <c r="T86" s="6"/>
    </row>
    <row r="87" spans="4:20" x14ac:dyDescent="0.2">
      <c r="D87" s="1482" t="s">
        <v>9</v>
      </c>
      <c r="E87" s="1486">
        <v>8.111015490533563E-2</v>
      </c>
      <c r="F87" s="1486">
        <v>8.8150609080841644E-2</v>
      </c>
      <c r="G87" s="1486">
        <v>8.5203748093266501E-2</v>
      </c>
      <c r="H87" s="1486">
        <v>9.2518813634351479E-2</v>
      </c>
      <c r="I87" s="1486">
        <v>8.8306540409601411E-2</v>
      </c>
      <c r="S87"/>
      <c r="T87" s="6"/>
    </row>
    <row r="88" spans="4:20" x14ac:dyDescent="0.2">
      <c r="D88" s="1482" t="s">
        <v>185</v>
      </c>
      <c r="E88" s="1486">
        <v>9.4619666048237475E-2</v>
      </c>
      <c r="F88" s="1486">
        <v>0.10227272727272728</v>
      </c>
      <c r="G88" s="1486">
        <v>0.10321651464234277</v>
      </c>
      <c r="H88" s="1486">
        <v>0.1035799522673031</v>
      </c>
      <c r="I88" s="1486">
        <v>0.10899571632555925</v>
      </c>
      <c r="S88"/>
      <c r="T88" s="6"/>
    </row>
    <row r="89" spans="4:20" x14ac:dyDescent="0.2">
      <c r="D89" s="1482" t="s">
        <v>194</v>
      </c>
      <c r="E89" s="1486">
        <v>7.0565575205743303E-2</v>
      </c>
      <c r="F89" s="1486">
        <v>6.8698256121190765E-2</v>
      </c>
      <c r="G89" s="1486">
        <v>6.9331446763353372E-2</v>
      </c>
      <c r="H89" s="1486">
        <v>7.0166041778253876E-2</v>
      </c>
      <c r="I89" s="1486">
        <v>7.5220442684901925E-2</v>
      </c>
      <c r="S89"/>
      <c r="T89" s="6"/>
    </row>
    <row r="90" spans="4:20" x14ac:dyDescent="0.2">
      <c r="D90" s="1482" t="s">
        <v>12</v>
      </c>
      <c r="E90" s="1486">
        <v>0.11824539097266371</v>
      </c>
      <c r="F90" s="1486">
        <v>0.11691621535520867</v>
      </c>
      <c r="G90" s="1486">
        <v>0.11777992900935785</v>
      </c>
      <c r="H90" s="1486">
        <v>0.12163477132662991</v>
      </c>
      <c r="I90" s="1486">
        <v>0.12010276172125883</v>
      </c>
      <c r="S90"/>
      <c r="T90" s="6"/>
    </row>
    <row r="91" spans="4:20" x14ac:dyDescent="0.2">
      <c r="D91" s="1482" t="s">
        <v>193</v>
      </c>
      <c r="E91" s="1486">
        <v>9.0226474506479346E-2</v>
      </c>
      <c r="F91" s="1486">
        <v>9.0931372549019604E-2</v>
      </c>
      <c r="G91" s="1486">
        <v>9.3321917808219176E-2</v>
      </c>
      <c r="H91" s="1486">
        <v>9.5355124109117714E-2</v>
      </c>
      <c r="I91" s="1486">
        <v>0.10001234720335844</v>
      </c>
      <c r="S91"/>
      <c r="T91" s="6"/>
    </row>
    <row r="92" spans="4:20" x14ac:dyDescent="0.2">
      <c r="D92" s="1482" t="s">
        <v>14</v>
      </c>
      <c r="E92" s="1486">
        <v>6.4808670648086708E-2</v>
      </c>
      <c r="F92" s="1486">
        <v>6.3992789544840015E-2</v>
      </c>
      <c r="G92" s="1486">
        <v>6.466302367941712E-2</v>
      </c>
      <c r="H92" s="1486">
        <v>6.4831665150136483E-2</v>
      </c>
      <c r="I92" s="1486">
        <v>6.9412835685025029E-2</v>
      </c>
      <c r="S92"/>
      <c r="T92" s="6"/>
    </row>
    <row r="93" spans="4:20" x14ac:dyDescent="0.2">
      <c r="D93" s="1482" t="s">
        <v>15</v>
      </c>
      <c r="E93" s="1486">
        <v>0.13238095238095238</v>
      </c>
      <c r="F93" s="1486">
        <v>0.13070051716031969</v>
      </c>
      <c r="G93" s="1486">
        <v>0.13386194029850745</v>
      </c>
      <c r="H93" s="1486">
        <v>0.13254156769596198</v>
      </c>
      <c r="I93" s="1486">
        <v>0.13554502369668248</v>
      </c>
      <c r="S93"/>
      <c r="T93" s="6"/>
    </row>
    <row r="94" spans="4:20" x14ac:dyDescent="0.2">
      <c r="D94" s="1482"/>
      <c r="E94" s="1487"/>
      <c r="F94" s="1487"/>
      <c r="G94" s="1487"/>
      <c r="H94" s="1487"/>
      <c r="I94" s="1487"/>
      <c r="S94"/>
      <c r="T94" s="6"/>
    </row>
    <row r="95" spans="4:20" x14ac:dyDescent="0.2">
      <c r="D95" s="1483" t="s">
        <v>1</v>
      </c>
      <c r="E95" s="1488">
        <v>9.0159338348675289E-2</v>
      </c>
      <c r="F95" s="1488">
        <v>9.1246133138120758E-2</v>
      </c>
      <c r="G95" s="1488">
        <v>9.1971424516251121E-2</v>
      </c>
      <c r="H95" s="1488">
        <v>9.4011805026656514E-2</v>
      </c>
      <c r="I95" s="1488">
        <v>9.6298244774977282E-2</v>
      </c>
      <c r="S95"/>
      <c r="T95" s="6"/>
    </row>
    <row r="99" spans="4:9" x14ac:dyDescent="0.2">
      <c r="D99" s="1484" t="s">
        <v>317</v>
      </c>
      <c r="I99" s="742"/>
    </row>
    <row r="100" spans="4:9" x14ac:dyDescent="0.2">
      <c r="D100" s="1480"/>
      <c r="E100" s="1481" t="s">
        <v>662</v>
      </c>
      <c r="F100" s="1481" t="s">
        <v>634</v>
      </c>
      <c r="G100" s="1481" t="s">
        <v>635</v>
      </c>
      <c r="H100" s="1481" t="s">
        <v>636</v>
      </c>
      <c r="I100" s="1518"/>
    </row>
    <row r="101" spans="4:9" x14ac:dyDescent="0.2">
      <c r="D101" s="1482" t="s">
        <v>5</v>
      </c>
      <c r="E101" s="1489">
        <v>900000</v>
      </c>
      <c r="F101" s="1489">
        <v>647260.27</v>
      </c>
      <c r="G101" s="1489">
        <v>461392.41</v>
      </c>
      <c r="H101" s="1489">
        <v>499009.9</v>
      </c>
      <c r="I101" s="1521"/>
    </row>
    <row r="102" spans="4:9" x14ac:dyDescent="0.2">
      <c r="D102" s="1482" t="s">
        <v>6</v>
      </c>
      <c r="E102" s="1489">
        <v>551020.41</v>
      </c>
      <c r="F102" s="1489">
        <v>610273.97</v>
      </c>
      <c r="G102" s="1489">
        <v>615189.87</v>
      </c>
      <c r="H102" s="1489">
        <v>356435.64</v>
      </c>
      <c r="I102" s="1521"/>
    </row>
    <row r="103" spans="4:9" x14ac:dyDescent="0.2">
      <c r="D103" s="1482" t="s">
        <v>7</v>
      </c>
      <c r="E103" s="1489">
        <v>495918.37</v>
      </c>
      <c r="F103" s="1489">
        <v>665753.42000000004</v>
      </c>
      <c r="G103" s="1489">
        <v>837341.77</v>
      </c>
      <c r="H103" s="1489">
        <v>1033663.37</v>
      </c>
      <c r="I103" s="1521"/>
    </row>
    <row r="104" spans="4:9" x14ac:dyDescent="0.2">
      <c r="D104" s="1482" t="s">
        <v>185</v>
      </c>
      <c r="E104" s="1489">
        <v>183673.47</v>
      </c>
      <c r="F104" s="1489">
        <v>425342.47</v>
      </c>
      <c r="G104" s="1489">
        <v>393037.97</v>
      </c>
      <c r="H104" s="1489">
        <v>356435.64</v>
      </c>
      <c r="I104" s="1521"/>
    </row>
    <row r="105" spans="4:9" x14ac:dyDescent="0.2">
      <c r="D105" s="1482" t="s">
        <v>12</v>
      </c>
      <c r="E105" s="1489">
        <v>1616326.53</v>
      </c>
      <c r="F105" s="1489">
        <v>1497945.21</v>
      </c>
      <c r="G105" s="1489">
        <v>1367088.61</v>
      </c>
      <c r="H105" s="1489">
        <v>1514851.49</v>
      </c>
      <c r="I105" s="1521"/>
    </row>
    <row r="106" spans="4:9" x14ac:dyDescent="0.2">
      <c r="D106" s="1482" t="s">
        <v>193</v>
      </c>
      <c r="E106" s="1489">
        <v>18367.349999999999</v>
      </c>
      <c r="F106" s="1489">
        <v>0</v>
      </c>
      <c r="G106" s="1489">
        <v>187974.68</v>
      </c>
      <c r="H106" s="1489">
        <v>196039.6</v>
      </c>
      <c r="I106" s="1521"/>
    </row>
    <row r="107" spans="4:9" x14ac:dyDescent="0.2">
      <c r="D107" s="1482" t="s">
        <v>15</v>
      </c>
      <c r="E107" s="1489">
        <v>1634693.88</v>
      </c>
      <c r="F107" s="1489">
        <v>1553424.66</v>
      </c>
      <c r="G107" s="1489">
        <v>1537974.68</v>
      </c>
      <c r="H107" s="1489">
        <v>1443564.36</v>
      </c>
      <c r="I107" s="1521"/>
    </row>
    <row r="108" spans="4:9" ht="15" x14ac:dyDescent="0.25">
      <c r="D108" s="1515" t="s">
        <v>1</v>
      </c>
      <c r="E108" s="1526">
        <v>5400000.0099999998</v>
      </c>
      <c r="F108" s="1526">
        <v>5400000</v>
      </c>
      <c r="G108" s="1526">
        <v>5399999.9900000002</v>
      </c>
      <c r="H108" s="1526">
        <v>5400000</v>
      </c>
      <c r="I108" s="1522"/>
    </row>
    <row r="109" spans="4:9" x14ac:dyDescent="0.2">
      <c r="D109" s="1492" t="s">
        <v>641</v>
      </c>
      <c r="E109" s="1493">
        <v>5718300</v>
      </c>
      <c r="F109" s="1493">
        <v>5673560</v>
      </c>
      <c r="G109" s="1493">
        <v>6244160</v>
      </c>
      <c r="H109" s="1493">
        <v>6493290</v>
      </c>
      <c r="I109" s="1523"/>
    </row>
    <row r="110" spans="4:9" x14ac:dyDescent="0.2">
      <c r="D110" s="1483" t="s">
        <v>663</v>
      </c>
      <c r="E110" s="1479">
        <v>294</v>
      </c>
      <c r="F110" s="1479">
        <v>292</v>
      </c>
      <c r="G110" s="1479">
        <v>316</v>
      </c>
      <c r="H110" s="1479">
        <v>303</v>
      </c>
      <c r="I110" s="1519"/>
    </row>
    <row r="111" spans="4:9" x14ac:dyDescent="0.2">
      <c r="D111" s="1520" t="s">
        <v>664</v>
      </c>
      <c r="E111" s="1519">
        <f>E108/E110</f>
        <v>18367.346972789113</v>
      </c>
      <c r="F111" s="1519">
        <f t="shared" ref="F111:H111" si="19">F108/F110</f>
        <v>18493.150684931508</v>
      </c>
      <c r="G111" s="1519">
        <f t="shared" si="19"/>
        <v>17088.607563291142</v>
      </c>
      <c r="H111" s="1519">
        <f t="shared" si="19"/>
        <v>17821.782178217822</v>
      </c>
      <c r="I111" s="1519"/>
    </row>
    <row r="113" spans="4:12" x14ac:dyDescent="0.2">
      <c r="D113" s="1480"/>
      <c r="E113" s="1481" t="s">
        <v>662</v>
      </c>
      <c r="F113" s="1481" t="s">
        <v>634</v>
      </c>
      <c r="G113" s="1481" t="s">
        <v>635</v>
      </c>
      <c r="H113" s="1481" t="s">
        <v>636</v>
      </c>
      <c r="I113" s="1481" t="s">
        <v>662</v>
      </c>
      <c r="J113" s="1481" t="s">
        <v>634</v>
      </c>
      <c r="K113" s="1481" t="s">
        <v>635</v>
      </c>
      <c r="L113" s="1481" t="s">
        <v>636</v>
      </c>
    </row>
    <row r="114" spans="4:12" x14ac:dyDescent="0.2">
      <c r="D114" s="1482" t="s">
        <v>5</v>
      </c>
      <c r="E114" s="1489">
        <f t="shared" ref="E114:H120" si="20">E101/E$111*E$122</f>
        <v>933333.33160493837</v>
      </c>
      <c r="F114" s="1489">
        <f t="shared" si="20"/>
        <v>671232.8725925925</v>
      </c>
      <c r="G114" s="1489">
        <f t="shared" si="20"/>
        <v>478481.0186638537</v>
      </c>
      <c r="H114" s="1489">
        <f t="shared" si="20"/>
        <v>517491.74814814818</v>
      </c>
      <c r="I114" s="1489">
        <f>E114-E101</f>
        <v>33333.331604938372</v>
      </c>
      <c r="J114" s="1489">
        <f>F114-F101</f>
        <v>23972.602592592477</v>
      </c>
      <c r="K114" s="1489">
        <f t="shared" ref="K114:L114" si="21">G114-G101</f>
        <v>17088.608663853724</v>
      </c>
      <c r="L114" s="1489">
        <f t="shared" si="21"/>
        <v>18481.848148148158</v>
      </c>
    </row>
    <row r="115" spans="4:12" x14ac:dyDescent="0.2">
      <c r="D115" s="1482" t="s">
        <v>6</v>
      </c>
      <c r="E115" s="1489">
        <f t="shared" si="20"/>
        <v>571428.57227513229</v>
      </c>
      <c r="F115" s="1489">
        <f t="shared" si="20"/>
        <v>632876.70962962951</v>
      </c>
      <c r="G115" s="1489">
        <f t="shared" si="20"/>
        <v>637974.68118143454</v>
      </c>
      <c r="H115" s="1489">
        <f t="shared" si="20"/>
        <v>369636.96</v>
      </c>
      <c r="I115" s="1489">
        <f t="shared" ref="I115:L115" si="22">E115-E102</f>
        <v>20408.162275132257</v>
      </c>
      <c r="J115" s="1489">
        <f t="shared" si="22"/>
        <v>22602.739629629534</v>
      </c>
      <c r="K115" s="1489">
        <f t="shared" si="22"/>
        <v>22784.811181434547</v>
      </c>
      <c r="L115" s="1489">
        <f t="shared" si="22"/>
        <v>13201.320000000007</v>
      </c>
    </row>
    <row r="116" spans="4:12" x14ac:dyDescent="0.2">
      <c r="D116" s="1482" t="s">
        <v>7</v>
      </c>
      <c r="E116" s="1489">
        <f t="shared" si="20"/>
        <v>514285.71608465613</v>
      </c>
      <c r="F116" s="1489">
        <f t="shared" si="20"/>
        <v>690410.95407407405</v>
      </c>
      <c r="G116" s="1489">
        <f t="shared" si="20"/>
        <v>868354.42975621193</v>
      </c>
      <c r="H116" s="1489">
        <f t="shared" si="20"/>
        <v>1071947.1985185186</v>
      </c>
      <c r="I116" s="1489">
        <f t="shared" ref="I116:L116" si="23">E116-E103</f>
        <v>18367.346084656136</v>
      </c>
      <c r="J116" s="1489">
        <f t="shared" si="23"/>
        <v>24657.534074074007</v>
      </c>
      <c r="K116" s="1489">
        <f t="shared" si="23"/>
        <v>31012.659756211913</v>
      </c>
      <c r="L116" s="1489">
        <f t="shared" si="23"/>
        <v>38283.828518518596</v>
      </c>
    </row>
    <row r="117" spans="4:12" x14ac:dyDescent="0.2">
      <c r="D117" s="1482" t="s">
        <v>185</v>
      </c>
      <c r="E117" s="1489">
        <f t="shared" si="20"/>
        <v>190476.19075837743</v>
      </c>
      <c r="F117" s="1489">
        <f t="shared" si="20"/>
        <v>441095.89481481473</v>
      </c>
      <c r="G117" s="1489">
        <f t="shared" si="20"/>
        <v>407594.93260665721</v>
      </c>
      <c r="H117" s="1489">
        <f t="shared" si="20"/>
        <v>369636.96</v>
      </c>
      <c r="I117" s="1489">
        <f t="shared" ref="I117:L117" si="24">E117-E104</f>
        <v>6802.7207583774289</v>
      </c>
      <c r="J117" s="1489">
        <f t="shared" si="24"/>
        <v>15753.42481481476</v>
      </c>
      <c r="K117" s="1489">
        <f t="shared" si="24"/>
        <v>14556.962606657238</v>
      </c>
      <c r="L117" s="1489">
        <f t="shared" si="24"/>
        <v>13201.320000000007</v>
      </c>
    </row>
    <row r="118" spans="4:12" x14ac:dyDescent="0.2">
      <c r="D118" s="1482" t="s">
        <v>12</v>
      </c>
      <c r="E118" s="1489">
        <f t="shared" si="20"/>
        <v>1676190.4724514992</v>
      </c>
      <c r="F118" s="1489">
        <f t="shared" si="20"/>
        <v>1553424.662222222</v>
      </c>
      <c r="G118" s="1489">
        <f t="shared" si="20"/>
        <v>1417721.5241068916</v>
      </c>
      <c r="H118" s="1489">
        <f t="shared" si="20"/>
        <v>1570957.1007407408</v>
      </c>
      <c r="I118" s="1489">
        <f t="shared" ref="I118:L118" si="25">E118-E105</f>
        <v>59863.94245149917</v>
      </c>
      <c r="J118" s="1489">
        <f t="shared" si="25"/>
        <v>55479.452222221997</v>
      </c>
      <c r="K118" s="1489">
        <f t="shared" si="25"/>
        <v>50632.914106891491</v>
      </c>
      <c r="L118" s="1489">
        <f t="shared" si="25"/>
        <v>56105.610740740784</v>
      </c>
    </row>
    <row r="119" spans="4:12" x14ac:dyDescent="0.2">
      <c r="D119" s="1482" t="s">
        <v>193</v>
      </c>
      <c r="E119" s="1489">
        <f t="shared" si="20"/>
        <v>19047.622186948844</v>
      </c>
      <c r="F119" s="1489">
        <f t="shared" si="20"/>
        <v>0</v>
      </c>
      <c r="G119" s="1489">
        <f t="shared" si="20"/>
        <v>194936.70554617906</v>
      </c>
      <c r="H119" s="1489">
        <f t="shared" si="20"/>
        <v>203300.32592592595</v>
      </c>
      <c r="I119" s="1489">
        <f t="shared" ref="I119:L119" si="26">E119-E106</f>
        <v>680.27218694884505</v>
      </c>
      <c r="J119" s="1489">
        <f t="shared" si="26"/>
        <v>0</v>
      </c>
      <c r="K119" s="1489">
        <f t="shared" si="26"/>
        <v>6962.0255461790657</v>
      </c>
      <c r="L119" s="1489">
        <f t="shared" si="26"/>
        <v>7260.7259259259445</v>
      </c>
    </row>
    <row r="120" spans="4:12" x14ac:dyDescent="0.2">
      <c r="D120" s="1482" t="s">
        <v>15</v>
      </c>
      <c r="E120" s="1489">
        <f t="shared" si="20"/>
        <v>1695238.094638448</v>
      </c>
      <c r="F120" s="1489">
        <f t="shared" si="20"/>
        <v>1610958.9066666663</v>
      </c>
      <c r="G120" s="1489">
        <f t="shared" si="20"/>
        <v>1594936.7081387714</v>
      </c>
      <c r="H120" s="1489">
        <f t="shared" si="20"/>
        <v>1497029.7066666668</v>
      </c>
      <c r="I120" s="1489">
        <f t="shared" ref="I120:L120" si="27">E120-E107</f>
        <v>60544.214638448087</v>
      </c>
      <c r="J120" s="1489">
        <f t="shared" si="27"/>
        <v>57534.246666666353</v>
      </c>
      <c r="K120" s="1489">
        <f t="shared" si="27"/>
        <v>56962.02813877142</v>
      </c>
      <c r="L120" s="1489">
        <f t="shared" si="27"/>
        <v>53465.346666666679</v>
      </c>
    </row>
    <row r="121" spans="4:12" ht="15" x14ac:dyDescent="0.25">
      <c r="D121" s="1515" t="s">
        <v>1</v>
      </c>
      <c r="E121" s="1526">
        <v>5600000</v>
      </c>
      <c r="F121" s="1526">
        <v>5600000</v>
      </c>
      <c r="G121" s="1526">
        <v>5600000</v>
      </c>
      <c r="H121" s="1526">
        <v>5600000</v>
      </c>
      <c r="I121" s="1526">
        <f t="shared" ref="I121:L121" si="28">E121-E108</f>
        <v>199999.99000000022</v>
      </c>
      <c r="J121" s="1526">
        <f t="shared" si="28"/>
        <v>200000</v>
      </c>
      <c r="K121" s="1526">
        <f t="shared" si="28"/>
        <v>200000.00999999978</v>
      </c>
      <c r="L121" s="1526">
        <f t="shared" si="28"/>
        <v>200000</v>
      </c>
    </row>
    <row r="122" spans="4:12" x14ac:dyDescent="0.2">
      <c r="D122" s="1520" t="s">
        <v>664</v>
      </c>
      <c r="E122" s="1519">
        <f>E121/E110</f>
        <v>19047.619047619046</v>
      </c>
      <c r="F122" s="1519">
        <f t="shared" ref="F122:H122" si="29">F121/F110</f>
        <v>19178.082191780821</v>
      </c>
      <c r="G122" s="1519">
        <f t="shared" si="29"/>
        <v>17721.518987341773</v>
      </c>
      <c r="H122" s="1519">
        <f t="shared" si="29"/>
        <v>18481.848184818482</v>
      </c>
      <c r="I122" s="1519">
        <f>E122-E111</f>
        <v>680.27207482993254</v>
      </c>
      <c r="J122" s="1519">
        <f>F122-F111</f>
        <v>684.93150684931243</v>
      </c>
      <c r="K122" s="1519">
        <f>G122-G111</f>
        <v>632.91142405063147</v>
      </c>
      <c r="L122" s="1519">
        <f>H122-H111</f>
        <v>660.06600660066033</v>
      </c>
    </row>
    <row r="124" spans="4:12" x14ac:dyDescent="0.2">
      <c r="D124" s="1480"/>
      <c r="E124" s="1481" t="s">
        <v>662</v>
      </c>
      <c r="F124" s="1481" t="s">
        <v>634</v>
      </c>
      <c r="G124" s="1481" t="s">
        <v>635</v>
      </c>
      <c r="H124" s="1481" t="s">
        <v>636</v>
      </c>
      <c r="I124" s="1481" t="s">
        <v>662</v>
      </c>
      <c r="J124" s="1481" t="s">
        <v>634</v>
      </c>
      <c r="K124" s="1481" t="s">
        <v>635</v>
      </c>
      <c r="L124" s="1481" t="s">
        <v>636</v>
      </c>
    </row>
    <row r="125" spans="4:12" x14ac:dyDescent="0.2">
      <c r="D125" s="1482" t="s">
        <v>5</v>
      </c>
      <c r="E125" s="1489">
        <f>E101/E$111*E$133</f>
        <v>866666.66506172845</v>
      </c>
      <c r="F125" s="1489">
        <f t="shared" ref="F125:H125" si="30">F101/F$111*F$133</f>
        <v>623287.66740740731</v>
      </c>
      <c r="G125" s="1489">
        <f t="shared" si="30"/>
        <v>444303.80304500699</v>
      </c>
      <c r="H125" s="1489">
        <f t="shared" si="30"/>
        <v>480528.05185185187</v>
      </c>
      <c r="I125" s="1524">
        <f>E125-E101</f>
        <v>-33333.334938271553</v>
      </c>
      <c r="J125" s="1524">
        <f t="shared" ref="J125:L125" si="31">F125-F101</f>
        <v>-23972.60259259271</v>
      </c>
      <c r="K125" s="1524">
        <f t="shared" si="31"/>
        <v>-17088.606954992982</v>
      </c>
      <c r="L125" s="1524">
        <f t="shared" si="31"/>
        <v>-18481.848148148158</v>
      </c>
    </row>
    <row r="126" spans="4:12" x14ac:dyDescent="0.2">
      <c r="D126" s="1482" t="s">
        <v>6</v>
      </c>
      <c r="E126" s="1489">
        <f>E102/E$111*E$133</f>
        <v>530612.24568405142</v>
      </c>
      <c r="F126" s="1489">
        <f t="shared" ref="F126:H126" si="32">F102/F$111*F$133</f>
        <v>587671.23037037032</v>
      </c>
      <c r="G126" s="1489">
        <f t="shared" si="32"/>
        <v>592405.06109704636</v>
      </c>
      <c r="H126" s="1489">
        <f t="shared" si="32"/>
        <v>343234.32</v>
      </c>
      <c r="I126" s="1524">
        <f t="shared" ref="I126:L126" si="33">E126-E102</f>
        <v>-20408.164315948612</v>
      </c>
      <c r="J126" s="1524">
        <f t="shared" si="33"/>
        <v>-22602.73962962965</v>
      </c>
      <c r="K126" s="1524">
        <f t="shared" si="33"/>
        <v>-22784.808902953635</v>
      </c>
      <c r="L126" s="1524">
        <f t="shared" si="33"/>
        <v>-13201.320000000007</v>
      </c>
    </row>
    <row r="127" spans="4:12" x14ac:dyDescent="0.2">
      <c r="D127" s="1482" t="s">
        <v>7</v>
      </c>
      <c r="E127" s="1489">
        <f t="shared" ref="E127:H127" si="34">E103/E$111*E$133</f>
        <v>477551.02207860927</v>
      </c>
      <c r="F127" s="1489">
        <f t="shared" si="34"/>
        <v>641095.88592592592</v>
      </c>
      <c r="G127" s="1489">
        <f t="shared" si="34"/>
        <v>806329.11334505386</v>
      </c>
      <c r="H127" s="1489">
        <f t="shared" si="34"/>
        <v>995379.54148148152</v>
      </c>
      <c r="I127" s="1524">
        <f t="shared" ref="I127:L127" si="35">E127-E103</f>
        <v>-18367.347921390727</v>
      </c>
      <c r="J127" s="1524">
        <f t="shared" si="35"/>
        <v>-24657.534074074123</v>
      </c>
      <c r="K127" s="1524">
        <f t="shared" si="35"/>
        <v>-31012.656654946157</v>
      </c>
      <c r="L127" s="1524">
        <f t="shared" si="35"/>
        <v>-38283.82851851848</v>
      </c>
    </row>
    <row r="128" spans="4:12" x14ac:dyDescent="0.2">
      <c r="D128" s="1482" t="s">
        <v>185</v>
      </c>
      <c r="E128" s="1489">
        <f t="shared" ref="E128:H128" si="36">E104/E$111*E$133</f>
        <v>176870.74856135048</v>
      </c>
      <c r="F128" s="1489">
        <f t="shared" si="36"/>
        <v>409589.04518518515</v>
      </c>
      <c r="G128" s="1489">
        <f t="shared" si="36"/>
        <v>378481.00884903886</v>
      </c>
      <c r="H128" s="1489">
        <f t="shared" si="36"/>
        <v>343234.32</v>
      </c>
      <c r="I128" s="1524">
        <f t="shared" ref="I128:L128" si="37">E128-E104</f>
        <v>-6802.7214386495179</v>
      </c>
      <c r="J128" s="1524">
        <f t="shared" si="37"/>
        <v>-15753.424814814818</v>
      </c>
      <c r="K128" s="1524">
        <f t="shared" si="37"/>
        <v>-14556.961150961113</v>
      </c>
      <c r="L128" s="1524">
        <f t="shared" si="37"/>
        <v>-13201.320000000007</v>
      </c>
    </row>
    <row r="129" spans="4:12" x14ac:dyDescent="0.2">
      <c r="D129" s="1482" t="s">
        <v>12</v>
      </c>
      <c r="E129" s="1489">
        <f t="shared" ref="E129:H129" si="38">E105/E$111*E$133</f>
        <v>1556462.5815621065</v>
      </c>
      <c r="F129" s="1489">
        <f t="shared" si="38"/>
        <v>1442465.7577777777</v>
      </c>
      <c r="G129" s="1489">
        <f t="shared" si="38"/>
        <v>1316455.7009563993</v>
      </c>
      <c r="H129" s="1489">
        <f t="shared" si="38"/>
        <v>1458745.8792592592</v>
      </c>
      <c r="I129" s="1524">
        <f t="shared" ref="I129:L129" si="39">E129-E105</f>
        <v>-59863.94843789353</v>
      </c>
      <c r="J129" s="1524">
        <f t="shared" si="39"/>
        <v>-55479.452222222229</v>
      </c>
      <c r="K129" s="1524">
        <f t="shared" si="39"/>
        <v>-50632.909043600783</v>
      </c>
      <c r="L129" s="1524">
        <f t="shared" si="39"/>
        <v>-56105.610740740784</v>
      </c>
    </row>
    <row r="130" spans="4:12" x14ac:dyDescent="0.2">
      <c r="D130" s="1482" t="s">
        <v>193</v>
      </c>
      <c r="E130" s="1489">
        <f t="shared" ref="E130:H130" si="40">E106/E$111*E$133</f>
        <v>17687.077745023929</v>
      </c>
      <c r="F130" s="1489">
        <f t="shared" si="40"/>
        <v>0</v>
      </c>
      <c r="G130" s="1489">
        <f t="shared" si="40"/>
        <v>181012.65515002341</v>
      </c>
      <c r="H130" s="1489">
        <f t="shared" si="40"/>
        <v>188778.87407407409</v>
      </c>
      <c r="I130" s="1524">
        <f t="shared" ref="I130:L130" si="41">E130-E106</f>
        <v>-680.27225497606923</v>
      </c>
      <c r="J130" s="1524">
        <f t="shared" si="41"/>
        <v>0</v>
      </c>
      <c r="K130" s="1524">
        <f t="shared" si="41"/>
        <v>-6962.0248499765876</v>
      </c>
      <c r="L130" s="1524">
        <f t="shared" si="41"/>
        <v>-7260.7259259259154</v>
      </c>
    </row>
    <row r="131" spans="4:12" x14ac:dyDescent="0.2">
      <c r="D131" s="1482" t="s">
        <v>15</v>
      </c>
      <c r="E131" s="1489">
        <f t="shared" ref="E131:H131" si="42">E107/E$111*E$133</f>
        <v>1574149.6593071301</v>
      </c>
      <c r="F131" s="1489">
        <f t="shared" si="42"/>
        <v>1495890.4133333331</v>
      </c>
      <c r="G131" s="1489">
        <f t="shared" si="42"/>
        <v>1481012.6575574307</v>
      </c>
      <c r="H131" s="1489">
        <f t="shared" si="42"/>
        <v>1390099.0133333334</v>
      </c>
      <c r="I131" s="1524">
        <f>E131-E107</f>
        <v>-60544.220692869741</v>
      </c>
      <c r="J131" s="1524">
        <f t="shared" ref="J131:L131" si="43">F131-F107</f>
        <v>-57534.246666666819</v>
      </c>
      <c r="K131" s="1524">
        <f t="shared" si="43"/>
        <v>-56962.022442569258</v>
      </c>
      <c r="L131" s="1524">
        <f t="shared" si="43"/>
        <v>-53465.346666666679</v>
      </c>
    </row>
    <row r="132" spans="4:12" ht="15" x14ac:dyDescent="0.25">
      <c r="D132" s="1515" t="s">
        <v>1</v>
      </c>
      <c r="E132" s="1526">
        <v>5200000</v>
      </c>
      <c r="F132" s="1526">
        <v>5200000</v>
      </c>
      <c r="G132" s="1526">
        <v>5200000</v>
      </c>
      <c r="H132" s="1526">
        <v>5200000</v>
      </c>
      <c r="I132" s="1527">
        <f>E132-E108</f>
        <v>-200000.00999999978</v>
      </c>
      <c r="J132" s="1527">
        <f t="shared" ref="J132:L132" si="44">F132-F108</f>
        <v>-200000</v>
      </c>
      <c r="K132" s="1527">
        <f t="shared" si="44"/>
        <v>-199999.99000000022</v>
      </c>
      <c r="L132" s="1527">
        <f t="shared" si="44"/>
        <v>-200000</v>
      </c>
    </row>
    <row r="133" spans="4:12" x14ac:dyDescent="0.2">
      <c r="D133" s="1520" t="s">
        <v>664</v>
      </c>
      <c r="E133" s="1519">
        <f>E132/E110</f>
        <v>17687.074829931971</v>
      </c>
      <c r="F133" s="1519">
        <f t="shared" ref="F133:H133" si="45">F132/F110</f>
        <v>17808.219178082192</v>
      </c>
      <c r="G133" s="1519">
        <f t="shared" si="45"/>
        <v>16455.696202531646</v>
      </c>
      <c r="H133" s="1519">
        <f t="shared" si="45"/>
        <v>17161.716171617161</v>
      </c>
      <c r="I133" s="1525">
        <f>E133-E111</f>
        <v>-680.27214285714217</v>
      </c>
      <c r="J133" s="1525">
        <f t="shared" ref="J133:L133" si="46">F133-F111</f>
        <v>-684.93150684931607</v>
      </c>
      <c r="K133" s="1525">
        <f t="shared" si="46"/>
        <v>-632.91136075949544</v>
      </c>
      <c r="L133" s="1525">
        <f t="shared" si="46"/>
        <v>-660.06600660066033</v>
      </c>
    </row>
  </sheetData>
  <pageMargins left="0.59055118110236227" right="0.59055118110236227" top="0.27559055118110237" bottom="0.47244094488188981" header="0.51181102362204722" footer="0.31496062992125984"/>
  <pageSetup paperSize="8" scale="55" orientation="landscape" r:id="rId1"/>
  <headerFooter alignWithMargins="0">
    <oddFooter>&amp;C&amp;8Finanzausgleich / &amp;F / &amp;A / &amp;D</oddFooter>
  </headerFooter>
  <colBreaks count="2" manualBreakCount="2">
    <brk id="10" max="36" man="1"/>
    <brk id="22" max="36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tabColor rgb="FF92D050"/>
  </sheetPr>
  <dimension ref="A1:S55"/>
  <sheetViews>
    <sheetView zoomScaleNormal="100" workbookViewId="0">
      <selection activeCell="L24" sqref="L24"/>
    </sheetView>
  </sheetViews>
  <sheetFormatPr baseColWidth="10" defaultColWidth="11" defaultRowHeight="14.25" x14ac:dyDescent="0.2"/>
  <cols>
    <col min="1" max="1" width="14.75" style="42" customWidth="1"/>
    <col min="2" max="2" width="12.25" style="42" bestFit="1" customWidth="1"/>
    <col min="3" max="3" width="11" style="42" customWidth="1"/>
    <col min="4" max="10" width="11" style="42"/>
    <col min="11" max="11" width="14.75" style="42" bestFit="1" customWidth="1"/>
    <col min="12" max="16384" width="11" style="42"/>
  </cols>
  <sheetData>
    <row r="1" spans="1:16" s="248" customFormat="1" ht="20.25" x14ac:dyDescent="0.3">
      <c r="A1" s="248" t="str">
        <f>II!A1</f>
        <v>KANTON NIDWALDEN</v>
      </c>
      <c r="B1" s="250"/>
    </row>
    <row r="2" spans="1:16" s="253" customFormat="1" ht="7.5" customHeight="1" x14ac:dyDescent="0.3">
      <c r="A2" s="251"/>
      <c r="B2" s="254"/>
    </row>
    <row r="3" spans="1:16" s="253" customFormat="1" ht="15" customHeight="1" x14ac:dyDescent="0.3">
      <c r="A3" s="251" t="str">
        <f>II!A3</f>
        <v>FINANZAUSGLEICH 2017</v>
      </c>
      <c r="B3" s="254"/>
    </row>
    <row r="4" spans="1:16" s="253" customFormat="1" ht="14.25" customHeight="1" x14ac:dyDescent="0.3">
      <c r="A4" s="251"/>
      <c r="B4" s="254"/>
    </row>
    <row r="5" spans="1:16" s="253" customFormat="1" ht="14.25" customHeight="1" x14ac:dyDescent="0.3">
      <c r="A5" s="251"/>
      <c r="B5" s="254"/>
      <c r="C5" s="12"/>
      <c r="D5" s="12"/>
      <c r="E5" s="12"/>
      <c r="F5" s="12"/>
      <c r="G5" s="12"/>
    </row>
    <row r="6" spans="1:16" s="248" customFormat="1" ht="29.25" customHeight="1" x14ac:dyDescent="0.3">
      <c r="A6" s="255" t="s">
        <v>298</v>
      </c>
      <c r="B6" s="250"/>
      <c r="C6" s="12"/>
      <c r="D6" s="12"/>
      <c r="E6" s="323"/>
      <c r="F6" s="12"/>
      <c r="G6" s="12"/>
    </row>
    <row r="7" spans="1:16" s="248" customFormat="1" ht="17.25" customHeight="1" x14ac:dyDescent="0.3">
      <c r="A7" s="256"/>
      <c r="B7" s="250"/>
      <c r="C7" s="311" t="s">
        <v>59</v>
      </c>
      <c r="D7" s="311" t="s">
        <v>293</v>
      </c>
      <c r="E7" s="336" t="s">
        <v>378</v>
      </c>
      <c r="F7" s="312"/>
      <c r="G7" s="312"/>
    </row>
    <row r="8" spans="1:16" s="220" customFormat="1" ht="13.5" customHeight="1" x14ac:dyDescent="0.2">
      <c r="B8" s="257"/>
      <c r="C8" s="311" t="s">
        <v>294</v>
      </c>
      <c r="D8" s="311" t="s">
        <v>295</v>
      </c>
      <c r="E8" s="336" t="s">
        <v>296</v>
      </c>
      <c r="F8" s="313"/>
      <c r="G8" s="313"/>
    </row>
    <row r="9" spans="1:16" ht="15" customHeight="1" x14ac:dyDescent="0.2">
      <c r="B9" s="258"/>
      <c r="C9" s="311" t="s">
        <v>398</v>
      </c>
      <c r="D9" s="311" t="s">
        <v>297</v>
      </c>
      <c r="E9" s="336" t="s">
        <v>101</v>
      </c>
    </row>
    <row r="10" spans="1:16" s="260" customFormat="1" ht="12.75" x14ac:dyDescent="0.2">
      <c r="A10" s="259" t="s">
        <v>0</v>
      </c>
      <c r="B10" s="310" t="s">
        <v>324</v>
      </c>
      <c r="C10" s="311" t="s">
        <v>399</v>
      </c>
      <c r="D10" s="311" t="s">
        <v>296</v>
      </c>
      <c r="E10" s="336"/>
      <c r="F10" s="314"/>
      <c r="G10" s="314"/>
      <c r="H10" s="266" t="s">
        <v>33</v>
      </c>
    </row>
    <row r="11" spans="1:16" s="264" customFormat="1" ht="24" customHeight="1" x14ac:dyDescent="0.2">
      <c r="A11" s="261"/>
      <c r="B11" s="478" t="str">
        <f>II!I13</f>
        <v>31.12.2016</v>
      </c>
      <c r="C11" s="1004">
        <f ca="1">SUM(Para!L47)</f>
        <v>0.7</v>
      </c>
      <c r="D11" s="765"/>
      <c r="E11" s="766"/>
      <c r="F11" s="765"/>
      <c r="G11" s="765"/>
      <c r="H11" s="1465" t="s">
        <v>659</v>
      </c>
      <c r="I11" s="1465"/>
      <c r="J11" s="1465"/>
      <c r="K11" s="1465"/>
    </row>
    <row r="12" spans="1:16" s="260" customFormat="1" ht="15.75" customHeight="1" x14ac:dyDescent="0.25">
      <c r="A12" s="259"/>
      <c r="B12" s="7"/>
      <c r="C12" s="2"/>
      <c r="D12" s="2"/>
      <c r="E12" s="323"/>
      <c r="F12" s="12"/>
      <c r="G12" s="12"/>
      <c r="K12" s="1480"/>
      <c r="L12" s="1481" t="s">
        <v>662</v>
      </c>
      <c r="M12" s="1481" t="s">
        <v>634</v>
      </c>
      <c r="N12" s="1481" t="s">
        <v>635</v>
      </c>
      <c r="O12" s="1481" t="s">
        <v>636</v>
      </c>
      <c r="P12" s="1481" t="s">
        <v>637</v>
      </c>
    </row>
    <row r="13" spans="1:16" s="76" customFormat="1" ht="15.75" customHeight="1" x14ac:dyDescent="0.25">
      <c r="A13" s="76" t="s">
        <v>5</v>
      </c>
      <c r="B13" s="84">
        <f ca="1">II!I17</f>
        <v>3576</v>
      </c>
      <c r="C13" s="226">
        <f ca="1">-B13+B$25*C$11</f>
        <v>-881.19090909090937</v>
      </c>
      <c r="D13" s="226" t="str">
        <f t="shared" ref="D13:D14" ca="1" si="0">IF(C13&gt;0,B$25-B13,"")</f>
        <v/>
      </c>
      <c r="E13" s="767" t="str">
        <f t="shared" ref="E13:E23" ca="1" si="1">IF(D13="","",D13/D$25)</f>
        <v/>
      </c>
      <c r="F13" s="838" t="str">
        <f t="shared" ref="F13:F23" ca="1" si="2">IF(D13="","0",E13*F$25)</f>
        <v>0</v>
      </c>
      <c r="G13" s="227"/>
      <c r="H13" s="1464" t="e">
        <f t="shared" ref="H13:H22" ca="1" si="3">F13/D13</f>
        <v>#VALUE!</v>
      </c>
      <c r="I13" s="1464"/>
      <c r="K13" s="1482" t="str">
        <f t="shared" ref="K13:K23" si="4">A13</f>
        <v>Beckenried</v>
      </c>
      <c r="L13" s="514" t="s">
        <v>638</v>
      </c>
      <c r="M13" s="514" t="s">
        <v>638</v>
      </c>
      <c r="N13" s="514" t="s">
        <v>638</v>
      </c>
      <c r="O13" s="514" t="s">
        <v>638</v>
      </c>
      <c r="P13" s="514" t="s">
        <v>638</v>
      </c>
    </row>
    <row r="14" spans="1:16" s="76" customFormat="1" ht="15.75" customHeight="1" x14ac:dyDescent="0.25">
      <c r="A14" s="76" t="s">
        <v>6</v>
      </c>
      <c r="B14" s="84">
        <f ca="1">II!I18</f>
        <v>5379</v>
      </c>
      <c r="C14" s="226">
        <f ca="1">-B14+B$25*C$11</f>
        <v>-2684.1909090909094</v>
      </c>
      <c r="D14" s="226" t="str">
        <f t="shared" ca="1" si="0"/>
        <v/>
      </c>
      <c r="E14" s="767" t="str">
        <f t="shared" ca="1" si="1"/>
        <v/>
      </c>
      <c r="F14" s="838" t="str">
        <f t="shared" ca="1" si="2"/>
        <v>0</v>
      </c>
      <c r="G14" s="227"/>
      <c r="H14" s="1464" t="e">
        <f t="shared" ca="1" si="3"/>
        <v>#VALUE!</v>
      </c>
      <c r="I14" s="1464"/>
      <c r="K14" s="1482" t="str">
        <f t="shared" si="4"/>
        <v>Buochs</v>
      </c>
      <c r="L14" s="514" t="s">
        <v>638</v>
      </c>
      <c r="M14" s="514" t="s">
        <v>638</v>
      </c>
      <c r="N14" s="514" t="s">
        <v>638</v>
      </c>
      <c r="O14" s="514" t="s">
        <v>638</v>
      </c>
      <c r="P14" s="514" t="s">
        <v>638</v>
      </c>
    </row>
    <row r="15" spans="1:16" s="76" customFormat="1" ht="15.75" customHeight="1" x14ac:dyDescent="0.25">
      <c r="A15" s="76" t="s">
        <v>7</v>
      </c>
      <c r="B15" s="84">
        <f ca="1">II!I19</f>
        <v>1833</v>
      </c>
      <c r="C15" s="226">
        <f ca="1">-B15+B$25*C$11</f>
        <v>861.80909090909063</v>
      </c>
      <c r="D15" s="226">
        <f ca="1">IF(C15&gt;0,B$25-B15,"")</f>
        <v>2016.7272727272725</v>
      </c>
      <c r="E15" s="767">
        <f t="shared" ca="1" si="1"/>
        <v>0.25412681138667736</v>
      </c>
      <c r="F15" s="838">
        <f t="shared" ca="1" si="2"/>
        <v>0</v>
      </c>
      <c r="G15" s="227"/>
      <c r="H15" s="1464">
        <f t="shared" ca="1" si="3"/>
        <v>0</v>
      </c>
      <c r="I15" s="1464"/>
      <c r="K15" s="1482" t="str">
        <f t="shared" si="4"/>
        <v>Dallenwil</v>
      </c>
      <c r="L15" s="514">
        <v>462525.72623907687</v>
      </c>
      <c r="M15" s="514">
        <v>457428.26049601927</v>
      </c>
      <c r="N15" s="514">
        <v>462256.2499286863</v>
      </c>
      <c r="O15" s="514">
        <v>454680.04150812869</v>
      </c>
      <c r="P15" s="514">
        <v>460680.72666527459</v>
      </c>
    </row>
    <row r="16" spans="1:16" s="76" customFormat="1" ht="15.75" customHeight="1" x14ac:dyDescent="0.25">
      <c r="A16" s="76" t="s">
        <v>8</v>
      </c>
      <c r="B16" s="84">
        <f ca="1">II!I20</f>
        <v>1391</v>
      </c>
      <c r="C16" s="226">
        <f ca="1">-B16+B$25*C$11</f>
        <v>1303.8090909090906</v>
      </c>
      <c r="D16" s="226">
        <f ca="1">IF(C16&gt;0,B$25-B16,"")</f>
        <v>2458.7272727272725</v>
      </c>
      <c r="E16" s="767">
        <f t="shared" ca="1" si="1"/>
        <v>0.30982301391832295</v>
      </c>
      <c r="F16" s="838">
        <f ca="1">IF(D16="","0",E16*F$25)</f>
        <v>0</v>
      </c>
      <c r="G16" s="227"/>
      <c r="H16" s="1464">
        <f ca="1">F16/D16</f>
        <v>0</v>
      </c>
      <c r="I16" s="1464"/>
      <c r="K16" s="1482" t="str">
        <f t="shared" si="4"/>
        <v>Emmetten</v>
      </c>
      <c r="L16" s="514">
        <v>552265.59600526339</v>
      </c>
      <c r="M16" s="514">
        <v>557681.42505298136</v>
      </c>
      <c r="N16" s="514">
        <v>556239.65952008765</v>
      </c>
      <c r="O16" s="514">
        <v>560152.19647180906</v>
      </c>
      <c r="P16" s="514">
        <v>560137.81582793896</v>
      </c>
    </row>
    <row r="17" spans="1:19" s="76" customFormat="1" ht="15.75" customHeight="1" x14ac:dyDescent="0.25">
      <c r="A17" s="76" t="s">
        <v>9</v>
      </c>
      <c r="B17" s="84">
        <f ca="1">II!I21</f>
        <v>4515</v>
      </c>
      <c r="C17" s="226">
        <f t="shared" ref="C17:C22" ca="1" si="5">-B17+B$25*C$11</f>
        <v>-1820.1909090909094</v>
      </c>
      <c r="D17" s="226" t="str">
        <f t="shared" ref="D17:D24" ca="1" si="6">IF(C17&gt;0,B$25-B17,"")</f>
        <v/>
      </c>
      <c r="E17" s="767" t="str">
        <f t="shared" ca="1" si="1"/>
        <v/>
      </c>
      <c r="F17" s="838" t="str">
        <f t="shared" ca="1" si="2"/>
        <v>0</v>
      </c>
      <c r="G17" s="227"/>
      <c r="H17" s="1464" t="e">
        <f t="shared" ca="1" si="3"/>
        <v>#VALUE!</v>
      </c>
      <c r="I17" s="1464"/>
      <c r="K17" s="1482" t="str">
        <f t="shared" si="4"/>
        <v>Ennetbürgen</v>
      </c>
      <c r="L17" s="514" t="s">
        <v>638</v>
      </c>
      <c r="M17" s="514" t="s">
        <v>638</v>
      </c>
      <c r="N17" s="514" t="s">
        <v>638</v>
      </c>
      <c r="O17" s="514" t="s">
        <v>638</v>
      </c>
      <c r="P17" s="514" t="s">
        <v>638</v>
      </c>
    </row>
    <row r="18" spans="1:19" s="76" customFormat="1" ht="15.75" customHeight="1" x14ac:dyDescent="0.25">
      <c r="A18" s="76" t="s">
        <v>10</v>
      </c>
      <c r="B18" s="84">
        <f ca="1">II!I22</f>
        <v>2112</v>
      </c>
      <c r="C18" s="226">
        <f t="shared" ca="1" si="5"/>
        <v>582.80909090909063</v>
      </c>
      <c r="D18" s="226">
        <f t="shared" ca="1" si="6"/>
        <v>1737.7272727272725</v>
      </c>
      <c r="E18" s="767">
        <f t="shared" ca="1" si="1"/>
        <v>0.21897015865742597</v>
      </c>
      <c r="F18" s="838">
        <f ca="1">IF(D18="","0",E18*F$25)</f>
        <v>0</v>
      </c>
      <c r="G18" s="227"/>
      <c r="H18" s="1464">
        <f t="shared" ca="1" si="3"/>
        <v>0</v>
      </c>
      <c r="I18" s="1464"/>
      <c r="K18" s="1482" t="str">
        <f t="shared" si="4"/>
        <v>Ennetmoos</v>
      </c>
      <c r="L18" s="514">
        <v>386369.31070548942</v>
      </c>
      <c r="M18" s="514">
        <v>394146.28558336676</v>
      </c>
      <c r="N18" s="514">
        <v>397642.65583459794</v>
      </c>
      <c r="O18" s="514">
        <v>393725.35454859911</v>
      </c>
      <c r="P18" s="514">
        <v>390624.3474629359</v>
      </c>
    </row>
    <row r="19" spans="1:19" s="76" customFormat="1" ht="15.75" customHeight="1" x14ac:dyDescent="0.25">
      <c r="A19" s="76" t="s">
        <v>11</v>
      </c>
      <c r="B19" s="84">
        <f ca="1">II!I23</f>
        <v>5677</v>
      </c>
      <c r="C19" s="226">
        <f t="shared" ca="1" si="5"/>
        <v>-2982.1909090909094</v>
      </c>
      <c r="D19" s="226" t="str">
        <f t="shared" ca="1" si="6"/>
        <v/>
      </c>
      <c r="E19" s="767" t="str">
        <f t="shared" ca="1" si="1"/>
        <v/>
      </c>
      <c r="F19" s="838" t="str">
        <f t="shared" ca="1" si="2"/>
        <v>0</v>
      </c>
      <c r="G19" s="227"/>
      <c r="H19" s="1464" t="e">
        <f t="shared" ca="1" si="3"/>
        <v>#VALUE!</v>
      </c>
      <c r="I19" s="1464"/>
      <c r="K19" s="1482" t="str">
        <f t="shared" si="4"/>
        <v>Hergiswil</v>
      </c>
      <c r="L19" s="514" t="s">
        <v>638</v>
      </c>
      <c r="M19" s="514" t="s">
        <v>638</v>
      </c>
      <c r="N19" s="514" t="s">
        <v>638</v>
      </c>
      <c r="O19" s="514" t="s">
        <v>638</v>
      </c>
      <c r="P19" s="514" t="s">
        <v>638</v>
      </c>
    </row>
    <row r="20" spans="1:19" s="76" customFormat="1" ht="15.75" customHeight="1" x14ac:dyDescent="0.25">
      <c r="A20" s="76" t="s">
        <v>12</v>
      </c>
      <c r="B20" s="84">
        <f ca="1">II!I24</f>
        <v>3139</v>
      </c>
      <c r="C20" s="226">
        <f t="shared" ca="1" si="5"/>
        <v>-444.19090909090937</v>
      </c>
      <c r="D20" s="226" t="str">
        <f t="shared" ca="1" si="6"/>
        <v/>
      </c>
      <c r="E20" s="767" t="str">
        <f t="shared" ca="1" si="1"/>
        <v/>
      </c>
      <c r="F20" s="838" t="str">
        <f t="shared" ca="1" si="2"/>
        <v>0</v>
      </c>
      <c r="G20" s="227"/>
      <c r="H20" s="1464" t="e">
        <f t="shared" ca="1" si="3"/>
        <v>#VALUE!</v>
      </c>
      <c r="I20" s="1464"/>
      <c r="K20" s="1482" t="str">
        <f t="shared" si="4"/>
        <v>Oberdorf</v>
      </c>
      <c r="L20" s="514" t="s">
        <v>638</v>
      </c>
      <c r="M20" s="514" t="s">
        <v>638</v>
      </c>
      <c r="N20" s="514" t="s">
        <v>638</v>
      </c>
      <c r="O20" s="514" t="s">
        <v>638</v>
      </c>
      <c r="P20" s="514" t="s">
        <v>638</v>
      </c>
    </row>
    <row r="21" spans="1:19" s="76" customFormat="1" ht="15.75" customHeight="1" x14ac:dyDescent="0.25">
      <c r="A21" s="76" t="s">
        <v>13</v>
      </c>
      <c r="B21" s="84">
        <f ca="1">II!I25</f>
        <v>8160</v>
      </c>
      <c r="C21" s="226">
        <f t="shared" ca="1" si="5"/>
        <v>-5465.1909090909094</v>
      </c>
      <c r="D21" s="226" t="str">
        <f t="shared" ca="1" si="6"/>
        <v/>
      </c>
      <c r="E21" s="767" t="str">
        <f t="shared" ca="1" si="1"/>
        <v/>
      </c>
      <c r="F21" s="838" t="str">
        <f t="shared" ca="1" si="2"/>
        <v>0</v>
      </c>
      <c r="G21" s="227"/>
      <c r="H21" s="1464" t="e">
        <f t="shared" ca="1" si="3"/>
        <v>#VALUE!</v>
      </c>
      <c r="I21" s="1464"/>
      <c r="K21" s="1482" t="str">
        <f t="shared" si="4"/>
        <v>Stans</v>
      </c>
      <c r="L21" s="514" t="s">
        <v>638</v>
      </c>
      <c r="M21" s="514" t="s">
        <v>638</v>
      </c>
      <c r="N21" s="514" t="s">
        <v>638</v>
      </c>
      <c r="O21" s="514" t="s">
        <v>638</v>
      </c>
      <c r="P21" s="514" t="s">
        <v>638</v>
      </c>
    </row>
    <row r="22" spans="1:19" s="76" customFormat="1" ht="15.75" customHeight="1" x14ac:dyDescent="0.25">
      <c r="A22" s="76" t="s">
        <v>14</v>
      </c>
      <c r="B22" s="84">
        <f ca="1">II!I26</f>
        <v>4438</v>
      </c>
      <c r="C22" s="226">
        <f t="shared" ca="1" si="5"/>
        <v>-1743.1909090909094</v>
      </c>
      <c r="D22" s="226" t="str">
        <f t="shared" ca="1" si="6"/>
        <v/>
      </c>
      <c r="E22" s="767" t="str">
        <f t="shared" ca="1" si="1"/>
        <v/>
      </c>
      <c r="F22" s="838" t="str">
        <f t="shared" ca="1" si="2"/>
        <v>0</v>
      </c>
      <c r="G22" s="227"/>
      <c r="H22" s="1464" t="e">
        <f t="shared" ca="1" si="3"/>
        <v>#VALUE!</v>
      </c>
      <c r="I22" s="1464"/>
      <c r="K22" s="1482" t="str">
        <f>A22</f>
        <v>Stansstad</v>
      </c>
      <c r="L22" s="514" t="s">
        <v>638</v>
      </c>
      <c r="M22" s="514" t="s">
        <v>638</v>
      </c>
      <c r="N22" s="514" t="s">
        <v>638</v>
      </c>
      <c r="O22" s="514" t="s">
        <v>638</v>
      </c>
      <c r="P22" s="514" t="s">
        <v>638</v>
      </c>
    </row>
    <row r="23" spans="1:19" s="76" customFormat="1" ht="15.75" customHeight="1" x14ac:dyDescent="0.25">
      <c r="A23" s="76" t="s">
        <v>15</v>
      </c>
      <c r="B23" s="84">
        <f ca="1">II!I27</f>
        <v>2127</v>
      </c>
      <c r="C23" s="226">
        <f ca="1">-B23+B$25*C$11</f>
        <v>567.80909090909063</v>
      </c>
      <c r="D23" s="226">
        <f t="shared" ca="1" si="6"/>
        <v>1722.7272727272725</v>
      </c>
      <c r="E23" s="767">
        <f t="shared" ca="1" si="1"/>
        <v>0.21708001603757374</v>
      </c>
      <c r="F23" s="838">
        <f t="shared" ca="1" si="2"/>
        <v>0</v>
      </c>
      <c r="G23" s="227"/>
      <c r="H23" s="1464">
        <f t="shared" ref="H23" ca="1" si="7">F23/D23</f>
        <v>0</v>
      </c>
      <c r="I23" s="1464"/>
      <c r="K23" s="1482" t="str">
        <f t="shared" si="4"/>
        <v>Wolfenschiessen</v>
      </c>
      <c r="L23" s="514">
        <v>398839.36705017037</v>
      </c>
      <c r="M23" s="514">
        <v>390744.02886763273</v>
      </c>
      <c r="N23" s="514">
        <v>383861.43471662805</v>
      </c>
      <c r="O23" s="514">
        <v>391442.40747146314</v>
      </c>
      <c r="P23" s="514">
        <v>388557.11004385049</v>
      </c>
    </row>
    <row r="24" spans="1:19" s="23" customFormat="1" ht="15" x14ac:dyDescent="0.25">
      <c r="A24" s="23" t="s">
        <v>1</v>
      </c>
      <c r="B24" s="271">
        <f t="shared" ref="B24" ca="1" si="8">SUM(B13:B23)</f>
        <v>42347</v>
      </c>
      <c r="C24" s="89"/>
      <c r="D24" s="226" t="str">
        <f t="shared" si="6"/>
        <v/>
      </c>
      <c r="E24" s="153"/>
      <c r="F24" s="72"/>
      <c r="G24" s="72"/>
      <c r="H24" s="1464"/>
      <c r="I24" s="1464"/>
      <c r="K24" s="1482"/>
      <c r="L24" s="72"/>
      <c r="M24" s="72"/>
      <c r="N24" s="72"/>
      <c r="O24" s="72"/>
      <c r="P24" s="72"/>
    </row>
    <row r="25" spans="1:19" s="23" customFormat="1" ht="15" x14ac:dyDescent="0.25">
      <c r="A25" s="272" t="s">
        <v>296</v>
      </c>
      <c r="B25" s="271">
        <f ca="1">B24/11</f>
        <v>3849.7272727272725</v>
      </c>
      <c r="C25" s="91"/>
      <c r="D25" s="91">
        <f ca="1">SUM(D13:D23)</f>
        <v>7935.9090909090901</v>
      </c>
      <c r="E25" s="767">
        <f ca="1">SUM(E13:E23)</f>
        <v>1</v>
      </c>
      <c r="F25" s="768">
        <f ca="1">IF(F28="ja",IF(F29="ja",F30,(IF(F32&lt;F34,F32,F34))),0)</f>
        <v>0</v>
      </c>
      <c r="G25" s="53"/>
      <c r="H25" s="1464">
        <f ca="1">F25/D25</f>
        <v>0</v>
      </c>
      <c r="I25" s="1464"/>
      <c r="K25" s="1483" t="s">
        <v>1</v>
      </c>
      <c r="L25" s="1479">
        <v>1800000</v>
      </c>
      <c r="M25" s="1479">
        <v>1800000</v>
      </c>
      <c r="N25" s="1479">
        <v>1800000</v>
      </c>
      <c r="O25" s="1479">
        <v>1800000</v>
      </c>
      <c r="P25" s="1479">
        <v>1800000</v>
      </c>
    </row>
    <row r="26" spans="1:19" s="23" customFormat="1" ht="14.25" customHeight="1" x14ac:dyDescent="0.2">
      <c r="A26" s="1463">
        <f ca="1">C11</f>
        <v>0.7</v>
      </c>
      <c r="B26" s="271">
        <f ca="1">SUM(B25*C11)</f>
        <v>2694.8090909090906</v>
      </c>
      <c r="C26" s="278"/>
      <c r="D26" s="278"/>
      <c r="E26" s="335"/>
      <c r="F26" s="278"/>
      <c r="G26" s="278"/>
      <c r="K26" s="1482" t="s">
        <v>660</v>
      </c>
      <c r="L26" s="514">
        <v>8083.363636363636</v>
      </c>
      <c r="M26" s="514">
        <v>7936</v>
      </c>
      <c r="N26" s="514">
        <v>7967.363636363636</v>
      </c>
      <c r="O26" s="514">
        <v>7884.545454545454</v>
      </c>
      <c r="P26" s="514"/>
    </row>
    <row r="27" spans="1:19" ht="15" x14ac:dyDescent="0.25">
      <c r="C27" s="769"/>
      <c r="D27" s="769"/>
      <c r="E27" s="770"/>
      <c r="F27" s="32"/>
      <c r="G27" s="32"/>
      <c r="K27" s="1482" t="s">
        <v>661</v>
      </c>
      <c r="L27" s="514">
        <f>L25/L26</f>
        <v>222.67957758358921</v>
      </c>
      <c r="M27" s="514">
        <f t="shared" ref="M27:P27" si="9">M25/M26</f>
        <v>226.81451612903226</v>
      </c>
      <c r="N27" s="514">
        <f t="shared" si="9"/>
        <v>225.92165767163772</v>
      </c>
      <c r="O27" s="514">
        <f t="shared" si="9"/>
        <v>228.29470771359394</v>
      </c>
      <c r="P27" s="514" t="e">
        <f t="shared" si="9"/>
        <v>#DIV/0!</v>
      </c>
    </row>
    <row r="28" spans="1:19" x14ac:dyDescent="0.2">
      <c r="A28" s="42" t="str">
        <f>Para!C46</f>
        <v>Wohnbevölkerung  Ausgleich</v>
      </c>
      <c r="F28" s="772" t="str">
        <f ca="1">(Para!L46)</f>
        <v>nein</v>
      </c>
    </row>
    <row r="29" spans="1:19" x14ac:dyDescent="0.2">
      <c r="A29" s="42" t="str">
        <f>Para!C48</f>
        <v>Wohnbevölkerung  Ausgleich absolut in CHF</v>
      </c>
      <c r="F29" s="772" t="str">
        <f ca="1">(Para!L48)</f>
        <v>ja</v>
      </c>
    </row>
    <row r="30" spans="1:19" x14ac:dyDescent="0.2">
      <c r="A30" s="42" t="str">
        <f>Para!C49</f>
        <v>Wohnbevölkerung  Ausgleich: absolut in CHF</v>
      </c>
      <c r="F30" s="1007">
        <f ca="1">(Para!L49)</f>
        <v>1800000</v>
      </c>
      <c r="K30" s="1480"/>
      <c r="L30" s="1481" t="s">
        <v>662</v>
      </c>
      <c r="M30" s="1481" t="s">
        <v>634</v>
      </c>
      <c r="N30" s="1481" t="s">
        <v>635</v>
      </c>
      <c r="O30" s="1481" t="s">
        <v>636</v>
      </c>
      <c r="P30" s="1518"/>
      <c r="Q30" s="1518"/>
      <c r="R30" s="1518"/>
      <c r="S30" s="1518"/>
    </row>
    <row r="31" spans="1:19" x14ac:dyDescent="0.2">
      <c r="A31" s="42" t="str">
        <f>Para!C50</f>
        <v>Wohnbevölkerung  Ausgleich: x % vom Kantonsbeitrag</v>
      </c>
      <c r="F31" s="771">
        <f ca="1">SUM(Para!L50)</f>
        <v>0.1</v>
      </c>
      <c r="G31"/>
      <c r="K31" s="1482" t="s">
        <v>7</v>
      </c>
      <c r="L31" s="514">
        <v>462525.72623907687</v>
      </c>
      <c r="M31" s="514">
        <v>457428.26049601927</v>
      </c>
      <c r="N31" s="514">
        <v>462256.2499286863</v>
      </c>
      <c r="O31" s="514">
        <v>454680.04150812869</v>
      </c>
      <c r="P31" s="1517"/>
      <c r="Q31" s="1517"/>
      <c r="R31" s="1517"/>
      <c r="S31" s="1517"/>
    </row>
    <row r="32" spans="1:19" ht="15" x14ac:dyDescent="0.25">
      <c r="F32" s="227">
        <f ca="1">ROUND(SUM(F31*M!C27),-3)</f>
        <v>886000</v>
      </c>
      <c r="G32" s="42" t="s">
        <v>626</v>
      </c>
      <c r="K32" s="1513" t="s">
        <v>8</v>
      </c>
      <c r="L32" s="1514">
        <v>552265.59600526339</v>
      </c>
      <c r="M32" s="1514">
        <v>557681.42505298136</v>
      </c>
      <c r="N32" s="1514">
        <v>556239.65952008765</v>
      </c>
      <c r="O32" s="1514">
        <v>560152.19647180906</v>
      </c>
      <c r="P32" s="1517"/>
      <c r="Q32" s="1517"/>
      <c r="R32" s="1517"/>
      <c r="S32" s="1517"/>
    </row>
    <row r="33" spans="1:19" x14ac:dyDescent="0.2">
      <c r="A33" s="42" t="str">
        <f>Para!C51</f>
        <v>Wohnbevölkerung  Ausgleich: max. x % aller Finanzausgleichsmittel</v>
      </c>
      <c r="C33"/>
      <c r="D33"/>
      <c r="E33"/>
      <c r="F33" s="771">
        <f ca="1">SUM(Para!L51)</f>
        <v>0.1</v>
      </c>
      <c r="K33" s="1482" t="s">
        <v>10</v>
      </c>
      <c r="L33" s="514">
        <v>386369.31070548942</v>
      </c>
      <c r="M33" s="514">
        <v>394146.28558336676</v>
      </c>
      <c r="N33" s="514">
        <v>397642.65583459794</v>
      </c>
      <c r="O33" s="514">
        <v>393725.35454859911</v>
      </c>
      <c r="P33" s="1517"/>
      <c r="Q33" s="1517"/>
      <c r="R33" s="1517"/>
      <c r="S33" s="1517"/>
    </row>
    <row r="34" spans="1:19" ht="15" x14ac:dyDescent="0.25">
      <c r="F34" s="227">
        <f ca="1">ROUND(SUM(F33*M!C32),-3)</f>
        <v>1977000</v>
      </c>
      <c r="G34" s="42" t="s">
        <v>626</v>
      </c>
      <c r="K34" s="1482" t="s">
        <v>15</v>
      </c>
      <c r="L34" s="514">
        <v>398839.36705017037</v>
      </c>
      <c r="M34" s="514">
        <v>390744.02886763273</v>
      </c>
      <c r="N34" s="514">
        <v>383861.43471662805</v>
      </c>
      <c r="O34" s="514">
        <v>391442.40747146314</v>
      </c>
      <c r="P34" s="1517"/>
      <c r="Q34" s="1517"/>
      <c r="R34" s="1517"/>
      <c r="S34" s="1517"/>
    </row>
    <row r="35" spans="1:19" ht="15" x14ac:dyDescent="0.25">
      <c r="K35" s="1515" t="s">
        <v>1</v>
      </c>
      <c r="L35" s="1516">
        <v>1800000</v>
      </c>
      <c r="M35" s="1516">
        <v>1800000</v>
      </c>
      <c r="N35" s="1516">
        <v>1800000</v>
      </c>
      <c r="O35" s="1516">
        <v>1800000</v>
      </c>
      <c r="P35" s="1519"/>
      <c r="Q35" s="1519"/>
      <c r="R35" s="1519"/>
      <c r="S35" s="1519"/>
    </row>
    <row r="36" spans="1:19" x14ac:dyDescent="0.2">
      <c r="K36" s="1482" t="s">
        <v>660</v>
      </c>
      <c r="L36" s="514">
        <v>8083.363636363636</v>
      </c>
      <c r="M36" s="514">
        <v>7936</v>
      </c>
      <c r="N36" s="514">
        <v>7967.363636363636</v>
      </c>
      <c r="O36" s="514">
        <v>7884.545454545454</v>
      </c>
      <c r="P36" s="1517"/>
      <c r="Q36" s="1517"/>
      <c r="R36" s="1517"/>
      <c r="S36" s="1517"/>
    </row>
    <row r="37" spans="1:19" x14ac:dyDescent="0.2">
      <c r="K37" s="1482" t="s">
        <v>661</v>
      </c>
      <c r="L37" s="514">
        <f>L35/L36</f>
        <v>222.67957758358921</v>
      </c>
      <c r="M37" s="514">
        <f t="shared" ref="M37" si="10">M35/M36</f>
        <v>226.81451612903226</v>
      </c>
      <c r="N37" s="514">
        <f t="shared" ref="N37" si="11">N35/N36</f>
        <v>225.92165767163772</v>
      </c>
      <c r="O37" s="514">
        <f t="shared" ref="O37" si="12">O35/O36</f>
        <v>228.29470771359394</v>
      </c>
      <c r="P37" s="1517"/>
      <c r="Q37" s="1517"/>
      <c r="R37" s="1517"/>
      <c r="S37" s="1517"/>
    </row>
    <row r="38" spans="1:19" x14ac:dyDescent="0.2">
      <c r="P38" s="279"/>
    </row>
    <row r="39" spans="1:19" x14ac:dyDescent="0.2">
      <c r="K39" s="1480"/>
      <c r="L39" s="1481" t="s">
        <v>662</v>
      </c>
      <c r="M39" s="1481" t="s">
        <v>634</v>
      </c>
      <c r="N39" s="1481" t="s">
        <v>635</v>
      </c>
      <c r="O39" s="1481" t="s">
        <v>636</v>
      </c>
      <c r="P39" s="1481" t="s">
        <v>662</v>
      </c>
      <c r="Q39" s="1481" t="s">
        <v>634</v>
      </c>
      <c r="R39" s="1481" t="s">
        <v>635</v>
      </c>
      <c r="S39" s="1481" t="s">
        <v>636</v>
      </c>
    </row>
    <row r="40" spans="1:19" x14ac:dyDescent="0.2">
      <c r="K40" s="1482" t="s">
        <v>7</v>
      </c>
      <c r="L40" s="514">
        <f>L31/L$37*L$46</f>
        <v>513917.47359897435</v>
      </c>
      <c r="M40" s="514">
        <f>M31/M$37*M$46</f>
        <v>508253.62277335476</v>
      </c>
      <c r="N40" s="514">
        <f t="shared" ref="N40:O40" si="13">N31/N$37*N$46</f>
        <v>513618.05547631811</v>
      </c>
      <c r="O40" s="514">
        <f t="shared" si="13"/>
        <v>505200.04612014297</v>
      </c>
      <c r="P40" s="514">
        <f>L40-L31</f>
        <v>51391.747359897476</v>
      </c>
      <c r="Q40" s="514">
        <f t="shared" ref="Q40:S40" si="14">M40-M31</f>
        <v>50825.362277335487</v>
      </c>
      <c r="R40" s="514">
        <f t="shared" si="14"/>
        <v>51361.805547631811</v>
      </c>
      <c r="S40" s="514">
        <f t="shared" si="14"/>
        <v>50520.00461201428</v>
      </c>
    </row>
    <row r="41" spans="1:19" x14ac:dyDescent="0.2">
      <c r="K41" s="1513" t="s">
        <v>8</v>
      </c>
      <c r="L41" s="1514">
        <f>L32/L$37*L$46</f>
        <v>613628.44000584818</v>
      </c>
      <c r="M41" s="1514">
        <f t="shared" ref="M41:O41" si="15">M32/M$37*M$46</f>
        <v>619646.02783664595</v>
      </c>
      <c r="N41" s="1514">
        <f t="shared" si="15"/>
        <v>618044.06613343069</v>
      </c>
      <c r="O41" s="1514">
        <f t="shared" si="15"/>
        <v>622391.3294131211</v>
      </c>
      <c r="P41" s="1514">
        <f>L41-L32</f>
        <v>61362.844000584795</v>
      </c>
      <c r="Q41" s="1514">
        <f t="shared" ref="Q41:S41" si="16">M41-M32</f>
        <v>61964.602783664595</v>
      </c>
      <c r="R41" s="1514">
        <f t="shared" si="16"/>
        <v>61804.406613343046</v>
      </c>
      <c r="S41" s="1514">
        <f t="shared" si="16"/>
        <v>62239.13294131204</v>
      </c>
    </row>
    <row r="42" spans="1:19" x14ac:dyDescent="0.2">
      <c r="K42" s="1482" t="s">
        <v>10</v>
      </c>
      <c r="L42" s="514">
        <f>L33/L$37*L$46</f>
        <v>429299.23411721044</v>
      </c>
      <c r="M42" s="514">
        <f t="shared" ref="M42:O42" si="17">M33/M$37*M$46</f>
        <v>437940.31731485197</v>
      </c>
      <c r="N42" s="514">
        <f t="shared" si="17"/>
        <v>441825.1731495533</v>
      </c>
      <c r="O42" s="514">
        <f t="shared" si="17"/>
        <v>437472.61616511008</v>
      </c>
      <c r="P42" s="514">
        <f t="shared" ref="P42:P43" si="18">L42-L33</f>
        <v>42929.923411721014</v>
      </c>
      <c r="Q42" s="514">
        <f t="shared" ref="Q42:S42" si="19">M42-M33</f>
        <v>43794.031731485215</v>
      </c>
      <c r="R42" s="514">
        <f t="shared" si="19"/>
        <v>44182.517314955359</v>
      </c>
      <c r="S42" s="514">
        <f t="shared" si="19"/>
        <v>43747.261616510979</v>
      </c>
    </row>
    <row r="43" spans="1:19" x14ac:dyDescent="0.2">
      <c r="K43" s="1482" t="s">
        <v>15</v>
      </c>
      <c r="L43" s="514">
        <f t="shared" ref="L43:O43" si="20">L34/L$37*L$46</f>
        <v>443154.85227796709</v>
      </c>
      <c r="M43" s="514">
        <f t="shared" si="20"/>
        <v>434160.03207514755</v>
      </c>
      <c r="N43" s="514">
        <f t="shared" si="20"/>
        <v>426512.70524069783</v>
      </c>
      <c r="O43" s="514">
        <f t="shared" si="20"/>
        <v>434936.00830162567</v>
      </c>
      <c r="P43" s="514">
        <f t="shared" si="18"/>
        <v>44315.485227796715</v>
      </c>
      <c r="Q43" s="514">
        <f t="shared" ref="Q43:S44" si="21">M43-M34</f>
        <v>43416.003207514819</v>
      </c>
      <c r="R43" s="514">
        <f t="shared" si="21"/>
        <v>42651.270524069783</v>
      </c>
      <c r="S43" s="514">
        <f t="shared" si="21"/>
        <v>43493.600830162526</v>
      </c>
    </row>
    <row r="44" spans="1:19" ht="15" x14ac:dyDescent="0.25">
      <c r="K44" s="1515" t="s">
        <v>1</v>
      </c>
      <c r="L44" s="1516">
        <v>2000000</v>
      </c>
      <c r="M44" s="1516">
        <v>2000000</v>
      </c>
      <c r="N44" s="1516">
        <v>2000000</v>
      </c>
      <c r="O44" s="1516">
        <v>2000000</v>
      </c>
      <c r="P44" s="1516">
        <f>L44-L35</f>
        <v>200000</v>
      </c>
      <c r="Q44" s="1516">
        <f t="shared" si="21"/>
        <v>200000</v>
      </c>
      <c r="R44" s="1516">
        <f t="shared" si="21"/>
        <v>200000</v>
      </c>
      <c r="S44" s="1516">
        <f t="shared" si="21"/>
        <v>200000</v>
      </c>
    </row>
    <row r="45" spans="1:19" x14ac:dyDescent="0.2">
      <c r="K45" s="1482" t="s">
        <v>660</v>
      </c>
      <c r="L45" s="514">
        <v>8083.363636363636</v>
      </c>
      <c r="M45" s="514">
        <v>7936</v>
      </c>
      <c r="N45" s="514">
        <v>7967.363636363636</v>
      </c>
      <c r="O45" s="514">
        <v>7884.545454545454</v>
      </c>
      <c r="P45" s="514">
        <f t="shared" ref="P45:P46" si="22">L45-L36</f>
        <v>0</v>
      </c>
      <c r="Q45" s="514">
        <f t="shared" ref="Q45:Q46" si="23">M45-M36</f>
        <v>0</v>
      </c>
      <c r="R45" s="514">
        <f t="shared" ref="R45:R46" si="24">N45-N36</f>
        <v>0</v>
      </c>
      <c r="S45" s="514">
        <f t="shared" ref="S45:S46" si="25">O45-O36</f>
        <v>0</v>
      </c>
    </row>
    <row r="46" spans="1:19" x14ac:dyDescent="0.2">
      <c r="K46" s="1482" t="s">
        <v>661</v>
      </c>
      <c r="L46" s="514">
        <f>L44/L45</f>
        <v>247.42175287065467</v>
      </c>
      <c r="M46" s="514">
        <f t="shared" ref="M46" si="26">M44/M45</f>
        <v>252.01612903225808</v>
      </c>
      <c r="N46" s="514">
        <f t="shared" ref="N46" si="27">N44/N45</f>
        <v>251.02406407959745</v>
      </c>
      <c r="O46" s="514">
        <f t="shared" ref="O46" si="28">O44/O45</f>
        <v>253.66078634843768</v>
      </c>
      <c r="P46" s="514">
        <f t="shared" si="22"/>
        <v>24.742175287065464</v>
      </c>
      <c r="Q46" s="514">
        <f t="shared" si="23"/>
        <v>25.201612903225822</v>
      </c>
      <c r="R46" s="514">
        <f t="shared" si="24"/>
        <v>25.102406407959734</v>
      </c>
      <c r="S46" s="514">
        <f t="shared" si="25"/>
        <v>25.366078634843745</v>
      </c>
    </row>
    <row r="48" spans="1:19" x14ac:dyDescent="0.2">
      <c r="K48" s="1480"/>
      <c r="L48" s="1481" t="s">
        <v>662</v>
      </c>
      <c r="M48" s="1481" t="s">
        <v>634</v>
      </c>
      <c r="N48" s="1481" t="s">
        <v>635</v>
      </c>
      <c r="O48" s="1481" t="s">
        <v>636</v>
      </c>
      <c r="P48" s="1481" t="s">
        <v>662</v>
      </c>
      <c r="Q48" s="1481" t="s">
        <v>634</v>
      </c>
      <c r="R48" s="1481" t="s">
        <v>635</v>
      </c>
      <c r="S48" s="1481" t="s">
        <v>636</v>
      </c>
    </row>
    <row r="49" spans="11:19" x14ac:dyDescent="0.2">
      <c r="K49" s="1482" t="s">
        <v>7</v>
      </c>
      <c r="L49" s="514">
        <f>L31/L$37*L$55</f>
        <v>411133.97887917946</v>
      </c>
      <c r="M49" s="514">
        <f t="shared" ref="M49:O49" si="29">M31/M$37*M$55</f>
        <v>406602.89821868384</v>
      </c>
      <c r="N49" s="514">
        <f t="shared" si="29"/>
        <v>410894.44438105443</v>
      </c>
      <c r="O49" s="514">
        <f t="shared" si="29"/>
        <v>404160.03689611441</v>
      </c>
      <c r="P49" s="514">
        <f>L49-L31</f>
        <v>-51391.747359897417</v>
      </c>
      <c r="Q49" s="514">
        <f t="shared" ref="Q49:S49" si="30">M49-M31</f>
        <v>-50825.362277335429</v>
      </c>
      <c r="R49" s="514">
        <f t="shared" si="30"/>
        <v>-51361.80554763187</v>
      </c>
      <c r="S49" s="514">
        <f t="shared" si="30"/>
        <v>-50520.00461201428</v>
      </c>
    </row>
    <row r="50" spans="11:19" x14ac:dyDescent="0.2">
      <c r="K50" s="1513" t="s">
        <v>8</v>
      </c>
      <c r="L50" s="1514">
        <f>L32/L$37*L$55</f>
        <v>490902.75200467854</v>
      </c>
      <c r="M50" s="1514">
        <f t="shared" ref="L50:O52" si="31">M32/M$37*M$55</f>
        <v>495716.82226931676</v>
      </c>
      <c r="N50" s="1514">
        <f t="shared" si="31"/>
        <v>494435.25290674454</v>
      </c>
      <c r="O50" s="1514">
        <f t="shared" si="31"/>
        <v>497913.06353049696</v>
      </c>
      <c r="P50" s="1514">
        <f>L50-L32</f>
        <v>-61362.844000584853</v>
      </c>
      <c r="Q50" s="1514">
        <f t="shared" ref="Q50:S50" si="32">M50-M32</f>
        <v>-61964.602783664595</v>
      </c>
      <c r="R50" s="1514">
        <f t="shared" si="32"/>
        <v>-61804.406613343104</v>
      </c>
      <c r="S50" s="1514">
        <f t="shared" si="32"/>
        <v>-62239.132941312098</v>
      </c>
    </row>
    <row r="51" spans="11:19" x14ac:dyDescent="0.2">
      <c r="K51" s="1482" t="s">
        <v>10</v>
      </c>
      <c r="L51" s="514">
        <f t="shared" si="31"/>
        <v>343439.38729376835</v>
      </c>
      <c r="M51" s="514">
        <f t="shared" si="31"/>
        <v>350352.2538518816</v>
      </c>
      <c r="N51" s="514">
        <f t="shared" si="31"/>
        <v>353460.13851964258</v>
      </c>
      <c r="O51" s="514">
        <f t="shared" si="31"/>
        <v>349978.09293208807</v>
      </c>
      <c r="P51" s="514">
        <f t="shared" ref="P51:S51" si="33">L51-L33</f>
        <v>-42929.923411721073</v>
      </c>
      <c r="Q51" s="514">
        <f t="shared" si="33"/>
        <v>-43794.031731485156</v>
      </c>
      <c r="R51" s="514">
        <f t="shared" si="33"/>
        <v>-44182.517314955359</v>
      </c>
      <c r="S51" s="514">
        <f t="shared" si="33"/>
        <v>-43747.261616511038</v>
      </c>
    </row>
    <row r="52" spans="11:19" x14ac:dyDescent="0.2">
      <c r="K52" s="1482" t="s">
        <v>15</v>
      </c>
      <c r="L52" s="514">
        <f t="shared" si="31"/>
        <v>354523.88182237372</v>
      </c>
      <c r="M52" s="514">
        <f t="shared" si="31"/>
        <v>347328.02566011803</v>
      </c>
      <c r="N52" s="514">
        <f t="shared" si="31"/>
        <v>341210.16419255827</v>
      </c>
      <c r="O52" s="514">
        <f t="shared" si="31"/>
        <v>347948.80664130056</v>
      </c>
      <c r="P52" s="514">
        <f t="shared" ref="P52:S52" si="34">L52-L34</f>
        <v>-44315.485227796657</v>
      </c>
      <c r="Q52" s="514">
        <f t="shared" si="34"/>
        <v>-43416.003207514703</v>
      </c>
      <c r="R52" s="514">
        <f t="shared" si="34"/>
        <v>-42651.270524069783</v>
      </c>
      <c r="S52" s="514">
        <f t="shared" si="34"/>
        <v>-43493.600830162584</v>
      </c>
    </row>
    <row r="53" spans="11:19" ht="15" x14ac:dyDescent="0.25">
      <c r="K53" s="1515" t="s">
        <v>1</v>
      </c>
      <c r="L53" s="1516">
        <v>1600000</v>
      </c>
      <c r="M53" s="1516">
        <v>1600000</v>
      </c>
      <c r="N53" s="1516">
        <v>1600000</v>
      </c>
      <c r="O53" s="1516">
        <v>1600000</v>
      </c>
      <c r="P53" s="1516">
        <f t="shared" ref="P53:S53" si="35">L53-L35</f>
        <v>-200000</v>
      </c>
      <c r="Q53" s="1516">
        <f t="shared" si="35"/>
        <v>-200000</v>
      </c>
      <c r="R53" s="1516">
        <f t="shared" si="35"/>
        <v>-200000</v>
      </c>
      <c r="S53" s="1516">
        <f t="shared" si="35"/>
        <v>-200000</v>
      </c>
    </row>
    <row r="54" spans="11:19" x14ac:dyDescent="0.2">
      <c r="K54" s="1482" t="s">
        <v>660</v>
      </c>
      <c r="L54" s="514">
        <v>8083.363636363636</v>
      </c>
      <c r="M54" s="514">
        <v>7936</v>
      </c>
      <c r="N54" s="514">
        <v>7967.363636363636</v>
      </c>
      <c r="O54" s="514">
        <v>7884.545454545454</v>
      </c>
      <c r="P54" s="514">
        <f t="shared" ref="P54:S54" si="36">L54-L36</f>
        <v>0</v>
      </c>
      <c r="Q54" s="514">
        <f t="shared" si="36"/>
        <v>0</v>
      </c>
      <c r="R54" s="514">
        <f t="shared" si="36"/>
        <v>0</v>
      </c>
      <c r="S54" s="514">
        <f t="shared" si="36"/>
        <v>0</v>
      </c>
    </row>
    <row r="55" spans="11:19" x14ac:dyDescent="0.2">
      <c r="K55" s="1482" t="s">
        <v>661</v>
      </c>
      <c r="L55" s="514">
        <f>L53/L54</f>
        <v>197.93740229652374</v>
      </c>
      <c r="M55" s="514">
        <f t="shared" ref="M55" si="37">M53/M54</f>
        <v>201.61290322580646</v>
      </c>
      <c r="N55" s="514">
        <f t="shared" ref="N55" si="38">N53/N54</f>
        <v>200.81925126367796</v>
      </c>
      <c r="O55" s="514">
        <f t="shared" ref="O55" si="39">O53/O54</f>
        <v>202.92862907875016</v>
      </c>
      <c r="P55" s="514">
        <f t="shared" ref="P55:S55" si="40">L55-L37</f>
        <v>-24.742175287065464</v>
      </c>
      <c r="Q55" s="514">
        <f t="shared" si="40"/>
        <v>-25.201612903225794</v>
      </c>
      <c r="R55" s="514">
        <f t="shared" si="40"/>
        <v>-25.102406407959762</v>
      </c>
      <c r="S55" s="514">
        <f t="shared" si="40"/>
        <v>-25.366078634843774</v>
      </c>
    </row>
  </sheetData>
  <pageMargins left="0.59055118110236227" right="0.59055118110236227" top="0.27559055118110237" bottom="0.47244094488188981" header="0.51181102362204722" footer="0.31496062992125984"/>
  <pageSetup paperSize="9" scale="95" orientation="landscape" r:id="rId1"/>
  <headerFooter alignWithMargins="0">
    <oddFooter>&amp;C&amp;8Finanzausgleich / &amp;F / &amp;A / 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1">
    <tabColor rgb="FF92D050"/>
  </sheetPr>
  <dimension ref="A1:M28"/>
  <sheetViews>
    <sheetView zoomScaleNormal="100" workbookViewId="0">
      <selection activeCell="L24" sqref="L24"/>
    </sheetView>
  </sheetViews>
  <sheetFormatPr baseColWidth="10" defaultColWidth="11" defaultRowHeight="14.25" x14ac:dyDescent="0.2"/>
  <cols>
    <col min="1" max="1" width="14.75" style="42" customWidth="1"/>
    <col min="2" max="2" width="11.125" style="42" customWidth="1"/>
    <col min="3" max="3" width="9.625" style="42" customWidth="1"/>
    <col min="4" max="4" width="10.625" style="42" customWidth="1"/>
    <col min="5" max="5" width="9.75" style="42" customWidth="1"/>
    <col min="6" max="6" width="10.375" style="42" customWidth="1"/>
    <col min="7" max="7" width="12.25" style="42" bestFit="1" customWidth="1"/>
    <col min="8" max="8" width="11.125" style="42" bestFit="1" customWidth="1"/>
    <col min="9" max="9" width="12.25" style="42" customWidth="1"/>
    <col min="10" max="10" width="12" style="42" customWidth="1"/>
    <col min="11" max="11" width="4.5" style="42" customWidth="1"/>
    <col min="12" max="12" width="11.125" style="42" bestFit="1" customWidth="1"/>
    <col min="13" max="16384" width="11" style="42"/>
  </cols>
  <sheetData>
    <row r="1" spans="1:13" s="248" customFormat="1" ht="20.25" x14ac:dyDescent="0.3">
      <c r="A1" s="248" t="str">
        <f>II!A1</f>
        <v>KANTON NIDWALDEN</v>
      </c>
      <c r="B1" s="249"/>
      <c r="G1" s="250"/>
    </row>
    <row r="2" spans="1:13" s="253" customFormat="1" ht="7.5" customHeight="1" x14ac:dyDescent="0.3">
      <c r="A2" s="251"/>
      <c r="B2" s="252"/>
      <c r="G2" s="254"/>
    </row>
    <row r="3" spans="1:13" s="253" customFormat="1" ht="15" customHeight="1" x14ac:dyDescent="0.3">
      <c r="A3" s="251" t="str">
        <f>II!A3</f>
        <v>FINANZAUSGLEICH 2017</v>
      </c>
      <c r="B3" s="252"/>
      <c r="G3" s="254"/>
    </row>
    <row r="4" spans="1:13" s="253" customFormat="1" ht="14.25" customHeight="1" x14ac:dyDescent="0.3">
      <c r="A4" s="251"/>
      <c r="B4" s="252"/>
      <c r="G4" s="254"/>
    </row>
    <row r="5" spans="1:13" s="253" customFormat="1" ht="14.25" customHeight="1" x14ac:dyDescent="0.3">
      <c r="A5" s="251"/>
      <c r="B5" s="252"/>
      <c r="G5" s="254"/>
    </row>
    <row r="6" spans="1:13" s="248" customFormat="1" ht="29.25" customHeight="1" x14ac:dyDescent="0.3">
      <c r="A6" s="255" t="s">
        <v>162</v>
      </c>
      <c r="B6" s="249"/>
      <c r="G6" s="250"/>
    </row>
    <row r="7" spans="1:13" s="248" customFormat="1" ht="17.25" customHeight="1" x14ac:dyDescent="0.3">
      <c r="A7" s="256"/>
      <c r="C7" s="740"/>
      <c r="G7" s="250"/>
      <c r="I7" s="740"/>
    </row>
    <row r="8" spans="1:13" s="220" customFormat="1" ht="13.5" customHeight="1" x14ac:dyDescent="0.2">
      <c r="A8" s="220" t="s">
        <v>163</v>
      </c>
      <c r="G8" s="257"/>
      <c r="I8" s="833"/>
    </row>
    <row r="9" spans="1:13" ht="15" customHeight="1" x14ac:dyDescent="0.2">
      <c r="C9" s="220" t="s">
        <v>160</v>
      </c>
      <c r="F9" s="23"/>
      <c r="G9" s="258"/>
    </row>
    <row r="10" spans="1:13" s="260" customFormat="1" ht="24" x14ac:dyDescent="0.2">
      <c r="A10" s="259" t="s">
        <v>0</v>
      </c>
      <c r="B10" s="309" t="s">
        <v>253</v>
      </c>
      <c r="C10" s="309" t="s">
        <v>161</v>
      </c>
      <c r="D10" s="309" t="s">
        <v>252</v>
      </c>
      <c r="E10" s="309" t="s">
        <v>122</v>
      </c>
      <c r="F10" s="310" t="s">
        <v>1</v>
      </c>
      <c r="G10" s="309" t="s">
        <v>251</v>
      </c>
      <c r="H10" s="309" t="s">
        <v>2</v>
      </c>
      <c r="I10" s="309" t="s">
        <v>3</v>
      </c>
      <c r="J10" s="309" t="s">
        <v>4</v>
      </c>
      <c r="K10" s="259"/>
      <c r="L10" s="481" t="s">
        <v>256</v>
      </c>
    </row>
    <row r="11" spans="1:13" s="264" customFormat="1" ht="24" customHeight="1" x14ac:dyDescent="0.2">
      <c r="A11" s="261"/>
      <c r="B11" s="478" t="str">
        <f>II!I13</f>
        <v>31.12.2016</v>
      </c>
      <c r="C11" s="488">
        <f ca="1">Para!L66</f>
        <v>0.04</v>
      </c>
      <c r="D11" s="478" t="str">
        <f>B11</f>
        <v>31.12.2016</v>
      </c>
      <c r="E11" s="262">
        <f ca="1">Para!L68</f>
        <v>0.02</v>
      </c>
      <c r="F11" s="263"/>
      <c r="G11" s="478" t="str">
        <f>B11</f>
        <v>31.12.2016</v>
      </c>
      <c r="H11" s="104"/>
      <c r="I11" s="104"/>
      <c r="J11" s="104"/>
      <c r="K11" s="261"/>
      <c r="L11" s="262" t="s">
        <v>255</v>
      </c>
    </row>
    <row r="12" spans="1:13" s="260" customFormat="1" ht="15.75" customHeight="1" x14ac:dyDescent="0.2">
      <c r="A12" s="259"/>
      <c r="B12" s="7"/>
      <c r="C12" s="488">
        <f ca="1">Para!L67</f>
        <v>0.1</v>
      </c>
      <c r="D12" s="7"/>
      <c r="E12" s="265"/>
      <c r="F12" s="266"/>
      <c r="G12" s="7"/>
      <c r="H12" s="7"/>
      <c r="I12" s="7"/>
      <c r="J12" s="7"/>
      <c r="K12" s="259"/>
      <c r="L12" s="7"/>
    </row>
    <row r="13" spans="1:13" s="76" customFormat="1" ht="15.75" customHeight="1" x14ac:dyDescent="0.2">
      <c r="A13" s="76" t="s">
        <v>5</v>
      </c>
      <c r="B13" s="235">
        <f ca="1">SUM(Daten!I217)</f>
        <v>6342494</v>
      </c>
      <c r="C13" s="235">
        <f ca="1">SUM(Daten!I231)</f>
        <v>373031</v>
      </c>
      <c r="D13" s="235">
        <f ca="1">B13-L13</f>
        <v>6250494</v>
      </c>
      <c r="E13" s="235">
        <f ca="1">ROUND(D13*$E$11,0)</f>
        <v>125010</v>
      </c>
      <c r="F13" s="267">
        <f ca="1">ROUND(C13+E13,0)</f>
        <v>498041</v>
      </c>
      <c r="G13" s="84">
        <f ca="1">II!I17</f>
        <v>3576</v>
      </c>
      <c r="H13" s="268">
        <f ca="1">ROUND(F13/G13*100,0)/100</f>
        <v>139.27000000000001</v>
      </c>
      <c r="I13" s="269">
        <f ca="1">IF(H13&lt;H$25,"",H13-$H$25)</f>
        <v>84.84</v>
      </c>
      <c r="J13" s="9">
        <f t="shared" ref="J13:J15" ca="1" si="0">IF(I13="",0,ROUND(I13*G13,0))</f>
        <v>303388</v>
      </c>
      <c r="K13" s="92"/>
      <c r="L13" s="235">
        <f ca="1">SUM(Daten!I245)</f>
        <v>92000</v>
      </c>
      <c r="M13" s="295"/>
    </row>
    <row r="14" spans="1:13" s="76" customFormat="1" ht="15.75" customHeight="1" x14ac:dyDescent="0.2">
      <c r="A14" s="76" t="s">
        <v>6</v>
      </c>
      <c r="B14" s="235">
        <f ca="1">SUM(Daten!I218)</f>
        <v>3903573</v>
      </c>
      <c r="C14" s="235">
        <f ca="1">SUM(Daten!I232)</f>
        <v>247521</v>
      </c>
      <c r="D14" s="235">
        <f t="shared" ref="D14:D23" ca="1" si="1">B14-L14</f>
        <v>3903573</v>
      </c>
      <c r="E14" s="235">
        <f t="shared" ref="E14:E23" ca="1" si="2">ROUND(D14*$E$11,0)</f>
        <v>78071</v>
      </c>
      <c r="F14" s="267">
        <f ca="1">ROUND(C14+E14,0)</f>
        <v>325592</v>
      </c>
      <c r="G14" s="84">
        <f ca="1">II!I18</f>
        <v>5379</v>
      </c>
      <c r="H14" s="268">
        <f t="shared" ref="H14:H23" ca="1" si="3">ROUND(F14/G14*100,0)/100</f>
        <v>60.53</v>
      </c>
      <c r="I14" s="269">
        <f t="shared" ref="I14:I23" ca="1" si="4">IF(H14&lt;H$25,"",H14-$H$25)</f>
        <v>6.1000000000000014</v>
      </c>
      <c r="J14" s="9">
        <f t="shared" ca="1" si="0"/>
        <v>32812</v>
      </c>
      <c r="K14" s="92"/>
      <c r="L14" s="235">
        <f ca="1">SUM(Daten!I246)</f>
        <v>0</v>
      </c>
      <c r="M14" s="295"/>
    </row>
    <row r="15" spans="1:13" s="76" customFormat="1" ht="15.75" customHeight="1" x14ac:dyDescent="0.2">
      <c r="A15" s="76" t="s">
        <v>7</v>
      </c>
      <c r="B15" s="235">
        <f ca="1">SUM(Daten!I219)</f>
        <v>3110014</v>
      </c>
      <c r="C15" s="235">
        <f ca="1">SUM(Daten!I233)</f>
        <v>217380</v>
      </c>
      <c r="D15" s="235">
        <f t="shared" ca="1" si="1"/>
        <v>3009614</v>
      </c>
      <c r="E15" s="235">
        <f t="shared" ca="1" si="2"/>
        <v>60192</v>
      </c>
      <c r="F15" s="267">
        <f ca="1">ROUND(C15+E15,0)</f>
        <v>277572</v>
      </c>
      <c r="G15" s="84">
        <f ca="1">II!I19</f>
        <v>1833</v>
      </c>
      <c r="H15" s="268">
        <f ca="1">ROUND(F15/G15*100,0)/100</f>
        <v>151.43</v>
      </c>
      <c r="I15" s="269">
        <f t="shared" ca="1" si="4"/>
        <v>97</v>
      </c>
      <c r="J15" s="9">
        <f t="shared" ca="1" si="0"/>
        <v>177801</v>
      </c>
      <c r="K15" s="92"/>
      <c r="L15" s="235">
        <f ca="1">SUM(Daten!I247)</f>
        <v>100400</v>
      </c>
      <c r="M15" s="295"/>
    </row>
    <row r="16" spans="1:13" s="76" customFormat="1" ht="15.75" customHeight="1" x14ac:dyDescent="0.2">
      <c r="A16" s="76" t="s">
        <v>8</v>
      </c>
      <c r="B16" s="235">
        <f ca="1">SUM(Daten!I220)</f>
        <v>7206</v>
      </c>
      <c r="C16" s="235">
        <f ca="1">SUM(Daten!I234)</f>
        <v>1065</v>
      </c>
      <c r="D16" s="235">
        <f t="shared" ca="1" si="1"/>
        <v>7206</v>
      </c>
      <c r="E16" s="235">
        <f t="shared" ca="1" si="2"/>
        <v>144</v>
      </c>
      <c r="F16" s="267">
        <f t="shared" ref="F16:F23" ca="1" si="5">ROUND(C16+E16,0)</f>
        <v>1209</v>
      </c>
      <c r="G16" s="84">
        <f ca="1">II!I20</f>
        <v>1391</v>
      </c>
      <c r="H16" s="268">
        <f t="shared" ca="1" si="3"/>
        <v>0.87</v>
      </c>
      <c r="I16" s="269" t="str">
        <f t="shared" ca="1" si="4"/>
        <v/>
      </c>
      <c r="J16" s="9">
        <f t="shared" ref="J16:J23" ca="1" si="6">IF(I16="",0,ROUND(I16*G16,0))</f>
        <v>0</v>
      </c>
      <c r="K16" s="92"/>
      <c r="L16" s="235">
        <f ca="1">SUM(Daten!I248)</f>
        <v>0</v>
      </c>
      <c r="M16" s="295"/>
    </row>
    <row r="17" spans="1:13" s="76" customFormat="1" ht="15.75" customHeight="1" x14ac:dyDescent="0.2">
      <c r="A17" s="76" t="s">
        <v>9</v>
      </c>
      <c r="B17" s="235">
        <f ca="1">SUM(Daten!I221)</f>
        <v>670368</v>
      </c>
      <c r="C17" s="235">
        <f ca="1">SUM(Daten!I235)</f>
        <v>32818</v>
      </c>
      <c r="D17" s="235">
        <f t="shared" ca="1" si="1"/>
        <v>670368</v>
      </c>
      <c r="E17" s="235">
        <f t="shared" ca="1" si="2"/>
        <v>13407</v>
      </c>
      <c r="F17" s="267">
        <f ca="1">ROUND(C17+E17,0)</f>
        <v>46225</v>
      </c>
      <c r="G17" s="84">
        <f ca="1">II!I21</f>
        <v>4515</v>
      </c>
      <c r="H17" s="268">
        <f t="shared" ca="1" si="3"/>
        <v>10.24</v>
      </c>
      <c r="I17" s="269" t="str">
        <f t="shared" ca="1" si="4"/>
        <v/>
      </c>
      <c r="J17" s="9">
        <f t="shared" ca="1" si="6"/>
        <v>0</v>
      </c>
      <c r="K17" s="92"/>
      <c r="L17" s="235">
        <f ca="1">SUM(Daten!I249)</f>
        <v>0</v>
      </c>
      <c r="M17" s="295"/>
    </row>
    <row r="18" spans="1:13" s="76" customFormat="1" ht="15.75" customHeight="1" x14ac:dyDescent="0.2">
      <c r="A18" s="76" t="s">
        <v>10</v>
      </c>
      <c r="B18" s="235">
        <f ca="1">SUM(Daten!I222)</f>
        <v>977671</v>
      </c>
      <c r="C18" s="235">
        <f ca="1">SUM(Daten!I236)</f>
        <v>114571</v>
      </c>
      <c r="D18" s="235">
        <f t="shared" ca="1" si="1"/>
        <v>977671</v>
      </c>
      <c r="E18" s="235">
        <f t="shared" ca="1" si="2"/>
        <v>19553</v>
      </c>
      <c r="F18" s="267">
        <f t="shared" ca="1" si="5"/>
        <v>134124</v>
      </c>
      <c r="G18" s="84">
        <f ca="1">II!I22</f>
        <v>2112</v>
      </c>
      <c r="H18" s="268">
        <f t="shared" ca="1" si="3"/>
        <v>63.51</v>
      </c>
      <c r="I18" s="269">
        <f t="shared" ca="1" si="4"/>
        <v>9.0799999999999983</v>
      </c>
      <c r="J18" s="9">
        <f t="shared" ca="1" si="6"/>
        <v>19177</v>
      </c>
      <c r="K18" s="92"/>
      <c r="L18" s="235">
        <f ca="1">SUM(Daten!I250)</f>
        <v>0</v>
      </c>
      <c r="M18" s="295"/>
    </row>
    <row r="19" spans="1:13" s="76" customFormat="1" ht="15.75" customHeight="1" x14ac:dyDescent="0.2">
      <c r="A19" s="76" t="s">
        <v>11</v>
      </c>
      <c r="B19" s="235">
        <f ca="1">SUM(Daten!I223)</f>
        <v>5533193</v>
      </c>
      <c r="C19" s="235">
        <f ca="1">SUM(Daten!I237)</f>
        <v>469867</v>
      </c>
      <c r="D19" s="235">
        <f t="shared" ca="1" si="1"/>
        <v>5533193</v>
      </c>
      <c r="E19" s="235">
        <f t="shared" ca="1" si="2"/>
        <v>110664</v>
      </c>
      <c r="F19" s="267">
        <f ca="1">ROUND(C19+E19,0)</f>
        <v>580531</v>
      </c>
      <c r="G19" s="84">
        <f ca="1">II!I23</f>
        <v>5677</v>
      </c>
      <c r="H19" s="268">
        <f t="shared" ca="1" si="3"/>
        <v>102.26</v>
      </c>
      <c r="I19" s="269">
        <f t="shared" ca="1" si="4"/>
        <v>47.830000000000005</v>
      </c>
      <c r="J19" s="9">
        <f t="shared" ca="1" si="6"/>
        <v>271531</v>
      </c>
      <c r="K19" s="92"/>
      <c r="L19" s="235">
        <f ca="1">SUM(Daten!I251)</f>
        <v>0</v>
      </c>
      <c r="M19" s="295"/>
    </row>
    <row r="20" spans="1:13" s="76" customFormat="1" ht="15.75" customHeight="1" x14ac:dyDescent="0.2">
      <c r="A20" s="76" t="s">
        <v>12</v>
      </c>
      <c r="B20" s="235">
        <f ca="1">SUM(Daten!I224)</f>
        <v>1388529</v>
      </c>
      <c r="C20" s="235">
        <f ca="1">SUM(Daten!I238)</f>
        <v>64717</v>
      </c>
      <c r="D20" s="235">
        <f t="shared" ca="1" si="1"/>
        <v>1388529</v>
      </c>
      <c r="E20" s="235">
        <f t="shared" ca="1" si="2"/>
        <v>27771</v>
      </c>
      <c r="F20" s="267">
        <f ca="1">ROUND(C20+E20,0)</f>
        <v>92488</v>
      </c>
      <c r="G20" s="84">
        <f ca="1">II!I24</f>
        <v>3139</v>
      </c>
      <c r="H20" s="268">
        <f t="shared" ca="1" si="3"/>
        <v>29.46</v>
      </c>
      <c r="I20" s="269" t="str">
        <f t="shared" ca="1" si="4"/>
        <v/>
      </c>
      <c r="J20" s="9">
        <f t="shared" ca="1" si="6"/>
        <v>0</v>
      </c>
      <c r="K20" s="92"/>
      <c r="L20" s="235">
        <f ca="1">SUM(Daten!I252)</f>
        <v>0</v>
      </c>
      <c r="M20" s="295"/>
    </row>
    <row r="21" spans="1:13" s="76" customFormat="1" ht="15.75" customHeight="1" x14ac:dyDescent="0.2">
      <c r="A21" s="76" t="s">
        <v>13</v>
      </c>
      <c r="B21" s="235">
        <f ca="1">SUM(Daten!I225)</f>
        <v>1310764</v>
      </c>
      <c r="C21" s="235">
        <f ca="1">SUM(Daten!I239)</f>
        <v>79970</v>
      </c>
      <c r="D21" s="235">
        <f t="shared" ca="1" si="1"/>
        <v>950764</v>
      </c>
      <c r="E21" s="235">
        <f t="shared" ca="1" si="2"/>
        <v>19015</v>
      </c>
      <c r="F21" s="267">
        <f t="shared" ca="1" si="5"/>
        <v>98985</v>
      </c>
      <c r="G21" s="84">
        <f ca="1">II!I25</f>
        <v>8160</v>
      </c>
      <c r="H21" s="268">
        <f t="shared" ca="1" si="3"/>
        <v>12.13</v>
      </c>
      <c r="I21" s="269" t="str">
        <f t="shared" ca="1" si="4"/>
        <v/>
      </c>
      <c r="J21" s="9">
        <f t="shared" ca="1" si="6"/>
        <v>0</v>
      </c>
      <c r="K21" s="92"/>
      <c r="L21" s="235">
        <f ca="1">SUM(Daten!I253)</f>
        <v>360000</v>
      </c>
      <c r="M21" s="295"/>
    </row>
    <row r="22" spans="1:13" s="76" customFormat="1" ht="15.75" customHeight="1" x14ac:dyDescent="0.2">
      <c r="A22" s="76" t="s">
        <v>14</v>
      </c>
      <c r="B22" s="235">
        <f ca="1">SUM(Daten!I226)</f>
        <v>591436</v>
      </c>
      <c r="C22" s="235">
        <f ca="1">SUM(Daten!I240)</f>
        <v>51025</v>
      </c>
      <c r="D22" s="235">
        <f t="shared" ca="1" si="1"/>
        <v>591436</v>
      </c>
      <c r="E22" s="235">
        <f t="shared" ca="1" si="2"/>
        <v>11829</v>
      </c>
      <c r="F22" s="267">
        <f t="shared" ca="1" si="5"/>
        <v>62854</v>
      </c>
      <c r="G22" s="84">
        <f ca="1">II!I26</f>
        <v>4438</v>
      </c>
      <c r="H22" s="268">
        <f t="shared" ca="1" si="3"/>
        <v>14.16</v>
      </c>
      <c r="I22" s="269" t="str">
        <f t="shared" ca="1" si="4"/>
        <v/>
      </c>
      <c r="J22" s="9">
        <f t="shared" ca="1" si="6"/>
        <v>0</v>
      </c>
      <c r="K22" s="92"/>
      <c r="L22" s="235">
        <f ca="1">SUM(Daten!I254)</f>
        <v>0</v>
      </c>
      <c r="M22" s="295"/>
    </row>
    <row r="23" spans="1:13" s="76" customFormat="1" ht="15.75" customHeight="1" x14ac:dyDescent="0.2">
      <c r="A23" s="76" t="s">
        <v>15</v>
      </c>
      <c r="B23" s="235">
        <f ca="1">SUM(Daten!I227)</f>
        <v>2144038</v>
      </c>
      <c r="C23" s="235">
        <f ca="1">SUM(Daten!I241)</f>
        <v>144510</v>
      </c>
      <c r="D23" s="235">
        <f t="shared" ca="1" si="1"/>
        <v>2144038</v>
      </c>
      <c r="E23" s="235">
        <f t="shared" ca="1" si="2"/>
        <v>42881</v>
      </c>
      <c r="F23" s="267">
        <f t="shared" ca="1" si="5"/>
        <v>187391</v>
      </c>
      <c r="G23" s="84">
        <f ca="1">II!I27</f>
        <v>2127</v>
      </c>
      <c r="H23" s="268">
        <f t="shared" ca="1" si="3"/>
        <v>88.1</v>
      </c>
      <c r="I23" s="269">
        <f t="shared" ca="1" si="4"/>
        <v>33.669999999999995</v>
      </c>
      <c r="J23" s="9">
        <f t="shared" ca="1" si="6"/>
        <v>71616</v>
      </c>
      <c r="K23" s="92"/>
      <c r="L23" s="235">
        <f ca="1">SUM(Daten!I255)</f>
        <v>0</v>
      </c>
      <c r="M23" s="295"/>
    </row>
    <row r="24" spans="1:13" s="23" customFormat="1" ht="34.5" customHeight="1" x14ac:dyDescent="0.2">
      <c r="A24" s="23" t="s">
        <v>1</v>
      </c>
      <c r="B24" s="270">
        <f ca="1">SUM(B13:B23)</f>
        <v>25979286</v>
      </c>
      <c r="C24" s="270">
        <f t="shared" ref="C24:G24" ca="1" si="7">SUM(C13:C23)</f>
        <v>1796475</v>
      </c>
      <c r="D24" s="270">
        <f t="shared" ca="1" si="7"/>
        <v>25426886</v>
      </c>
      <c r="E24" s="270">
        <f t="shared" ca="1" si="7"/>
        <v>508537</v>
      </c>
      <c r="F24" s="270">
        <f t="shared" ca="1" si="7"/>
        <v>2305012</v>
      </c>
      <c r="G24" s="271">
        <f t="shared" ca="1" si="7"/>
        <v>42347</v>
      </c>
      <c r="H24" s="246"/>
      <c r="J24" s="11">
        <f ca="1">SUM(J13:J23)</f>
        <v>876325</v>
      </c>
      <c r="K24" s="11"/>
      <c r="L24" s="270">
        <f t="shared" ref="L24" ca="1" si="8">SUM(L13:L23)</f>
        <v>552400</v>
      </c>
      <c r="M24" s="11"/>
    </row>
    <row r="25" spans="1:13" s="23" customFormat="1" ht="43.5" customHeight="1" x14ac:dyDescent="0.2">
      <c r="A25" s="834" t="s">
        <v>325</v>
      </c>
      <c r="B25" s="246"/>
      <c r="C25" s="246"/>
      <c r="D25" s="246"/>
      <c r="E25" s="246"/>
      <c r="F25" s="246"/>
      <c r="G25" s="273"/>
      <c r="H25" s="246">
        <f ca="1">ROUND(F24/G24*100,0)/100</f>
        <v>54.43</v>
      </c>
    </row>
    <row r="26" spans="1:13" s="23" customFormat="1" ht="14.25" customHeight="1" x14ac:dyDescent="0.2">
      <c r="A26" s="272"/>
      <c r="B26" s="246"/>
      <c r="C26" s="246"/>
      <c r="D26" s="296"/>
      <c r="E26" s="246"/>
      <c r="F26" s="246"/>
      <c r="G26" s="273"/>
      <c r="H26" s="246"/>
    </row>
    <row r="27" spans="1:13" x14ac:dyDescent="0.2">
      <c r="D27" s="274" t="s">
        <v>183</v>
      </c>
    </row>
    <row r="28" spans="1:13" x14ac:dyDescent="0.2">
      <c r="D28" s="296" t="s">
        <v>167</v>
      </c>
    </row>
  </sheetData>
  <phoneticPr fontId="0" type="noConversion"/>
  <pageMargins left="0.59055118110236227" right="0.59055118110236227" top="0.27559055118110237" bottom="0.47244094488188981" header="0.51181102362204722" footer="0.31496062992125984"/>
  <pageSetup paperSize="9" orientation="landscape" r:id="rId1"/>
  <headerFooter alignWithMargins="0">
    <oddFooter>&amp;C&amp;8Finanzausgleich / &amp;F / &amp;A / 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1">
    <tabColor rgb="FF92D050"/>
  </sheetPr>
  <dimension ref="A1:T54"/>
  <sheetViews>
    <sheetView topLeftCell="A10" zoomScaleNormal="100" workbookViewId="0">
      <pane xSplit="1" topLeftCell="G1" activePane="topRight" state="frozen"/>
      <selection activeCell="L24" sqref="L24"/>
      <selection pane="topRight" activeCell="L24" sqref="L24"/>
    </sheetView>
  </sheetViews>
  <sheetFormatPr baseColWidth="10" defaultRowHeight="14.25" x14ac:dyDescent="0.2"/>
  <cols>
    <col min="1" max="1" width="26.25" customWidth="1"/>
    <col min="2" max="2" width="13.5" customWidth="1"/>
    <col min="3" max="3" width="12.625" customWidth="1"/>
    <col min="4" max="5" width="14.5" customWidth="1"/>
    <col min="6" max="6" width="13.375" customWidth="1"/>
    <col min="7" max="7" width="13.875" customWidth="1"/>
    <col min="8" max="8" width="10.5" customWidth="1"/>
    <col min="9" max="9" width="7.75" customWidth="1"/>
    <col min="10" max="10" width="5.75" customWidth="1"/>
    <col min="12" max="12" width="12.375" bestFit="1" customWidth="1"/>
    <col min="16" max="16" width="15.75" customWidth="1"/>
  </cols>
  <sheetData>
    <row r="1" spans="1:20" ht="18" x14ac:dyDescent="0.25">
      <c r="A1" s="13" t="str">
        <f>II!A1</f>
        <v>KANTON NIDWALDEN</v>
      </c>
    </row>
    <row r="2" spans="1:20" ht="7.5" customHeight="1" x14ac:dyDescent="0.2"/>
    <row r="3" spans="1:20" ht="15" x14ac:dyDescent="0.2">
      <c r="A3" s="1" t="str">
        <f>II!A3</f>
        <v>FINANZAUSGLEICH 2017</v>
      </c>
    </row>
    <row r="5" spans="1:20" s="12" customFormat="1" ht="15" x14ac:dyDescent="0.2"/>
    <row r="6" spans="1:20" s="3" customFormat="1" ht="18" x14ac:dyDescent="0.25">
      <c r="A6" s="13" t="s">
        <v>18</v>
      </c>
    </row>
    <row r="7" spans="1:20" s="13" customFormat="1" ht="18" customHeight="1" x14ac:dyDescent="0.25">
      <c r="A7" s="13" t="s">
        <v>19</v>
      </c>
      <c r="C7" s="738"/>
      <c r="F7" s="239"/>
      <c r="J7" s="738"/>
    </row>
    <row r="8" spans="1:20" s="2" customFormat="1" ht="18" customHeight="1" x14ac:dyDescent="0.25">
      <c r="F8" s="14"/>
    </row>
    <row r="9" spans="1:20" s="12" customFormat="1" ht="12" customHeight="1" x14ac:dyDescent="0.2">
      <c r="F9" s="15"/>
    </row>
    <row r="10" spans="1:20" s="5" customFormat="1" ht="12.75" x14ac:dyDescent="0.2">
      <c r="A10" s="5" t="s">
        <v>0</v>
      </c>
      <c r="B10" s="16" t="s">
        <v>20</v>
      </c>
      <c r="C10" s="16" t="s">
        <v>21</v>
      </c>
      <c r="D10" s="16" t="s">
        <v>22</v>
      </c>
      <c r="E10" s="16" t="s">
        <v>22</v>
      </c>
      <c r="F10" s="17" t="s">
        <v>23</v>
      </c>
      <c r="G10" s="18" t="s">
        <v>148</v>
      </c>
      <c r="H10" s="19" t="s">
        <v>58</v>
      </c>
    </row>
    <row r="11" spans="1:20" s="5" customFormat="1" ht="12.75" x14ac:dyDescent="0.2">
      <c r="B11" s="16" t="s">
        <v>25</v>
      </c>
      <c r="C11" s="16" t="s">
        <v>189</v>
      </c>
      <c r="D11" s="16" t="s">
        <v>299</v>
      </c>
      <c r="E11" s="16" t="s">
        <v>26</v>
      </c>
      <c r="F11" s="17" t="s">
        <v>27</v>
      </c>
      <c r="G11" s="18" t="s">
        <v>147</v>
      </c>
      <c r="H11" s="19" t="s">
        <v>25</v>
      </c>
      <c r="N11" s="177"/>
      <c r="O11" s="177"/>
      <c r="P11" s="176" t="s">
        <v>643</v>
      </c>
      <c r="Q11" s="176"/>
      <c r="R11" s="176"/>
      <c r="S11" s="176"/>
      <c r="T11" s="176"/>
    </row>
    <row r="12" spans="1:20" s="5" customFormat="1" ht="12.75" x14ac:dyDescent="0.2">
      <c r="B12" s="16" t="s">
        <v>29</v>
      </c>
      <c r="C12" s="786" t="s">
        <v>319</v>
      </c>
      <c r="D12" s="16" t="s">
        <v>300</v>
      </c>
      <c r="E12" s="16" t="s">
        <v>30</v>
      </c>
      <c r="F12" s="21" t="str">
        <f>(Para!K30)</f>
        <v>2017</v>
      </c>
      <c r="G12" s="18" t="s">
        <v>245</v>
      </c>
      <c r="H12" s="19" t="s">
        <v>28</v>
      </c>
      <c r="N12" s="150"/>
      <c r="O12" s="150"/>
      <c r="P12" s="1501"/>
      <c r="Q12" s="1501" t="s">
        <v>634</v>
      </c>
      <c r="R12" s="1501" t="s">
        <v>642</v>
      </c>
      <c r="S12" s="1501" t="s">
        <v>636</v>
      </c>
      <c r="T12" s="1501" t="s">
        <v>637</v>
      </c>
    </row>
    <row r="13" spans="1:20" s="5" customFormat="1" ht="12.75" x14ac:dyDescent="0.2">
      <c r="B13" s="22"/>
      <c r="C13" s="787" t="str">
        <f ca="1">(Para!L53)</f>
        <v>nein</v>
      </c>
      <c r="D13" s="16" t="s">
        <v>301</v>
      </c>
      <c r="E13" s="16" t="s">
        <v>165</v>
      </c>
      <c r="F13" s="20"/>
      <c r="G13" s="18">
        <f>SUM(Para!K13)</f>
        <v>2016</v>
      </c>
      <c r="H13" s="19"/>
      <c r="K13" s="5" t="s">
        <v>652</v>
      </c>
      <c r="L13" s="5" t="s">
        <v>653</v>
      </c>
      <c r="M13" s="5" t="s">
        <v>654</v>
      </c>
      <c r="N13" s="147">
        <f t="shared" ref="N13:N23" ca="1" si="0">ROUND(F15/1000,0)</f>
        <v>2606</v>
      </c>
      <c r="O13" s="150"/>
      <c r="P13" s="1496" t="s">
        <v>5</v>
      </c>
      <c r="Q13" s="1497">
        <v>1907</v>
      </c>
      <c r="R13" s="1497">
        <v>1958</v>
      </c>
      <c r="S13" s="1497">
        <v>1456</v>
      </c>
      <c r="T13" s="1497">
        <v>1317</v>
      </c>
    </row>
    <row r="14" spans="1:20" s="5" customFormat="1" ht="12.75" x14ac:dyDescent="0.2">
      <c r="B14" s="22"/>
      <c r="C14" s="22"/>
      <c r="D14" s="22"/>
      <c r="E14" s="22"/>
      <c r="F14" s="20"/>
      <c r="H14" s="23"/>
      <c r="N14" s="147">
        <f t="shared" ca="1" si="0"/>
        <v>3680</v>
      </c>
      <c r="O14" s="150"/>
      <c r="P14" s="1496" t="s">
        <v>6</v>
      </c>
      <c r="Q14" s="1497">
        <v>2936</v>
      </c>
      <c r="R14" s="1497">
        <v>3190</v>
      </c>
      <c r="S14" s="1497">
        <v>2974</v>
      </c>
      <c r="T14" s="1497">
        <v>2987</v>
      </c>
    </row>
    <row r="15" spans="1:20" s="4" customFormat="1" ht="15" customHeight="1" x14ac:dyDescent="0.25">
      <c r="A15" s="278" t="s">
        <v>332</v>
      </c>
      <c r="B15" s="24">
        <f ca="1">III!K15</f>
        <v>1032391</v>
      </c>
      <c r="C15" s="93">
        <f ca="1">IF(C$13="ja",LAV!N17,IVc!E15)</f>
        <v>1270560</v>
      </c>
      <c r="D15" s="237">
        <f ca="1">SUM(LAW!F13)</f>
        <v>0</v>
      </c>
      <c r="E15" s="237">
        <f ca="1">V!J13</f>
        <v>303388</v>
      </c>
      <c r="F15" s="25">
        <f ca="1">SUM(B15:E15)</f>
        <v>2606339</v>
      </c>
      <c r="G15" s="26">
        <f ca="1">II!C17</f>
        <v>3164772.4</v>
      </c>
      <c r="H15" s="27">
        <f ca="1">F15/G15</f>
        <v>0.8235470582339508</v>
      </c>
      <c r="J15" s="29"/>
      <c r="K15" s="1494">
        <f ca="1">ROUND(F15/1000,-1)</f>
        <v>2610</v>
      </c>
      <c r="L15" s="1371">
        <f t="shared" ref="L15:L18" ca="1" si="1">SUM(K15)</f>
        <v>2610</v>
      </c>
      <c r="M15" s="1507">
        <f ca="1">L15/II!I17*1000</f>
        <v>729.86577181208054</v>
      </c>
      <c r="N15" s="147">
        <f t="shared" ca="1" si="0"/>
        <v>2609</v>
      </c>
      <c r="O15" s="150"/>
      <c r="P15" s="1496" t="s">
        <v>7</v>
      </c>
      <c r="Q15" s="1497">
        <v>2764</v>
      </c>
      <c r="R15" s="1497">
        <v>2828</v>
      </c>
      <c r="S15" s="1497">
        <v>3256</v>
      </c>
      <c r="T15" s="1497">
        <v>3201</v>
      </c>
    </row>
    <row r="16" spans="1:20" s="4" customFormat="1" ht="15" customHeight="1" x14ac:dyDescent="0.25">
      <c r="A16" s="278" t="s">
        <v>331</v>
      </c>
      <c r="B16" s="24">
        <f ca="1">III!K16</f>
        <v>1645221</v>
      </c>
      <c r="C16" s="93">
        <f ca="1">IF(C$13="ja",LAV!N18,IVc!E16)</f>
        <v>2001968</v>
      </c>
      <c r="D16" s="237">
        <f ca="1">SUM(LAW!F14)</f>
        <v>0</v>
      </c>
      <c r="E16" s="237">
        <f ca="1">V!J14</f>
        <v>32812</v>
      </c>
      <c r="F16" s="25">
        <f t="shared" ref="F16:F25" ca="1" si="2">SUM(B16:E16)</f>
        <v>3680001</v>
      </c>
      <c r="G16" s="26">
        <f ca="1">II!C18</f>
        <v>4202886.8499999996</v>
      </c>
      <c r="H16" s="27">
        <f t="shared" ref="H16:H25" ca="1" si="3">F16/G16</f>
        <v>0.8755888824368423</v>
      </c>
      <c r="J16" s="29"/>
      <c r="K16" s="1494">
        <f t="shared" ref="K16:K27" ca="1" si="4">ROUND(F16/1000,-1)</f>
        <v>3680</v>
      </c>
      <c r="L16" s="1371">
        <f t="shared" ca="1" si="1"/>
        <v>3680</v>
      </c>
      <c r="M16" s="1507">
        <f ca="1">L16/II!I18*1000</f>
        <v>684.14203383528536</v>
      </c>
      <c r="N16" s="147">
        <f t="shared" ca="1" si="0"/>
        <v>764</v>
      </c>
      <c r="O16" s="150"/>
      <c r="P16" s="1496" t="s">
        <v>8</v>
      </c>
      <c r="Q16" s="1497">
        <v>692</v>
      </c>
      <c r="R16" s="1497">
        <v>656</v>
      </c>
      <c r="S16" s="1497">
        <v>661</v>
      </c>
      <c r="T16" s="1497">
        <v>594</v>
      </c>
    </row>
    <row r="17" spans="1:20" s="4" customFormat="1" ht="15" customHeight="1" x14ac:dyDescent="0.25">
      <c r="A17" s="278" t="s">
        <v>330</v>
      </c>
      <c r="B17" s="24">
        <f ca="1">III!K17</f>
        <v>1465044</v>
      </c>
      <c r="C17" s="93">
        <f ca="1">IF(C$13="ja",LAV!N19,IVc!E17)</f>
        <v>965853</v>
      </c>
      <c r="D17" s="237">
        <f ca="1">SUM(LAW!F15)</f>
        <v>0</v>
      </c>
      <c r="E17" s="237">
        <f ca="1">V!J15</f>
        <v>177801</v>
      </c>
      <c r="F17" s="25">
        <f t="shared" ca="1" si="2"/>
        <v>2608698</v>
      </c>
      <c r="G17" s="26">
        <f ca="1">II!C19</f>
        <v>1121029.8999999999</v>
      </c>
      <c r="H17" s="27">
        <f t="shared" ca="1" si="3"/>
        <v>2.3270547913128814</v>
      </c>
      <c r="J17" s="29"/>
      <c r="K17" s="1494">
        <f t="shared" ca="1" si="4"/>
        <v>2610</v>
      </c>
      <c r="L17" s="1371">
        <f t="shared" ca="1" si="1"/>
        <v>2610</v>
      </c>
      <c r="M17" s="1507">
        <f ca="1">L17/II!I19*1000</f>
        <v>1423.8952536824879</v>
      </c>
      <c r="N17" s="147">
        <f t="shared" ca="1" si="0"/>
        <v>233</v>
      </c>
      <c r="O17" s="150"/>
      <c r="P17" s="1496" t="s">
        <v>9</v>
      </c>
      <c r="Q17" s="1497">
        <v>0</v>
      </c>
      <c r="R17" s="1497">
        <v>0</v>
      </c>
      <c r="S17" s="1497">
        <v>0</v>
      </c>
      <c r="T17" s="1497">
        <v>0</v>
      </c>
    </row>
    <row r="18" spans="1:20" s="4" customFormat="1" ht="15" customHeight="1" x14ac:dyDescent="0.25">
      <c r="A18" s="4" t="s">
        <v>8</v>
      </c>
      <c r="B18" s="24">
        <f ca="1">III!K18</f>
        <v>764067</v>
      </c>
      <c r="C18" s="93">
        <f ca="1">IF(C$13="ja",LAV!N20,IVc!E18)</f>
        <v>0</v>
      </c>
      <c r="D18" s="237">
        <f ca="1">SUM(LAW!F16)</f>
        <v>0</v>
      </c>
      <c r="E18" s="237">
        <f ca="1">V!J16</f>
        <v>0</v>
      </c>
      <c r="F18" s="25">
        <f t="shared" ca="1" si="2"/>
        <v>764067</v>
      </c>
      <c r="G18" s="26">
        <f ca="1">II!C20</f>
        <v>1349309.85</v>
      </c>
      <c r="H18" s="27">
        <f t="shared" ca="1" si="3"/>
        <v>0.56626504282911738</v>
      </c>
      <c r="J18" s="29"/>
      <c r="K18" s="1494">
        <f t="shared" ca="1" si="4"/>
        <v>760</v>
      </c>
      <c r="L18" s="1371">
        <f t="shared" ca="1" si="1"/>
        <v>760</v>
      </c>
      <c r="M18" s="1507">
        <f ca="1">L18/II!I20*1000</f>
        <v>546.36951833213516</v>
      </c>
      <c r="N18" s="147">
        <f t="shared" ca="1" si="0"/>
        <v>2193</v>
      </c>
      <c r="O18" s="150"/>
      <c r="P18" s="1496" t="s">
        <v>185</v>
      </c>
      <c r="Q18" s="1497">
        <v>2156</v>
      </c>
      <c r="R18" s="1497">
        <v>1879</v>
      </c>
      <c r="S18" s="1497">
        <v>1931</v>
      </c>
      <c r="T18" s="1497">
        <v>1999</v>
      </c>
    </row>
    <row r="19" spans="1:20" s="4" customFormat="1" ht="15" customHeight="1" x14ac:dyDescent="0.25">
      <c r="A19" s="278" t="s">
        <v>329</v>
      </c>
      <c r="B19" s="24">
        <f ca="1">III!K19</f>
        <v>0</v>
      </c>
      <c r="C19" s="93">
        <f ca="1">IF(C$13="ja",LAV!N21,IVc!E19)</f>
        <v>232757</v>
      </c>
      <c r="D19" s="237">
        <f ca="1">SUM(LAW!F17)</f>
        <v>0</v>
      </c>
      <c r="E19" s="237">
        <f ca="1">V!J17</f>
        <v>0</v>
      </c>
      <c r="F19" s="25">
        <f t="shared" ca="1" si="2"/>
        <v>232757</v>
      </c>
      <c r="G19" s="26">
        <f ca="1">II!C21</f>
        <v>5045360.95</v>
      </c>
      <c r="H19" s="27">
        <f t="shared" ca="1" si="3"/>
        <v>4.6132873803607644E-2</v>
      </c>
      <c r="J19" s="29"/>
      <c r="K19" s="1494">
        <f t="shared" ca="1" si="4"/>
        <v>230</v>
      </c>
      <c r="L19" s="1371">
        <f ca="1">SUM(K19-K34)</f>
        <v>230</v>
      </c>
      <c r="M19" s="1507">
        <f ca="1">L19/II!I21*1000</f>
        <v>50.941306755260243</v>
      </c>
      <c r="N19" s="147">
        <f t="shared" ca="1" si="0"/>
        <v>272</v>
      </c>
      <c r="O19" s="150"/>
      <c r="P19" s="1496" t="s">
        <v>194</v>
      </c>
      <c r="Q19" s="1497">
        <v>272</v>
      </c>
      <c r="R19" s="1497">
        <v>273</v>
      </c>
      <c r="S19" s="1497">
        <v>289</v>
      </c>
      <c r="T19" s="1497">
        <v>283</v>
      </c>
    </row>
    <row r="20" spans="1:20" s="4" customFormat="1" ht="15" customHeight="1" x14ac:dyDescent="0.25">
      <c r="A20" s="278" t="s">
        <v>185</v>
      </c>
      <c r="B20" s="24">
        <f ca="1">III!K20</f>
        <v>1344436</v>
      </c>
      <c r="C20" s="93">
        <f ca="1">IF(C$13="ja",LAV!N22,IVc!E20)</f>
        <v>829502</v>
      </c>
      <c r="D20" s="237">
        <f ca="1">SUM(LAW!F18)</f>
        <v>0</v>
      </c>
      <c r="E20" s="237">
        <f ca="1">V!J18</f>
        <v>19177</v>
      </c>
      <c r="F20" s="25">
        <f t="shared" ca="1" si="2"/>
        <v>2193115</v>
      </c>
      <c r="G20" s="26">
        <f ca="1">II!C22</f>
        <v>1498068.8</v>
      </c>
      <c r="H20" s="27">
        <f t="shared" ca="1" si="3"/>
        <v>1.4639614682583335</v>
      </c>
      <c r="J20" s="29"/>
      <c r="K20" s="1494">
        <f t="shared" ca="1" si="4"/>
        <v>2190</v>
      </c>
      <c r="L20" s="1371">
        <f ca="1">SUM(K20)</f>
        <v>2190</v>
      </c>
      <c r="M20" s="1507">
        <f ca="1">L20/II!I22*1000</f>
        <v>1036.931818181818</v>
      </c>
      <c r="N20" s="147">
        <f t="shared" ca="1" si="0"/>
        <v>3783</v>
      </c>
      <c r="O20" s="150"/>
      <c r="P20" s="1496" t="s">
        <v>12</v>
      </c>
      <c r="Q20" s="1497">
        <v>3403</v>
      </c>
      <c r="R20" s="1497">
        <v>3061</v>
      </c>
      <c r="S20" s="1497">
        <v>3448</v>
      </c>
      <c r="T20" s="1497">
        <v>3147</v>
      </c>
    </row>
    <row r="21" spans="1:20" s="4" customFormat="1" ht="15" customHeight="1" x14ac:dyDescent="0.25">
      <c r="A21" s="279" t="s">
        <v>194</v>
      </c>
      <c r="B21" s="24">
        <f ca="1">III!K21</f>
        <v>0</v>
      </c>
      <c r="C21" s="93">
        <f ca="1">IF(C$13="ja",LAV!N23,IVc!E21)</f>
        <v>0</v>
      </c>
      <c r="D21" s="237">
        <f ca="1">SUM(LAW!F19)</f>
        <v>0</v>
      </c>
      <c r="E21" s="237">
        <f ca="1">V!J19</f>
        <v>271531</v>
      </c>
      <c r="F21" s="25">
        <f t="shared" ca="1" si="2"/>
        <v>271531</v>
      </c>
      <c r="G21" s="26">
        <f ca="1">II!C23</f>
        <v>15666925.6</v>
      </c>
      <c r="H21" s="27">
        <f ca="1">F21/G21</f>
        <v>1.7331479508653568E-2</v>
      </c>
      <c r="J21" s="29"/>
      <c r="K21" s="1494">
        <f t="shared" ca="1" si="4"/>
        <v>270</v>
      </c>
      <c r="L21" s="1371">
        <f ca="1">SUM(K21-K36)</f>
        <v>-8910</v>
      </c>
      <c r="M21" s="1507">
        <f ca="1">L21/II!I23*1000</f>
        <v>-1569.4909283072045</v>
      </c>
      <c r="N21" s="147">
        <f t="shared" ca="1" si="0"/>
        <v>0</v>
      </c>
      <c r="O21" s="173"/>
      <c r="P21" s="1496" t="s">
        <v>193</v>
      </c>
      <c r="Q21" s="1497">
        <v>0</v>
      </c>
      <c r="R21" s="1497">
        <v>188</v>
      </c>
      <c r="S21" s="1497">
        <v>196</v>
      </c>
      <c r="T21" s="1497">
        <v>524</v>
      </c>
    </row>
    <row r="22" spans="1:20" s="4" customFormat="1" ht="15" customHeight="1" x14ac:dyDescent="0.25">
      <c r="A22" s="4" t="s">
        <v>12</v>
      </c>
      <c r="B22" s="24">
        <f ca="1">III!K22</f>
        <v>1874171</v>
      </c>
      <c r="C22" s="93">
        <f ca="1">IF(C$13="ja",LAV!N24,IVc!E22)</f>
        <v>1909001</v>
      </c>
      <c r="D22" s="237">
        <f ca="1">SUM(LAW!F20)</f>
        <v>0</v>
      </c>
      <c r="E22" s="237">
        <f ca="1">V!J20</f>
        <v>0</v>
      </c>
      <c r="F22" s="25">
        <f t="shared" ca="1" si="2"/>
        <v>3783172</v>
      </c>
      <c r="G22" s="26">
        <f ca="1">II!C24</f>
        <v>2140560.2000000002</v>
      </c>
      <c r="H22" s="27">
        <f t="shared" ca="1" si="3"/>
        <v>1.7673747274194855</v>
      </c>
      <c r="J22" s="29"/>
      <c r="K22" s="1494">
        <f ca="1">ROUND(F22/1000,-1)</f>
        <v>3780</v>
      </c>
      <c r="L22" s="1371">
        <f ca="1">SUM(K22)</f>
        <v>3780</v>
      </c>
      <c r="M22" s="1507">
        <f ca="1">L22/II!I24*1000</f>
        <v>1204.205160879261</v>
      </c>
      <c r="N22" s="147">
        <f t="shared" ca="1" si="0"/>
        <v>0</v>
      </c>
      <c r="O22" s="173"/>
      <c r="P22" s="1496" t="s">
        <v>14</v>
      </c>
      <c r="Q22" s="1497">
        <v>0</v>
      </c>
      <c r="R22" s="1497">
        <v>0</v>
      </c>
      <c r="S22" s="1497">
        <v>0</v>
      </c>
      <c r="T22" s="1497">
        <v>0</v>
      </c>
    </row>
    <row r="23" spans="1:20" s="4" customFormat="1" ht="15" customHeight="1" x14ac:dyDescent="0.25">
      <c r="A23" s="278" t="s">
        <v>193</v>
      </c>
      <c r="B23" s="24">
        <f ca="1">III!K23</f>
        <v>0</v>
      </c>
      <c r="C23" s="93">
        <f ca="1">IF(C$13="ja",LAV!N25,IVc!E23)</f>
        <v>0</v>
      </c>
      <c r="D23" s="237">
        <f ca="1">SUM(LAW!F21)</f>
        <v>0</v>
      </c>
      <c r="E23" s="237">
        <f ca="1">V!J21</f>
        <v>0</v>
      </c>
      <c r="F23" s="25">
        <f t="shared" ca="1" si="2"/>
        <v>0</v>
      </c>
      <c r="G23" s="26">
        <f ca="1">II!C25</f>
        <v>7074106.75</v>
      </c>
      <c r="H23" s="27">
        <f t="shared" ca="1" si="3"/>
        <v>0</v>
      </c>
      <c r="J23" s="29"/>
      <c r="K23" s="1494">
        <f t="shared" ca="1" si="4"/>
        <v>0</v>
      </c>
      <c r="L23" s="1371">
        <f ca="1">SUM(K23-K38)</f>
        <v>-900</v>
      </c>
      <c r="M23" s="1507">
        <f ca="1">L23/II!I25*1000</f>
        <v>-110.29411764705883</v>
      </c>
      <c r="N23" s="147">
        <f t="shared" ca="1" si="0"/>
        <v>3626</v>
      </c>
      <c r="O23" s="173"/>
      <c r="P23" s="1496" t="s">
        <v>15</v>
      </c>
      <c r="Q23" s="1497">
        <v>3871</v>
      </c>
      <c r="R23" s="1497">
        <v>3969</v>
      </c>
      <c r="S23" s="1497">
        <v>3796</v>
      </c>
      <c r="T23" s="1497">
        <v>3956</v>
      </c>
    </row>
    <row r="24" spans="1:20" s="4" customFormat="1" ht="15" customHeight="1" x14ac:dyDescent="0.25">
      <c r="A24" s="4" t="s">
        <v>14</v>
      </c>
      <c r="B24" s="24">
        <f ca="1">III!K24</f>
        <v>0</v>
      </c>
      <c r="C24" s="93">
        <f ca="1">IF(C$13="ja",LAV!N26,IVc!E24)</f>
        <v>0</v>
      </c>
      <c r="D24" s="237">
        <f ca="1">SUM(LAW!F22)</f>
        <v>0</v>
      </c>
      <c r="E24" s="237">
        <f ca="1">V!J22</f>
        <v>0</v>
      </c>
      <c r="F24" s="25">
        <f t="shared" ca="1" si="2"/>
        <v>0</v>
      </c>
      <c r="G24" s="26">
        <f ca="1">II!C26</f>
        <v>5917290.5499999998</v>
      </c>
      <c r="H24" s="27">
        <f t="shared" ca="1" si="3"/>
        <v>0</v>
      </c>
      <c r="J24" s="29"/>
      <c r="K24" s="1494">
        <f t="shared" ca="1" si="4"/>
        <v>0</v>
      </c>
      <c r="L24" s="1371">
        <f ca="1">SUM(K24-K39)</f>
        <v>-820</v>
      </c>
      <c r="M24" s="1507">
        <f ca="1">L24/II!I26*1000</f>
        <v>-184.76791347453809</v>
      </c>
      <c r="N24" s="147"/>
      <c r="O24" s="173"/>
      <c r="P24" s="1496"/>
      <c r="Q24" s="1497"/>
      <c r="R24" s="1497"/>
      <c r="S24" s="1497"/>
      <c r="T24" s="1497"/>
    </row>
    <row r="25" spans="1:20" s="4" customFormat="1" ht="15" customHeight="1" x14ac:dyDescent="0.25">
      <c r="A25" s="4" t="s">
        <v>15</v>
      </c>
      <c r="B25" s="24">
        <f ca="1">III!K25</f>
        <v>1797932</v>
      </c>
      <c r="C25" s="93">
        <f ca="1">IF(C$13="ja",LAV!N27,IVc!E25)</f>
        <v>1755957</v>
      </c>
      <c r="D25" s="237">
        <f ca="1">SUM(LAW!F23)</f>
        <v>0</v>
      </c>
      <c r="E25" s="237">
        <f ca="1">V!J23</f>
        <v>71616</v>
      </c>
      <c r="F25" s="25">
        <f t="shared" ca="1" si="2"/>
        <v>3625505</v>
      </c>
      <c r="G25" s="26">
        <f ca="1">II!C27</f>
        <v>1136998.05</v>
      </c>
      <c r="H25" s="27">
        <f t="shared" ca="1" si="3"/>
        <v>3.1886642197847217</v>
      </c>
      <c r="J25" s="29"/>
      <c r="K25" s="1494">
        <f t="shared" ca="1" si="4"/>
        <v>3630</v>
      </c>
      <c r="L25" s="1371">
        <f ca="1">SUM(K25)</f>
        <v>3630</v>
      </c>
      <c r="M25" s="1507">
        <f ca="1">L25/II!I27*1000</f>
        <v>1706.6290550070521</v>
      </c>
      <c r="N25" s="147">
        <f ca="1">ROUND(F27/1000,0)</f>
        <v>19765</v>
      </c>
      <c r="O25" s="173"/>
      <c r="P25" s="1499" t="s">
        <v>1</v>
      </c>
      <c r="Q25" s="1500">
        <v>18001</v>
      </c>
      <c r="R25" s="1500">
        <v>18002</v>
      </c>
      <c r="S25" s="1500">
        <v>18006</v>
      </c>
      <c r="T25" s="1500">
        <v>18008</v>
      </c>
    </row>
    <row r="26" spans="1:20" s="4" customFormat="1" ht="12" customHeight="1" x14ac:dyDescent="0.2">
      <c r="B26" s="24"/>
      <c r="C26" s="93"/>
      <c r="D26" s="237"/>
      <c r="E26" s="237"/>
      <c r="F26" s="28"/>
      <c r="G26" s="29"/>
      <c r="H26" s="27"/>
      <c r="K26" s="1494"/>
      <c r="N26" s="147"/>
    </row>
    <row r="27" spans="1:20" s="32" customFormat="1" ht="15" x14ac:dyDescent="0.25">
      <c r="A27" s="466" t="s">
        <v>196</v>
      </c>
      <c r="B27" s="31">
        <f ca="1">SUM(B15:B25)</f>
        <v>9923262</v>
      </c>
      <c r="C27" s="228">
        <f ca="1">SUM(C15:C25)</f>
        <v>8965598</v>
      </c>
      <c r="D27" s="229">
        <f ca="1">SUM(D15:D25)</f>
        <v>0</v>
      </c>
      <c r="E27" s="229">
        <f ca="1">SUM(E15:E25)</f>
        <v>876325</v>
      </c>
      <c r="F27" s="25">
        <f ca="1">SUM(F15:F26)</f>
        <v>19765185</v>
      </c>
      <c r="G27" s="34">
        <f ca="1">SUM(G15:G26)</f>
        <v>48317309.899999999</v>
      </c>
      <c r="H27" s="27"/>
      <c r="K27" s="1494">
        <f t="shared" ca="1" si="4"/>
        <v>19770</v>
      </c>
      <c r="N27" s="1502">
        <f ca="1">ROUND(F49/1000,0)</f>
        <v>0</v>
      </c>
      <c r="O27" s="173"/>
      <c r="P27" s="1496" t="s">
        <v>644</v>
      </c>
      <c r="Q27" s="1497">
        <v>999</v>
      </c>
      <c r="R27" s="1497">
        <v>4572</v>
      </c>
      <c r="S27" s="1497">
        <v>107</v>
      </c>
      <c r="T27" s="1503">
        <v>-760</v>
      </c>
    </row>
    <row r="28" spans="1:20" s="32" customFormat="1" ht="9.75" customHeight="1" x14ac:dyDescent="0.25">
      <c r="A28" s="4"/>
      <c r="C28" s="33"/>
      <c r="D28" s="34"/>
      <c r="E28" s="34"/>
      <c r="F28" s="34"/>
      <c r="G28" s="26"/>
      <c r="H28" s="27"/>
      <c r="N28" s="1495"/>
      <c r="O28" s="173"/>
      <c r="P28" s="174"/>
      <c r="Q28" s="1498"/>
      <c r="R28" s="1498"/>
      <c r="S28" s="1498"/>
      <c r="T28" s="1498"/>
    </row>
    <row r="29" spans="1:20" s="32" customFormat="1" ht="9.75" customHeight="1" x14ac:dyDescent="0.25">
      <c r="A29" s="4"/>
      <c r="B29" s="33"/>
      <c r="C29" s="33"/>
      <c r="D29" s="34"/>
      <c r="E29" s="34"/>
      <c r="F29" s="34"/>
      <c r="G29" s="26"/>
      <c r="H29" s="27"/>
    </row>
    <row r="30" spans="1:20" s="32" customFormat="1" ht="15" hidden="1" customHeight="1" x14ac:dyDescent="0.25">
      <c r="A30" s="4" t="str">
        <f>A15</f>
        <v>Beckenried **</v>
      </c>
      <c r="B30" s="33"/>
      <c r="C30" s="33"/>
      <c r="D30" s="34"/>
      <c r="E30" s="34"/>
      <c r="F30" s="36">
        <f ca="1">SUM(I!L19)</f>
        <v>0</v>
      </c>
      <c r="G30" s="26">
        <f ca="1">IF(F30=0,0,G15)</f>
        <v>0</v>
      </c>
      <c r="H30" s="27">
        <f ca="1">IF(G30=0,0,-F30/G30)</f>
        <v>0</v>
      </c>
    </row>
    <row r="31" spans="1:20" s="32" customFormat="1" ht="15" hidden="1" customHeight="1" x14ac:dyDescent="0.25">
      <c r="A31" s="4" t="str">
        <f t="shared" ref="A31:A40" si="5">A16</f>
        <v>Buochs **</v>
      </c>
      <c r="B31" s="33"/>
      <c r="C31" s="33"/>
      <c r="D31" s="34"/>
      <c r="E31" s="34"/>
      <c r="F31" s="36">
        <f ca="1">SUM(I!L20)</f>
        <v>0</v>
      </c>
      <c r="G31" s="26">
        <f t="shared" ref="G31:G40" ca="1" si="6">IF(F31=0,0,G16)</f>
        <v>0</v>
      </c>
      <c r="H31" s="27">
        <f t="shared" ref="H31:H40" ca="1" si="7">IF(G31=0,0,-F31/G31)</f>
        <v>0</v>
      </c>
    </row>
    <row r="32" spans="1:20" s="32" customFormat="1" ht="15" hidden="1" customHeight="1" x14ac:dyDescent="0.25">
      <c r="A32" s="4" t="str">
        <f t="shared" si="5"/>
        <v>Dallenwil **</v>
      </c>
      <c r="B32" s="33"/>
      <c r="C32" s="33"/>
      <c r="D32" s="34"/>
      <c r="E32" s="34"/>
      <c r="F32" s="36">
        <f ca="1">SUM(I!L21)</f>
        <v>0</v>
      </c>
      <c r="G32" s="26">
        <f t="shared" ca="1" si="6"/>
        <v>0</v>
      </c>
      <c r="H32" s="27">
        <f t="shared" ca="1" si="7"/>
        <v>0</v>
      </c>
    </row>
    <row r="33" spans="1:20" s="32" customFormat="1" ht="15" hidden="1" customHeight="1" x14ac:dyDescent="0.25">
      <c r="A33" s="4" t="str">
        <f t="shared" si="5"/>
        <v>Emmetten</v>
      </c>
      <c r="B33" s="33"/>
      <c r="C33" s="33"/>
      <c r="D33" s="34"/>
      <c r="E33" s="34"/>
      <c r="F33" s="36">
        <f ca="1">SUM(I!L22)</f>
        <v>0</v>
      </c>
      <c r="G33" s="26">
        <f t="shared" ca="1" si="6"/>
        <v>0</v>
      </c>
      <c r="H33" s="27">
        <f t="shared" ca="1" si="7"/>
        <v>0</v>
      </c>
    </row>
    <row r="34" spans="1:20" s="32" customFormat="1" ht="15" customHeight="1" x14ac:dyDescent="0.25">
      <c r="A34" s="4" t="str">
        <f t="shared" si="5"/>
        <v>Ennetbürgen **</v>
      </c>
      <c r="B34" s="33"/>
      <c r="C34" s="33"/>
      <c r="D34" s="34"/>
      <c r="E34" s="34"/>
      <c r="F34" s="36">
        <f ca="1">SUM(I!L23)</f>
        <v>0</v>
      </c>
      <c r="G34" s="26">
        <f t="shared" ca="1" si="6"/>
        <v>0</v>
      </c>
      <c r="H34" s="27">
        <f t="shared" ca="1" si="7"/>
        <v>0</v>
      </c>
      <c r="K34" s="1494">
        <f t="shared" ref="K34:K39" ca="1" si="8">ROUND(F34/1000,-1)</f>
        <v>0</v>
      </c>
    </row>
    <row r="35" spans="1:20" s="32" customFormat="1" ht="15" hidden="1" customHeight="1" x14ac:dyDescent="0.25">
      <c r="A35" s="4" t="str">
        <f t="shared" si="5"/>
        <v>Ennetmoos **</v>
      </c>
      <c r="B35" s="33"/>
      <c r="C35" s="33"/>
      <c r="D35" s="34"/>
      <c r="E35" s="34"/>
      <c r="F35" s="36">
        <f ca="1">SUM(I!L24)</f>
        <v>0</v>
      </c>
      <c r="G35" s="26">
        <f t="shared" ca="1" si="6"/>
        <v>0</v>
      </c>
      <c r="H35" s="27">
        <f t="shared" ca="1" si="7"/>
        <v>0</v>
      </c>
      <c r="K35" s="1494">
        <f t="shared" ca="1" si="8"/>
        <v>0</v>
      </c>
    </row>
    <row r="36" spans="1:20" s="32" customFormat="1" ht="15" customHeight="1" x14ac:dyDescent="0.25">
      <c r="A36" s="4" t="str">
        <f t="shared" si="5"/>
        <v>Hergiswil **</v>
      </c>
      <c r="B36" s="33"/>
      <c r="C36" s="33"/>
      <c r="D36" s="34"/>
      <c r="E36" s="34"/>
      <c r="F36" s="36">
        <f ca="1">SUM(I!L25)</f>
        <v>9183654</v>
      </c>
      <c r="G36" s="26">
        <f ca="1">IF(F36=0,0,G21)</f>
        <v>15666925.6</v>
      </c>
      <c r="H36" s="27">
        <f t="shared" ca="1" si="7"/>
        <v>-0.5861809926511683</v>
      </c>
      <c r="K36" s="1494">
        <f t="shared" ca="1" si="8"/>
        <v>9180</v>
      </c>
    </row>
    <row r="37" spans="1:20" s="32" customFormat="1" ht="15" hidden="1" customHeight="1" x14ac:dyDescent="0.25">
      <c r="A37" s="4" t="str">
        <f t="shared" si="5"/>
        <v>Oberdorf</v>
      </c>
      <c r="B37" s="33"/>
      <c r="C37" s="33"/>
      <c r="D37" s="34"/>
      <c r="E37" s="34"/>
      <c r="F37" s="36">
        <f ca="1">SUM(I!L26)</f>
        <v>0</v>
      </c>
      <c r="G37" s="26">
        <f t="shared" ca="1" si="6"/>
        <v>0</v>
      </c>
      <c r="H37" s="27">
        <f t="shared" ca="1" si="7"/>
        <v>0</v>
      </c>
      <c r="K37" s="1494">
        <f t="shared" ca="1" si="8"/>
        <v>0</v>
      </c>
    </row>
    <row r="38" spans="1:20" s="32" customFormat="1" ht="15" customHeight="1" x14ac:dyDescent="0.25">
      <c r="A38" s="4" t="str">
        <f t="shared" si="5"/>
        <v>Stans **</v>
      </c>
      <c r="B38" s="33"/>
      <c r="C38" s="33"/>
      <c r="D38" s="34"/>
      <c r="E38" s="34"/>
      <c r="F38" s="36">
        <f ca="1">SUM(I!L27)</f>
        <v>902234</v>
      </c>
      <c r="G38" s="26">
        <f t="shared" ca="1" si="6"/>
        <v>7074106.75</v>
      </c>
      <c r="H38" s="27">
        <f t="shared" ca="1" si="7"/>
        <v>-0.12754034281430657</v>
      </c>
      <c r="K38" s="1494">
        <f t="shared" ca="1" si="8"/>
        <v>900</v>
      </c>
    </row>
    <row r="39" spans="1:20" s="32" customFormat="1" ht="15" customHeight="1" x14ac:dyDescent="0.25">
      <c r="A39" s="4" t="str">
        <f t="shared" si="5"/>
        <v>Stansstad</v>
      </c>
      <c r="B39" s="33"/>
      <c r="C39" s="33"/>
      <c r="D39" s="34"/>
      <c r="E39" s="34"/>
      <c r="F39" s="36">
        <f ca="1">SUM(I!L28)</f>
        <v>816706</v>
      </c>
      <c r="G39" s="26">
        <f t="shared" ca="1" si="6"/>
        <v>5917290.5499999998</v>
      </c>
      <c r="H39" s="27">
        <f t="shared" ca="1" si="7"/>
        <v>-0.13802026334502029</v>
      </c>
      <c r="K39" s="1494">
        <f t="shared" ca="1" si="8"/>
        <v>820</v>
      </c>
    </row>
    <row r="40" spans="1:20" s="32" customFormat="1" ht="15" hidden="1" customHeight="1" x14ac:dyDescent="0.25">
      <c r="A40" s="4" t="str">
        <f t="shared" si="5"/>
        <v>Wolfenschiessen</v>
      </c>
      <c r="B40" s="33"/>
      <c r="C40" s="33"/>
      <c r="D40" s="34"/>
      <c r="E40" s="34"/>
      <c r="F40" s="36">
        <f ca="1">SUM(I!L29)</f>
        <v>0</v>
      </c>
      <c r="G40" s="26">
        <f t="shared" ca="1" si="6"/>
        <v>0</v>
      </c>
      <c r="H40" s="27">
        <f t="shared" ca="1" si="7"/>
        <v>0</v>
      </c>
    </row>
    <row r="41" spans="1:20" s="32" customFormat="1" ht="6.75" customHeight="1" x14ac:dyDescent="0.25">
      <c r="A41" s="37"/>
      <c r="F41" s="38"/>
      <c r="H41" s="38"/>
    </row>
    <row r="42" spans="1:20" s="12" customFormat="1" ht="15.75" x14ac:dyDescent="0.25">
      <c r="A42" s="466" t="s">
        <v>195</v>
      </c>
      <c r="F42" s="39">
        <f ca="1">SUM(F30:F40)</f>
        <v>10902594</v>
      </c>
      <c r="G42" s="39"/>
      <c r="H42" s="39"/>
      <c r="P42" s="176" t="s">
        <v>655</v>
      </c>
      <c r="Q42" s="176"/>
      <c r="R42" s="176"/>
      <c r="S42" s="176"/>
      <c r="T42" s="176"/>
    </row>
    <row r="43" spans="1:20" s="12" customFormat="1" ht="15" x14ac:dyDescent="0.2">
      <c r="A43" t="s">
        <v>191</v>
      </c>
      <c r="F43" s="773">
        <f ca="1">F42-I!K42</f>
        <v>-820626</v>
      </c>
      <c r="G43" s="835" t="s">
        <v>326</v>
      </c>
      <c r="H43" s="836"/>
      <c r="P43" s="1501"/>
      <c r="Q43" s="1501" t="s">
        <v>634</v>
      </c>
      <c r="R43" s="1501" t="s">
        <v>642</v>
      </c>
      <c r="S43" s="1501" t="s">
        <v>636</v>
      </c>
      <c r="T43" s="1501" t="s">
        <v>637</v>
      </c>
    </row>
    <row r="44" spans="1:20" s="4" customFormat="1" ht="15" x14ac:dyDescent="0.25">
      <c r="A44" s="362" t="s">
        <v>246</v>
      </c>
      <c r="B44" s="280">
        <f ca="1">B27/F27</f>
        <v>0.502057633156482</v>
      </c>
      <c r="C44" s="280">
        <f ca="1">C27/F27</f>
        <v>0.45360556959117759</v>
      </c>
      <c r="D44" s="280">
        <f ca="1">D27/F27</f>
        <v>0</v>
      </c>
      <c r="E44" s="280">
        <f ca="1">E27/F27</f>
        <v>4.4336797252340417E-2</v>
      </c>
      <c r="F44" s="729">
        <f ca="1">SUM(B44:E44)</f>
        <v>1</v>
      </c>
      <c r="G44" s="26"/>
      <c r="H44" s="27"/>
      <c r="J44" s="29"/>
      <c r="P44" s="1496" t="s">
        <v>5</v>
      </c>
      <c r="Q44" s="1497">
        <v>534.11633109619686</v>
      </c>
      <c r="R44" s="1497">
        <v>553.51595594464845</v>
      </c>
      <c r="S44" s="1497">
        <v>423.31110466801971</v>
      </c>
      <c r="T44" s="1497">
        <v>389.03625110521659</v>
      </c>
    </row>
    <row r="45" spans="1:20" x14ac:dyDescent="0.2">
      <c r="P45" s="1496" t="s">
        <v>6</v>
      </c>
      <c r="Q45" s="1497">
        <v>546.56999442275514</v>
      </c>
      <c r="R45" s="1497">
        <v>588.77814691768185</v>
      </c>
      <c r="S45" s="1497">
        <v>546.25712709214633</v>
      </c>
      <c r="T45" s="1497">
        <v>558.87850467289718</v>
      </c>
    </row>
    <row r="46" spans="1:20" ht="15.75" x14ac:dyDescent="0.25">
      <c r="A46" s="466" t="s">
        <v>423</v>
      </c>
      <c r="B46" s="12"/>
      <c r="C46" s="12"/>
      <c r="D46" s="12"/>
      <c r="E46" s="12"/>
      <c r="F46" s="39">
        <f ca="1">SUM(II!C36)</f>
        <v>8862590</v>
      </c>
      <c r="G46" s="39"/>
      <c r="H46" s="39"/>
      <c r="P46" s="1496" t="s">
        <v>7</v>
      </c>
      <c r="Q46" s="1497">
        <v>1505.7283142389526</v>
      </c>
      <c r="R46" s="1497">
        <v>1574.8469671675014</v>
      </c>
      <c r="S46" s="1497">
        <v>1783.3698030634573</v>
      </c>
      <c r="T46" s="1497">
        <v>1781.73719376392</v>
      </c>
    </row>
    <row r="47" spans="1:20" x14ac:dyDescent="0.2">
      <c r="A47" s="830"/>
      <c r="B47" s="830"/>
      <c r="C47" s="830"/>
      <c r="D47" s="830"/>
      <c r="E47" s="830"/>
      <c r="F47" s="1061">
        <f ca="1">SUM(F46+F42)</f>
        <v>19765184</v>
      </c>
      <c r="P47" s="1496" t="s">
        <v>8</v>
      </c>
      <c r="Q47" s="1497">
        <v>496.04601006470165</v>
      </c>
      <c r="R47" s="1497">
        <v>477.91455467052862</v>
      </c>
      <c r="S47" s="1497">
        <v>483.16251830161053</v>
      </c>
      <c r="T47" s="1497">
        <v>432.86867204695523</v>
      </c>
    </row>
    <row r="48" spans="1:20" x14ac:dyDescent="0.2">
      <c r="F48" s="83">
        <f ca="1">SUM(F27)</f>
        <v>19765185</v>
      </c>
      <c r="P48" s="1496" t="s">
        <v>9</v>
      </c>
      <c r="Q48" s="1497">
        <v>-55.370985603543737</v>
      </c>
      <c r="R48" s="1497">
        <v>0</v>
      </c>
      <c r="S48" s="1497">
        <v>-66.40106241699867</v>
      </c>
      <c r="T48" s="1497">
        <v>-50.64963664391103</v>
      </c>
    </row>
    <row r="49" spans="1:20" ht="15" x14ac:dyDescent="0.25">
      <c r="A49" s="1060" t="s">
        <v>448</v>
      </c>
      <c r="B49" s="1060"/>
      <c r="C49" s="1060"/>
      <c r="D49" s="1060"/>
      <c r="E49" s="1060"/>
      <c r="F49" s="1059">
        <f ca="1">F47-F48</f>
        <v>-1</v>
      </c>
      <c r="P49" s="1496" t="s">
        <v>185</v>
      </c>
      <c r="Q49" s="1497">
        <v>1022.7272727272727</v>
      </c>
      <c r="R49" s="1497">
        <v>902.54440710513688</v>
      </c>
      <c r="S49" s="1497">
        <v>921.24105011933182</v>
      </c>
      <c r="T49" s="1497">
        <v>951.92765349833405</v>
      </c>
    </row>
    <row r="50" spans="1:20" x14ac:dyDescent="0.2">
      <c r="P50" s="1496" t="s">
        <v>194</v>
      </c>
      <c r="Q50" s="1497">
        <v>-1581.8213845340849</v>
      </c>
      <c r="R50" s="1497">
        <v>-2235.5854262469047</v>
      </c>
      <c r="S50" s="1497">
        <v>-1524.727727191573</v>
      </c>
      <c r="T50" s="1497">
        <v>-1369.4439445744106</v>
      </c>
    </row>
    <row r="51" spans="1:20" x14ac:dyDescent="0.2">
      <c r="P51" s="1496" t="s">
        <v>12</v>
      </c>
      <c r="Q51" s="1497">
        <v>1083.147499203568</v>
      </c>
      <c r="R51" s="1497">
        <v>987.41529525653436</v>
      </c>
      <c r="S51" s="1497">
        <v>1119.0398962049953</v>
      </c>
      <c r="T51" s="1497">
        <v>1011.5606936416186</v>
      </c>
    </row>
    <row r="52" spans="1:20" x14ac:dyDescent="0.2">
      <c r="P52" s="1496" t="s">
        <v>193</v>
      </c>
      <c r="Q52" s="1497">
        <v>-74.754901960784309</v>
      </c>
      <c r="R52" s="1497">
        <v>23.238747553816047</v>
      </c>
      <c r="S52" s="1497">
        <v>24.576062914721064</v>
      </c>
      <c r="T52" s="1497">
        <v>13.581923694283244</v>
      </c>
    </row>
    <row r="53" spans="1:20" x14ac:dyDescent="0.2">
      <c r="P53" s="1496" t="s">
        <v>14</v>
      </c>
      <c r="Q53" s="1497">
        <v>-191.52771518702119</v>
      </c>
      <c r="R53" s="1497">
        <v>-161.6575591985428</v>
      </c>
      <c r="S53" s="1497">
        <v>-311.64695177434032</v>
      </c>
      <c r="T53" s="1497">
        <v>-345.92626308602644</v>
      </c>
    </row>
    <row r="54" spans="1:20" x14ac:dyDescent="0.2">
      <c r="P54" s="1496" t="s">
        <v>15</v>
      </c>
      <c r="Q54" s="1497">
        <v>1819.4640338504937</v>
      </c>
      <c r="R54" s="1497">
        <v>1851.6791044776119</v>
      </c>
      <c r="S54" s="1497">
        <v>1805.2256532066508</v>
      </c>
      <c r="T54" s="1497">
        <v>1876.7772511848341</v>
      </c>
    </row>
  </sheetData>
  <phoneticPr fontId="0" type="noConversion"/>
  <pageMargins left="0.59055118110236227" right="0.59055118110236227" top="0.27559055118110237" bottom="0.39370078740157483" header="0.51181102362204722" footer="0.23622047244094491"/>
  <pageSetup paperSize="9" scale="93" orientation="landscape" r:id="rId1"/>
  <headerFooter alignWithMargins="0">
    <oddFooter>&amp;C&amp;8Finanzausgleich / &amp;F / &amp;A /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 filterMode="1">
    <tabColor rgb="FFFF0000"/>
    <pageSetUpPr fitToPage="1"/>
  </sheetPr>
  <dimension ref="A1:AC74"/>
  <sheetViews>
    <sheetView tabSelected="1" zoomScale="110" zoomScaleNormal="110" workbookViewId="0">
      <pane xSplit="15" ySplit="8" topLeftCell="Q9" activePane="bottomRight" state="frozen"/>
      <selection pane="topRight" activeCell="O1" sqref="O1"/>
      <selection pane="bottomLeft" activeCell="A9" sqref="A9"/>
      <selection pane="bottomRight" activeCell="R57" sqref="R57"/>
    </sheetView>
  </sheetViews>
  <sheetFormatPr baseColWidth="10" defaultColWidth="11" defaultRowHeight="12.75" outlineLevelRow="1" outlineLevelCol="1" x14ac:dyDescent="0.2"/>
  <cols>
    <col min="1" max="1" width="3.75" style="363" hidden="1" customWidth="1" outlineLevel="1"/>
    <col min="2" max="2" width="4.625" style="364" hidden="1" customWidth="1" outlineLevel="1"/>
    <col min="3" max="3" width="5.125" style="364" hidden="1" customWidth="1" outlineLevel="1"/>
    <col min="4" max="4" width="6.25" style="364" hidden="1" customWidth="1" outlineLevel="1"/>
    <col min="5" max="5" width="5.125" style="364" hidden="1" customWidth="1" outlineLevel="1"/>
    <col min="6" max="7" width="6.25" style="364" hidden="1" customWidth="1" outlineLevel="1"/>
    <col min="8" max="9" width="4" style="1110" hidden="1" customWidth="1" outlineLevel="1"/>
    <col min="10" max="10" width="4" style="1111" hidden="1" customWidth="1" outlineLevel="1"/>
    <col min="11" max="11" width="45.375" style="1110" bestFit="1" customWidth="1" collapsed="1"/>
    <col min="12" max="12" width="8.625" style="385" customWidth="1"/>
    <col min="13" max="13" width="10.75" style="385" bestFit="1" customWidth="1"/>
    <col min="14" max="14" width="8.75" style="385" customWidth="1"/>
    <col min="15" max="15" width="8.625" style="385" customWidth="1"/>
    <col min="16" max="16" width="35.75" style="1110" hidden="1" customWidth="1" outlineLevel="1"/>
    <col min="17" max="17" width="2.125" style="1110" customWidth="1" collapsed="1"/>
    <col min="18" max="18" width="8.625" style="1701" bestFit="1" customWidth="1"/>
    <col min="19" max="21" width="8.625" style="1678" hidden="1" customWidth="1" outlineLevel="1"/>
    <col min="22" max="22" width="8.625" style="1678" bestFit="1" customWidth="1" collapsed="1"/>
    <col min="23" max="23" width="8.625" style="367" customWidth="1"/>
    <col min="24" max="25" width="8.625" style="367" bestFit="1" customWidth="1"/>
    <col min="26" max="28" width="8.625" style="367" hidden="1" customWidth="1" outlineLevel="1"/>
    <col min="29" max="29" width="11" style="366" collapsed="1"/>
    <col min="30" max="16384" width="11" style="366"/>
  </cols>
  <sheetData>
    <row r="1" spans="1:28" hidden="1" outlineLevel="1" x14ac:dyDescent="0.2">
      <c r="C1" s="364">
        <f>HLOOKUP(N11,N1:AB3,3,FALSE)</f>
        <v>18</v>
      </c>
      <c r="E1" s="364">
        <f>HLOOKUP(O11,N1:AB3,3,FALSE)</f>
        <v>22</v>
      </c>
      <c r="G1" s="1551" t="s">
        <v>699</v>
      </c>
      <c r="H1" s="365"/>
      <c r="I1" s="366"/>
      <c r="J1" s="367"/>
      <c r="K1" s="367"/>
      <c r="L1" s="368"/>
      <c r="M1" s="368"/>
      <c r="N1" s="364"/>
      <c r="O1" s="364"/>
      <c r="P1" s="364"/>
      <c r="Q1" s="364"/>
      <c r="R1" s="1660" t="s">
        <v>577</v>
      </c>
      <c r="S1" s="1660" t="s">
        <v>578</v>
      </c>
      <c r="T1" s="1660" t="s">
        <v>579</v>
      </c>
      <c r="U1" s="1660" t="s">
        <v>580</v>
      </c>
      <c r="V1" s="1660" t="s">
        <v>581</v>
      </c>
      <c r="W1" s="1551" t="s">
        <v>582</v>
      </c>
      <c r="X1" s="1551" t="s">
        <v>583</v>
      </c>
      <c r="Y1" s="1551" t="s">
        <v>589</v>
      </c>
      <c r="Z1" s="1325" t="s">
        <v>590</v>
      </c>
      <c r="AA1" s="1325" t="s">
        <v>591</v>
      </c>
      <c r="AB1" s="1325" t="s">
        <v>592</v>
      </c>
    </row>
    <row r="2" spans="1:28" hidden="1" outlineLevel="1" x14ac:dyDescent="0.2">
      <c r="C2" s="364">
        <f>HLOOKUP(N33,N2:AB3,2,FALSE)</f>
        <v>18</v>
      </c>
      <c r="E2" s="364">
        <f>HLOOKUP(O33,N2:AB3,2,FALSE)</f>
        <v>22</v>
      </c>
      <c r="G2" s="1551" t="s">
        <v>699</v>
      </c>
      <c r="H2" s="365"/>
      <c r="I2" s="366"/>
      <c r="J2" s="367"/>
      <c r="K2" s="367"/>
      <c r="L2" s="368"/>
      <c r="M2" s="368"/>
      <c r="N2" s="364"/>
      <c r="O2" s="364"/>
      <c r="P2" s="364"/>
      <c r="Q2" s="364"/>
      <c r="R2" s="1660" t="s">
        <v>571</v>
      </c>
      <c r="S2" s="1660" t="s">
        <v>572</v>
      </c>
      <c r="T2" s="1660" t="s">
        <v>584</v>
      </c>
      <c r="U2" s="1660" t="s">
        <v>585</v>
      </c>
      <c r="V2" s="1660" t="s">
        <v>586</v>
      </c>
      <c r="W2" s="1551" t="s">
        <v>587</v>
      </c>
      <c r="X2" s="1551" t="s">
        <v>588</v>
      </c>
      <c r="Y2" s="1551" t="s">
        <v>593</v>
      </c>
      <c r="Z2" s="1325" t="s">
        <v>594</v>
      </c>
      <c r="AA2" s="1325" t="s">
        <v>595</v>
      </c>
      <c r="AB2" s="1325" t="s">
        <v>596</v>
      </c>
    </row>
    <row r="3" spans="1:28" hidden="1" outlineLevel="1" x14ac:dyDescent="0.2">
      <c r="B3" s="369">
        <v>2</v>
      </c>
      <c r="C3" s="369">
        <v>3</v>
      </c>
      <c r="D3" s="369">
        <v>4</v>
      </c>
      <c r="E3" s="369">
        <v>5</v>
      </c>
      <c r="F3" s="369">
        <v>6</v>
      </c>
      <c r="G3" s="369">
        <v>7</v>
      </c>
      <c r="H3" s="369">
        <v>8</v>
      </c>
      <c r="I3" s="369">
        <v>9</v>
      </c>
      <c r="J3" s="369">
        <v>10</v>
      </c>
      <c r="K3" s="369">
        <v>11</v>
      </c>
      <c r="L3" s="369">
        <v>12</v>
      </c>
      <c r="M3" s="369">
        <v>13</v>
      </c>
      <c r="N3" s="369">
        <v>14</v>
      </c>
      <c r="O3" s="369">
        <v>15</v>
      </c>
      <c r="P3" s="369">
        <v>16</v>
      </c>
      <c r="Q3" s="369">
        <v>17</v>
      </c>
      <c r="R3" s="1661">
        <v>18</v>
      </c>
      <c r="S3" s="1661">
        <v>19</v>
      </c>
      <c r="T3" s="1661">
        <v>20</v>
      </c>
      <c r="U3" s="1661">
        <v>21</v>
      </c>
      <c r="V3" s="1661">
        <v>22</v>
      </c>
      <c r="W3" s="1661">
        <v>23</v>
      </c>
      <c r="X3" s="1661">
        <v>24</v>
      </c>
      <c r="Y3" s="1661">
        <v>25</v>
      </c>
      <c r="Z3" s="1661">
        <v>26</v>
      </c>
      <c r="AA3" s="1661">
        <v>27</v>
      </c>
      <c r="AB3" s="1661">
        <v>28</v>
      </c>
    </row>
    <row r="4" spans="1:28" hidden="1" outlineLevel="1" x14ac:dyDescent="0.2">
      <c r="A4" s="363">
        <v>4</v>
      </c>
      <c r="B4" s="370"/>
      <c r="C4" s="371"/>
      <c r="D4" s="371"/>
      <c r="E4" s="371"/>
      <c r="F4" s="371"/>
      <c r="G4" s="1552" t="s">
        <v>202</v>
      </c>
      <c r="H4" s="1228"/>
      <c r="I4" s="372"/>
      <c r="J4" s="1242"/>
      <c r="K4" s="1242"/>
      <c r="L4" s="1242"/>
      <c r="M4" s="1242"/>
      <c r="N4" s="366"/>
      <c r="O4" s="366"/>
      <c r="P4" s="1241"/>
      <c r="Q4" s="1326"/>
      <c r="R4" s="1662"/>
      <c r="S4" s="1662"/>
      <c r="T4" s="1662"/>
      <c r="U4" s="1662"/>
      <c r="V4" s="1662"/>
      <c r="W4" s="1241"/>
      <c r="X4" s="1241"/>
      <c r="Y4" s="1241"/>
      <c r="Z4" s="1241"/>
      <c r="AA4" s="1241"/>
      <c r="AB4" s="1241"/>
    </row>
    <row r="5" spans="1:28" ht="25.5" customHeight="1" collapsed="1" x14ac:dyDescent="0.2">
      <c r="A5" s="363">
        <v>5</v>
      </c>
      <c r="B5" s="377" t="s">
        <v>203</v>
      </c>
      <c r="C5" s="378" t="s">
        <v>204</v>
      </c>
      <c r="D5" s="378" t="s">
        <v>205</v>
      </c>
      <c r="E5" s="378" t="s">
        <v>206</v>
      </c>
      <c r="F5" s="378" t="s">
        <v>207</v>
      </c>
      <c r="G5" s="1553" t="s">
        <v>202</v>
      </c>
      <c r="I5" s="1284"/>
      <c r="J5" s="1284"/>
      <c r="K5" s="1316" t="s">
        <v>530</v>
      </c>
      <c r="L5" s="1317"/>
      <c r="M5" s="1317"/>
      <c r="N5" s="407"/>
      <c r="O5" s="407"/>
      <c r="P5" s="1111"/>
      <c r="Q5" s="1284"/>
      <c r="R5" s="1699" t="s">
        <v>577</v>
      </c>
      <c r="S5" s="1663" t="s">
        <v>578</v>
      </c>
      <c r="T5" s="1663" t="s">
        <v>579</v>
      </c>
      <c r="U5" s="1663" t="s">
        <v>580</v>
      </c>
      <c r="V5" s="1663" t="s">
        <v>581</v>
      </c>
      <c r="W5" s="1712" t="s">
        <v>582</v>
      </c>
      <c r="X5" s="1712" t="s">
        <v>583</v>
      </c>
      <c r="Y5" s="1712" t="s">
        <v>589</v>
      </c>
      <c r="Z5" s="1356" t="s">
        <v>590</v>
      </c>
      <c r="AA5" s="1356" t="s">
        <v>591</v>
      </c>
      <c r="AB5" s="1356" t="s">
        <v>592</v>
      </c>
    </row>
    <row r="6" spans="1:28" x14ac:dyDescent="0.2">
      <c r="A6" s="363">
        <v>6</v>
      </c>
      <c r="B6" s="364">
        <f t="shared" ref="B6" si="0">A6</f>
        <v>6</v>
      </c>
      <c r="C6" s="364">
        <f t="shared" ref="C6:C31" si="1">C$1</f>
        <v>18</v>
      </c>
      <c r="D6" s="364" t="str">
        <f t="shared" ref="D6" si="2">ADDRESS(B6,C6)</f>
        <v>$R$6</v>
      </c>
      <c r="E6" s="364">
        <f t="shared" ref="E6:E31" si="3">E$1</f>
        <v>22</v>
      </c>
      <c r="F6" s="364" t="str">
        <f t="shared" ref="F6" si="4">ADDRESS(B6,E6)</f>
        <v>$V$6</v>
      </c>
      <c r="G6" s="1551" t="s">
        <v>202</v>
      </c>
      <c r="H6" s="1319"/>
      <c r="I6" s="1259"/>
      <c r="J6" s="1259"/>
      <c r="K6" s="1298"/>
      <c r="L6" s="1245" t="s">
        <v>405</v>
      </c>
      <c r="M6" s="1245" t="s">
        <v>485</v>
      </c>
      <c r="N6" s="1324" t="s">
        <v>269</v>
      </c>
      <c r="O6" s="1245" t="s">
        <v>270</v>
      </c>
      <c r="P6" s="1246" t="s">
        <v>488</v>
      </c>
      <c r="Q6" s="1266"/>
      <c r="R6" s="1700" t="s">
        <v>571</v>
      </c>
      <c r="S6" s="1664" t="s">
        <v>572</v>
      </c>
      <c r="T6" s="1664" t="s">
        <v>584</v>
      </c>
      <c r="U6" s="1664" t="s">
        <v>585</v>
      </c>
      <c r="V6" s="1664" t="s">
        <v>586</v>
      </c>
      <c r="W6" s="1713" t="s">
        <v>588</v>
      </c>
      <c r="X6" s="1713" t="s">
        <v>588</v>
      </c>
      <c r="Y6" s="1713" t="s">
        <v>593</v>
      </c>
      <c r="Z6" s="1349" t="s">
        <v>594</v>
      </c>
      <c r="AA6" s="1349" t="s">
        <v>595</v>
      </c>
      <c r="AB6" s="1349" t="s">
        <v>596</v>
      </c>
    </row>
    <row r="7" spans="1:28" ht="25.5" customHeight="1" x14ac:dyDescent="0.2">
      <c r="A7" s="363">
        <v>7</v>
      </c>
      <c r="B7" s="364">
        <f>A7</f>
        <v>7</v>
      </c>
      <c r="C7" s="364">
        <f t="shared" si="1"/>
        <v>18</v>
      </c>
      <c r="D7" s="364" t="str">
        <f>ADDRESS(B7,C7)</f>
        <v>$R$7</v>
      </c>
      <c r="E7" s="364">
        <f t="shared" si="3"/>
        <v>22</v>
      </c>
      <c r="F7" s="364" t="str">
        <f>ADDRESS(B7,E7)</f>
        <v>$V$7</v>
      </c>
      <c r="G7" s="1551" t="s">
        <v>202</v>
      </c>
      <c r="H7" s="1321" t="s">
        <v>518</v>
      </c>
      <c r="I7" s="1318" t="s">
        <v>491</v>
      </c>
      <c r="J7" s="1318" t="s">
        <v>492</v>
      </c>
      <c r="K7" s="1573" t="s">
        <v>706</v>
      </c>
      <c r="L7" s="1333"/>
      <c r="M7" s="1334" t="s">
        <v>569</v>
      </c>
      <c r="N7" s="1645">
        <v>2017</v>
      </c>
      <c r="O7" s="1470">
        <v>2017</v>
      </c>
      <c r="Q7" s="1322"/>
      <c r="S7" s="1665"/>
      <c r="T7" s="1665"/>
      <c r="U7" s="1665"/>
      <c r="V7" s="1665"/>
      <c r="W7" s="1357"/>
      <c r="X7" s="1357"/>
      <c r="Y7" s="1357"/>
      <c r="Z7" s="1357"/>
      <c r="AA7" s="1357"/>
      <c r="AB7" s="1357"/>
    </row>
    <row r="8" spans="1:28" ht="15" x14ac:dyDescent="0.2">
      <c r="A8" s="363">
        <v>8</v>
      </c>
      <c r="B8" s="364">
        <f t="shared" ref="B8:B34" si="5">A8</f>
        <v>8</v>
      </c>
      <c r="C8" s="364">
        <f t="shared" si="1"/>
        <v>18</v>
      </c>
      <c r="D8" s="364" t="str">
        <f t="shared" ref="D8:D34" si="6">ADDRESS(B8,C8)</f>
        <v>$R$8</v>
      </c>
      <c r="E8" s="364">
        <f t="shared" si="3"/>
        <v>22</v>
      </c>
      <c r="F8" s="364" t="str">
        <f t="shared" ref="F8:F34" si="7">ADDRESS(B8,E8)</f>
        <v>$V$8</v>
      </c>
      <c r="G8" s="1551" t="s">
        <v>202</v>
      </c>
      <c r="H8" s="1322"/>
      <c r="I8" s="1323"/>
      <c r="J8" s="1323"/>
      <c r="K8" s="1299"/>
      <c r="L8" s="1333"/>
      <c r="M8" s="1335" t="s">
        <v>570</v>
      </c>
      <c r="N8" s="1355" t="str">
        <f>CONCATENATE(N11," ",N33)</f>
        <v>a0 v0</v>
      </c>
      <c r="O8" s="1355" t="str">
        <f>CONCATENATE(O11," ",O33)</f>
        <v>a4 v4</v>
      </c>
      <c r="P8" s="1330"/>
      <c r="Q8" s="1322"/>
      <c r="R8" s="1699"/>
      <c r="S8" s="1663"/>
      <c r="T8" s="1663"/>
      <c r="U8" s="1663"/>
      <c r="V8" s="1663"/>
      <c r="W8" s="1356"/>
      <c r="X8" s="1356"/>
      <c r="Y8" s="1356"/>
      <c r="Z8" s="1356"/>
      <c r="AA8" s="1356"/>
      <c r="AB8" s="1356"/>
    </row>
    <row r="9" spans="1:28" x14ac:dyDescent="0.2">
      <c r="A9" s="363">
        <v>9</v>
      </c>
      <c r="B9" s="364">
        <f t="shared" si="5"/>
        <v>9</v>
      </c>
      <c r="C9" s="364">
        <f t="shared" si="1"/>
        <v>18</v>
      </c>
      <c r="D9" s="364" t="str">
        <f t="shared" si="6"/>
        <v>$R$9</v>
      </c>
      <c r="E9" s="364">
        <f t="shared" si="3"/>
        <v>22</v>
      </c>
      <c r="F9" s="364" t="str">
        <f t="shared" si="7"/>
        <v>$V$9</v>
      </c>
      <c r="G9" s="1551" t="s">
        <v>202</v>
      </c>
      <c r="H9" s="1331"/>
      <c r="I9" s="1331"/>
      <c r="J9" s="1331"/>
      <c r="K9" s="1298"/>
      <c r="L9" s="1320"/>
      <c r="M9" s="1320"/>
      <c r="N9" s="1320"/>
      <c r="O9" s="1320"/>
      <c r="P9" s="1259"/>
      <c r="Q9" s="1266"/>
      <c r="R9" s="1646"/>
      <c r="S9" s="1679"/>
      <c r="T9" s="1680"/>
      <c r="U9" s="1680"/>
      <c r="V9" s="1578" t="s">
        <v>702</v>
      </c>
      <c r="W9" s="1702"/>
      <c r="X9" s="1703"/>
      <c r="Y9" s="1702"/>
      <c r="Z9" s="1354"/>
      <c r="AA9" s="1354"/>
      <c r="AB9" s="1354"/>
    </row>
    <row r="10" spans="1:28" ht="79.5" customHeight="1" x14ac:dyDescent="0.2">
      <c r="A10" s="363">
        <v>10</v>
      </c>
      <c r="B10" s="364">
        <f t="shared" ref="B10" si="8">A10</f>
        <v>10</v>
      </c>
      <c r="C10" s="364">
        <f t="shared" si="1"/>
        <v>18</v>
      </c>
      <c r="D10" s="364" t="str">
        <f t="shared" ref="D10" si="9">ADDRESS(B10,C10)</f>
        <v>$R$10</v>
      </c>
      <c r="E10" s="364">
        <f t="shared" si="3"/>
        <v>22</v>
      </c>
      <c r="F10" s="364" t="str">
        <f t="shared" ref="F10" si="10">ADDRESS(B10,E10)</f>
        <v>$V$10</v>
      </c>
      <c r="G10" s="1551" t="s">
        <v>202</v>
      </c>
      <c r="H10" s="1340"/>
      <c r="I10" s="1340"/>
      <c r="J10" s="1340"/>
      <c r="K10" s="1284"/>
      <c r="L10" s="1350"/>
      <c r="M10" s="1350"/>
      <c r="N10" s="1342" t="str">
        <f ca="1">INDIRECT(D10)</f>
        <v>Standard</v>
      </c>
      <c r="O10" s="1342" t="str">
        <f ca="1">INDIRECT(F10)</f>
        <v>Variante a3 plus
Grenzsatz (ab 4.4)
Betrag Kanton 0.15</v>
      </c>
      <c r="P10" s="1266"/>
      <c r="Q10" s="1266"/>
      <c r="R10" s="1647" t="s">
        <v>405</v>
      </c>
      <c r="S10" s="1505" t="s">
        <v>645</v>
      </c>
      <c r="T10" s="1505" t="s">
        <v>646</v>
      </c>
      <c r="U10" s="1505" t="s">
        <v>647</v>
      </c>
      <c r="V10" s="1555" t="s">
        <v>648</v>
      </c>
      <c r="W10" s="1704" t="s">
        <v>709</v>
      </c>
      <c r="X10" s="1705" t="s">
        <v>700</v>
      </c>
      <c r="Y10" s="1705" t="s">
        <v>701</v>
      </c>
      <c r="Z10" s="1424" t="s">
        <v>612</v>
      </c>
      <c r="AA10" s="1424" t="s">
        <v>612</v>
      </c>
      <c r="AB10" s="1424" t="s">
        <v>612</v>
      </c>
    </row>
    <row r="11" spans="1:28" ht="15" x14ac:dyDescent="0.25">
      <c r="A11" s="363">
        <v>11</v>
      </c>
      <c r="B11" s="364">
        <f t="shared" si="5"/>
        <v>11</v>
      </c>
      <c r="C11" s="364">
        <f t="shared" si="1"/>
        <v>18</v>
      </c>
      <c r="D11" s="364" t="str">
        <f t="shared" si="6"/>
        <v>$R$11</v>
      </c>
      <c r="E11" s="364">
        <f t="shared" si="3"/>
        <v>22</v>
      </c>
      <c r="F11" s="364" t="str">
        <f t="shared" si="7"/>
        <v>$V$11</v>
      </c>
      <c r="G11" s="1551" t="s">
        <v>202</v>
      </c>
      <c r="H11" s="1332"/>
      <c r="I11" s="1112"/>
      <c r="J11" s="1112"/>
      <c r="K11" s="1250" t="s">
        <v>575</v>
      </c>
      <c r="L11" s="1333"/>
      <c r="M11" s="1335" t="s">
        <v>570</v>
      </c>
      <c r="N11" s="1422" t="s">
        <v>577</v>
      </c>
      <c r="O11" s="1423" t="s">
        <v>581</v>
      </c>
      <c r="P11" s="1341"/>
      <c r="Q11" s="1329"/>
      <c r="R11" s="1648" t="str">
        <f t="shared" ref="R11:U11" si="11">R1</f>
        <v>a0</v>
      </c>
      <c r="S11" s="1664" t="str">
        <f t="shared" si="11"/>
        <v>a1</v>
      </c>
      <c r="T11" s="1664" t="str">
        <f t="shared" si="11"/>
        <v>a2</v>
      </c>
      <c r="U11" s="1664" t="str">
        <f t="shared" si="11"/>
        <v>a3</v>
      </c>
      <c r="V11" s="1579" t="str">
        <f>V1</f>
        <v>a4</v>
      </c>
      <c r="W11" s="1706" t="s">
        <v>582</v>
      </c>
      <c r="X11" s="1707" t="s">
        <v>583</v>
      </c>
      <c r="Y11" s="1707" t="s">
        <v>589</v>
      </c>
      <c r="Z11" s="1349" t="str">
        <f>Z1</f>
        <v>a8</v>
      </c>
      <c r="AA11" s="1349" t="str">
        <f t="shared" ref="AA11" si="12">AA1</f>
        <v>a9</v>
      </c>
      <c r="AB11" s="1349" t="str">
        <f>AB1</f>
        <v>a10</v>
      </c>
    </row>
    <row r="12" spans="1:28" ht="36" hidden="1" x14ac:dyDescent="0.2">
      <c r="A12" s="363">
        <v>12</v>
      </c>
      <c r="B12" s="364">
        <f t="shared" si="5"/>
        <v>12</v>
      </c>
      <c r="C12" s="364">
        <f t="shared" si="1"/>
        <v>18</v>
      </c>
      <c r="D12" s="364" t="str">
        <f t="shared" si="6"/>
        <v>$R$12</v>
      </c>
      <c r="E12" s="364">
        <f t="shared" si="3"/>
        <v>22</v>
      </c>
      <c r="F12" s="364" t="str">
        <f t="shared" si="7"/>
        <v>$V$12</v>
      </c>
      <c r="G12" s="1551" t="s">
        <v>268</v>
      </c>
      <c r="H12" s="1251" t="s">
        <v>559</v>
      </c>
      <c r="I12" s="1252"/>
      <c r="J12" s="1252"/>
      <c r="K12" s="1253" t="s">
        <v>487</v>
      </c>
      <c r="L12" s="1254" t="str">
        <f>Daten!Z6</f>
        <v>ja</v>
      </c>
      <c r="M12" s="1255" t="s">
        <v>486</v>
      </c>
      <c r="N12" s="1254" t="str">
        <f ca="1">INDIRECT(D12)</f>
        <v>ja</v>
      </c>
      <c r="O12" s="1254" t="str">
        <f ca="1">INDIRECT(F12)</f>
        <v>ja</v>
      </c>
      <c r="P12" s="1256" t="s">
        <v>520</v>
      </c>
      <c r="Q12" s="1327"/>
      <c r="R12" s="1666" t="s">
        <v>202</v>
      </c>
      <c r="S12" s="1681" t="s">
        <v>202</v>
      </c>
      <c r="T12" s="1681" t="s">
        <v>202</v>
      </c>
      <c r="U12" s="1681" t="s">
        <v>202</v>
      </c>
      <c r="V12" s="1666" t="s">
        <v>202</v>
      </c>
      <c r="W12" s="1556" t="s">
        <v>202</v>
      </c>
      <c r="X12" s="1436" t="s">
        <v>202</v>
      </c>
      <c r="Y12" s="1436" t="s">
        <v>202</v>
      </c>
      <c r="Z12" s="1436" t="s">
        <v>202</v>
      </c>
      <c r="AA12" s="1436" t="s">
        <v>202</v>
      </c>
      <c r="AB12" s="1436" t="s">
        <v>202</v>
      </c>
    </row>
    <row r="13" spans="1:28" s="1340" customFormat="1" hidden="1" x14ac:dyDescent="0.2">
      <c r="A13" s="363">
        <v>13</v>
      </c>
      <c r="B13" s="364">
        <f t="shared" si="5"/>
        <v>13</v>
      </c>
      <c r="C13" s="364">
        <f t="shared" si="1"/>
        <v>18</v>
      </c>
      <c r="D13" s="364" t="str">
        <f t="shared" si="6"/>
        <v>$R$13</v>
      </c>
      <c r="E13" s="364">
        <f t="shared" si="3"/>
        <v>22</v>
      </c>
      <c r="F13" s="364" t="str">
        <f t="shared" si="7"/>
        <v>$V$13</v>
      </c>
      <c r="G13" s="364"/>
      <c r="H13" s="1284"/>
      <c r="I13" s="1284"/>
      <c r="J13" s="1284"/>
      <c r="K13" s="1284"/>
      <c r="L13" s="881"/>
      <c r="M13" s="881"/>
      <c r="N13" s="881"/>
      <c r="O13" s="881"/>
      <c r="P13" s="1284"/>
      <c r="Q13" s="1284"/>
      <c r="R13" s="1585"/>
      <c r="S13" s="1584"/>
      <c r="T13" s="1584"/>
      <c r="U13" s="1584"/>
      <c r="V13" s="1585"/>
      <c r="W13" s="1557"/>
      <c r="X13" s="1429"/>
      <c r="Y13" s="1429"/>
      <c r="Z13" s="1429"/>
      <c r="AA13" s="1429"/>
      <c r="AB13" s="1429"/>
    </row>
    <row r="14" spans="1:28" x14ac:dyDescent="0.2">
      <c r="A14" s="363">
        <v>14</v>
      </c>
      <c r="B14" s="364">
        <f t="shared" si="5"/>
        <v>14</v>
      </c>
      <c r="C14" s="364">
        <f t="shared" si="1"/>
        <v>18</v>
      </c>
      <c r="D14" s="364" t="str">
        <f t="shared" si="6"/>
        <v>$R$14</v>
      </c>
      <c r="E14" s="364">
        <f t="shared" si="3"/>
        <v>22</v>
      </c>
      <c r="F14" s="364" t="str">
        <f t="shared" si="7"/>
        <v>$V$14</v>
      </c>
      <c r="G14" s="1551" t="s">
        <v>202</v>
      </c>
      <c r="H14" s="1257" t="s">
        <v>517</v>
      </c>
      <c r="I14" s="1258"/>
      <c r="J14" s="1258"/>
      <c r="K14" s="1259" t="s">
        <v>505</v>
      </c>
      <c r="L14" s="1260" t="str">
        <f>Daten!Z9</f>
        <v>nein</v>
      </c>
      <c r="M14" s="1261" t="s">
        <v>486</v>
      </c>
      <c r="N14" s="1336" t="str">
        <f ca="1">INDIRECT(D14)</f>
        <v>nein</v>
      </c>
      <c r="O14" s="1336" t="str">
        <f ca="1">INDIRECT(F14)</f>
        <v>ja</v>
      </c>
      <c r="P14" s="1262" t="s">
        <v>509</v>
      </c>
      <c r="Q14" s="1285"/>
      <c r="R14" s="1649" t="s">
        <v>268</v>
      </c>
      <c r="S14" s="1654" t="s">
        <v>268</v>
      </c>
      <c r="T14" s="1654" t="s">
        <v>268</v>
      </c>
      <c r="U14" s="1682" t="s">
        <v>202</v>
      </c>
      <c r="V14" s="1580" t="s">
        <v>202</v>
      </c>
      <c r="W14" s="1654" t="s">
        <v>202</v>
      </c>
      <c r="X14" s="1654" t="s">
        <v>202</v>
      </c>
      <c r="Y14" s="1654" t="s">
        <v>202</v>
      </c>
      <c r="Z14" s="1437" t="s">
        <v>268</v>
      </c>
      <c r="AA14" s="1437" t="s">
        <v>268</v>
      </c>
      <c r="AB14" s="1437" t="s">
        <v>268</v>
      </c>
    </row>
    <row r="15" spans="1:28" x14ac:dyDescent="0.2">
      <c r="A15" s="363">
        <v>15</v>
      </c>
      <c r="B15" s="364">
        <f t="shared" si="5"/>
        <v>15</v>
      </c>
      <c r="C15" s="364">
        <f t="shared" si="1"/>
        <v>18</v>
      </c>
      <c r="D15" s="364" t="str">
        <f t="shared" si="6"/>
        <v>$R$15</v>
      </c>
      <c r="E15" s="364">
        <f t="shared" si="3"/>
        <v>22</v>
      </c>
      <c r="F15" s="364" t="str">
        <f t="shared" si="7"/>
        <v>$V$15</v>
      </c>
      <c r="G15" s="1551" t="s">
        <v>202</v>
      </c>
      <c r="H15" s="1263"/>
      <c r="I15" s="1264" t="s">
        <v>552</v>
      </c>
      <c r="J15" s="1265"/>
      <c r="K15" s="1266" t="s">
        <v>505</v>
      </c>
      <c r="L15" s="1267">
        <f>Daten!Z10</f>
        <v>18000000</v>
      </c>
      <c r="M15" s="1303" t="s">
        <v>538</v>
      </c>
      <c r="N15" s="1267">
        <f ca="1">INDIRECT(D15)</f>
        <v>0</v>
      </c>
      <c r="O15" s="1267">
        <f ca="1">INDIRECT(F15)</f>
        <v>0</v>
      </c>
      <c r="P15" s="1247"/>
      <c r="Q15" s="1247"/>
      <c r="R15" s="1650">
        <v>0</v>
      </c>
      <c r="S15" s="1683">
        <v>0</v>
      </c>
      <c r="T15" s="1683">
        <v>0</v>
      </c>
      <c r="U15" s="1683">
        <v>0</v>
      </c>
      <c r="V15" s="1581">
        <v>0</v>
      </c>
      <c r="W15" s="1710">
        <v>0</v>
      </c>
      <c r="X15" s="1550">
        <v>-500000</v>
      </c>
      <c r="Y15" s="1550">
        <v>500000</v>
      </c>
      <c r="Z15" s="1426">
        <v>0</v>
      </c>
      <c r="AA15" s="1426">
        <v>0</v>
      </c>
      <c r="AB15" s="1426">
        <v>0</v>
      </c>
    </row>
    <row r="16" spans="1:28" ht="25.5" hidden="1" x14ac:dyDescent="0.2">
      <c r="A16" s="363">
        <v>16</v>
      </c>
      <c r="B16" s="364">
        <f t="shared" si="5"/>
        <v>16</v>
      </c>
      <c r="C16" s="364">
        <f t="shared" si="1"/>
        <v>18</v>
      </c>
      <c r="D16" s="364" t="str">
        <f t="shared" si="6"/>
        <v>$R$16</v>
      </c>
      <c r="E16" s="364">
        <f t="shared" si="3"/>
        <v>22</v>
      </c>
      <c r="F16" s="364" t="str">
        <f t="shared" si="7"/>
        <v>$V$16</v>
      </c>
      <c r="G16" s="1551" t="s">
        <v>268</v>
      </c>
      <c r="H16" s="1268" t="s">
        <v>519</v>
      </c>
      <c r="I16" s="1269"/>
      <c r="J16" s="1265"/>
      <c r="K16" s="1266" t="s">
        <v>489</v>
      </c>
      <c r="L16" s="1270" t="str">
        <f>Daten!Z11</f>
        <v>nein</v>
      </c>
      <c r="M16" s="1248" t="s">
        <v>486</v>
      </c>
      <c r="N16" s="1270" t="str">
        <f t="shared" ref="N16:N18" ca="1" si="13">INDIRECT(D16)</f>
        <v>nein</v>
      </c>
      <c r="O16" s="1270" t="str">
        <f ca="1">INDIRECT(F16)</f>
        <v>nein</v>
      </c>
      <c r="P16" s="1271" t="s">
        <v>490</v>
      </c>
      <c r="Q16" s="1271"/>
      <c r="R16" s="1667" t="s">
        <v>268</v>
      </c>
      <c r="S16" s="1684" t="s">
        <v>268</v>
      </c>
      <c r="T16" s="1684" t="s">
        <v>268</v>
      </c>
      <c r="U16" s="1684" t="s">
        <v>268</v>
      </c>
      <c r="V16" s="1667" t="s">
        <v>268</v>
      </c>
      <c r="W16" s="1559" t="s">
        <v>268</v>
      </c>
      <c r="X16" s="1445" t="s">
        <v>268</v>
      </c>
      <c r="Y16" s="1445" t="s">
        <v>268</v>
      </c>
      <c r="Z16" s="1438" t="s">
        <v>268</v>
      </c>
      <c r="AA16" s="1438" t="s">
        <v>268</v>
      </c>
      <c r="AB16" s="1438" t="s">
        <v>268</v>
      </c>
    </row>
    <row r="17" spans="1:28" hidden="1" x14ac:dyDescent="0.2">
      <c r="A17" s="363">
        <v>17</v>
      </c>
      <c r="B17" s="364">
        <f t="shared" si="5"/>
        <v>17</v>
      </c>
      <c r="C17" s="364">
        <f t="shared" si="1"/>
        <v>18</v>
      </c>
      <c r="D17" s="364" t="str">
        <f t="shared" si="6"/>
        <v>$R$17</v>
      </c>
      <c r="E17" s="364">
        <f t="shared" si="3"/>
        <v>22</v>
      </c>
      <c r="F17" s="364" t="str">
        <f t="shared" si="7"/>
        <v>$V$17</v>
      </c>
      <c r="G17" s="1551" t="s">
        <v>268</v>
      </c>
      <c r="H17" s="1272" t="s">
        <v>566</v>
      </c>
      <c r="I17" s="1269"/>
      <c r="J17" s="1265"/>
      <c r="K17" s="1273" t="s">
        <v>567</v>
      </c>
      <c r="L17" s="1274" t="s">
        <v>568</v>
      </c>
      <c r="M17" s="1275" t="s">
        <v>504</v>
      </c>
      <c r="N17" s="1276">
        <f ca="1">INDIRECT(D17)</f>
        <v>0</v>
      </c>
      <c r="O17" s="1276">
        <f ca="1">INDIRECT(F17)</f>
        <v>0</v>
      </c>
      <c r="P17" s="1458" t="s">
        <v>628</v>
      </c>
      <c r="Q17" s="1271"/>
      <c r="R17" s="1583">
        <v>0</v>
      </c>
      <c r="S17" s="1685">
        <v>0</v>
      </c>
      <c r="T17" s="1685">
        <v>0</v>
      </c>
      <c r="U17" s="1685">
        <v>0</v>
      </c>
      <c r="V17" s="1583">
        <v>0</v>
      </c>
      <c r="W17" s="1560">
        <v>0</v>
      </c>
      <c r="X17" s="1439">
        <v>0</v>
      </c>
      <c r="Y17" s="1439">
        <v>0</v>
      </c>
      <c r="Z17" s="1439">
        <v>0</v>
      </c>
      <c r="AA17" s="1439">
        <v>0</v>
      </c>
      <c r="AB17" s="1439">
        <v>0</v>
      </c>
    </row>
    <row r="18" spans="1:28" x14ac:dyDescent="0.2">
      <c r="A18" s="363">
        <v>18</v>
      </c>
      <c r="B18" s="364">
        <f t="shared" si="5"/>
        <v>18</v>
      </c>
      <c r="C18" s="364">
        <f t="shared" si="1"/>
        <v>18</v>
      </c>
      <c r="D18" s="364" t="str">
        <f t="shared" si="6"/>
        <v>$R$18</v>
      </c>
      <c r="E18" s="364">
        <f t="shared" si="3"/>
        <v>22</v>
      </c>
      <c r="F18" s="364" t="str">
        <f t="shared" si="7"/>
        <v>$V$18</v>
      </c>
      <c r="G18" s="1551" t="s">
        <v>202</v>
      </c>
      <c r="H18" s="1286" t="s">
        <v>553</v>
      </c>
      <c r="I18" s="1287"/>
      <c r="J18" s="1244"/>
      <c r="K18" s="1112" t="s">
        <v>554</v>
      </c>
      <c r="L18" s="1288">
        <f>Daten!Z13</f>
        <v>0.6</v>
      </c>
      <c r="M18" s="1278" t="s">
        <v>504</v>
      </c>
      <c r="N18" s="1288">
        <f t="shared" ca="1" si="13"/>
        <v>0</v>
      </c>
      <c r="O18" s="1288">
        <f ca="1">INDIRECT(F18)</f>
        <v>-0.15</v>
      </c>
      <c r="P18" s="1249"/>
      <c r="Q18" s="1285"/>
      <c r="R18" s="1651">
        <v>0</v>
      </c>
      <c r="S18" s="1659">
        <v>0</v>
      </c>
      <c r="T18" s="1686">
        <v>-0.15</v>
      </c>
      <c r="U18" s="1686">
        <v>-0.15</v>
      </c>
      <c r="V18" s="1582">
        <v>-0.15</v>
      </c>
      <c r="W18" s="1711">
        <v>0</v>
      </c>
      <c r="X18" s="1659">
        <v>-0.15</v>
      </c>
      <c r="Y18" s="1659">
        <v>-0.15</v>
      </c>
      <c r="Z18" s="1434">
        <v>0</v>
      </c>
      <c r="AA18" s="1434">
        <v>0</v>
      </c>
      <c r="AB18" s="1434">
        <v>0</v>
      </c>
    </row>
    <row r="19" spans="1:28" s="1340" customFormat="1" hidden="1" x14ac:dyDescent="0.2">
      <c r="A19" s="363">
        <v>19</v>
      </c>
      <c r="B19" s="364">
        <f t="shared" si="5"/>
        <v>19</v>
      </c>
      <c r="C19" s="364">
        <f t="shared" si="1"/>
        <v>18</v>
      </c>
      <c r="D19" s="364" t="str">
        <f t="shared" si="6"/>
        <v>$R$19</v>
      </c>
      <c r="E19" s="364">
        <f t="shared" si="3"/>
        <v>22</v>
      </c>
      <c r="F19" s="364" t="str">
        <f t="shared" si="7"/>
        <v>$V$19</v>
      </c>
      <c r="G19" s="364"/>
      <c r="H19" s="1284"/>
      <c r="I19" s="1284"/>
      <c r="J19" s="1284"/>
      <c r="K19" s="1284"/>
      <c r="L19" s="881"/>
      <c r="M19" s="881"/>
      <c r="N19" s="881"/>
      <c r="O19" s="881"/>
      <c r="P19" s="1284"/>
      <c r="Q19" s="1284"/>
      <c r="R19" s="1585"/>
      <c r="S19" s="1584"/>
      <c r="T19" s="1584"/>
      <c r="U19" s="1584"/>
      <c r="V19" s="1585"/>
      <c r="W19" s="1557"/>
      <c r="X19" s="1429"/>
      <c r="Y19" s="1429"/>
      <c r="Z19" s="1429"/>
      <c r="AA19" s="1429"/>
      <c r="AB19" s="1429"/>
    </row>
    <row r="20" spans="1:28" x14ac:dyDescent="0.2">
      <c r="A20" s="363">
        <v>20</v>
      </c>
      <c r="B20" s="364">
        <f t="shared" si="5"/>
        <v>20</v>
      </c>
      <c r="C20" s="364">
        <f t="shared" si="1"/>
        <v>18</v>
      </c>
      <c r="D20" s="364" t="str">
        <f t="shared" si="6"/>
        <v>$R$20</v>
      </c>
      <c r="E20" s="364">
        <f t="shared" si="3"/>
        <v>22</v>
      </c>
      <c r="F20" s="364" t="str">
        <f t="shared" si="7"/>
        <v>$V$20</v>
      </c>
      <c r="G20" s="1551" t="s">
        <v>202</v>
      </c>
      <c r="H20" s="1279">
        <v>110</v>
      </c>
      <c r="I20" s="1258"/>
      <c r="J20" s="1258"/>
      <c r="K20" s="1259" t="s">
        <v>495</v>
      </c>
      <c r="L20" s="1260" t="str">
        <f>Daten!Z15</f>
        <v>nein</v>
      </c>
      <c r="M20" s="1261" t="s">
        <v>486</v>
      </c>
      <c r="N20" s="1310" t="str">
        <f ca="1">INDIRECT(D20)</f>
        <v>nein</v>
      </c>
      <c r="O20" s="1310" t="str">
        <f ca="1">INDIRECT(F20)</f>
        <v>ja</v>
      </c>
      <c r="P20" s="1262" t="s">
        <v>493</v>
      </c>
      <c r="Q20" s="1285"/>
      <c r="R20" s="1649" t="s">
        <v>268</v>
      </c>
      <c r="S20" s="1682" t="s">
        <v>202</v>
      </c>
      <c r="T20" s="1682" t="s">
        <v>202</v>
      </c>
      <c r="U20" s="1682" t="s">
        <v>202</v>
      </c>
      <c r="V20" s="1580" t="s">
        <v>202</v>
      </c>
      <c r="W20" s="1654" t="s">
        <v>202</v>
      </c>
      <c r="X20" s="1654" t="s">
        <v>202</v>
      </c>
      <c r="Y20" s="1654" t="s">
        <v>202</v>
      </c>
      <c r="Z20" s="1437" t="s">
        <v>268</v>
      </c>
      <c r="AA20" s="1437" t="s">
        <v>268</v>
      </c>
      <c r="AB20" s="1437" t="s">
        <v>268</v>
      </c>
    </row>
    <row r="21" spans="1:28" ht="25.5" hidden="1" x14ac:dyDescent="0.2">
      <c r="A21" s="363">
        <v>21</v>
      </c>
      <c r="B21" s="364">
        <f t="shared" si="5"/>
        <v>21</v>
      </c>
      <c r="C21" s="364">
        <f t="shared" si="1"/>
        <v>18</v>
      </c>
      <c r="D21" s="364" t="str">
        <f t="shared" si="6"/>
        <v>$R$21</v>
      </c>
      <c r="E21" s="364">
        <f t="shared" si="3"/>
        <v>22</v>
      </c>
      <c r="F21" s="364" t="str">
        <f t="shared" si="7"/>
        <v>$V$21</v>
      </c>
      <c r="G21" s="1551" t="s">
        <v>268</v>
      </c>
      <c r="H21" s="1263"/>
      <c r="I21" s="1264"/>
      <c r="J21" s="1280" t="s">
        <v>560</v>
      </c>
      <c r="K21" s="1266" t="s">
        <v>496</v>
      </c>
      <c r="L21" s="1281" t="s">
        <v>561</v>
      </c>
      <c r="M21" s="1275" t="s">
        <v>494</v>
      </c>
      <c r="N21" s="1281">
        <f t="shared" ref="N21:N24" ca="1" si="14">INDIRECT(D21)</f>
        <v>0</v>
      </c>
      <c r="O21" s="1281">
        <f ca="1">INDIRECT(F21)</f>
        <v>0</v>
      </c>
      <c r="P21" s="1271" t="s">
        <v>502</v>
      </c>
      <c r="Q21" s="1271"/>
      <c r="R21" s="1668">
        <v>0</v>
      </c>
      <c r="S21" s="1687">
        <v>0</v>
      </c>
      <c r="T21" s="1687">
        <v>0</v>
      </c>
      <c r="U21" s="1687">
        <v>0</v>
      </c>
      <c r="V21" s="1668">
        <v>0</v>
      </c>
      <c r="W21" s="1561">
        <v>0</v>
      </c>
      <c r="X21" s="1447">
        <v>0</v>
      </c>
      <c r="Y21" s="1440">
        <v>0</v>
      </c>
      <c r="Z21" s="1440">
        <v>0</v>
      </c>
      <c r="AA21" s="1440">
        <v>0</v>
      </c>
      <c r="AB21" s="1440">
        <v>0</v>
      </c>
    </row>
    <row r="22" spans="1:28" ht="25.5" hidden="1" x14ac:dyDescent="0.2">
      <c r="A22" s="363">
        <v>22</v>
      </c>
      <c r="B22" s="364">
        <f t="shared" si="5"/>
        <v>22</v>
      </c>
      <c r="C22" s="364">
        <f t="shared" si="1"/>
        <v>18</v>
      </c>
      <c r="D22" s="364" t="str">
        <f t="shared" si="6"/>
        <v>$R$22</v>
      </c>
      <c r="E22" s="364">
        <f t="shared" si="3"/>
        <v>22</v>
      </c>
      <c r="F22" s="364" t="str">
        <f t="shared" si="7"/>
        <v>$V$22</v>
      </c>
      <c r="G22" s="1551" t="s">
        <v>268</v>
      </c>
      <c r="H22" s="1263"/>
      <c r="I22" s="1264" t="s">
        <v>549</v>
      </c>
      <c r="J22" s="1264"/>
      <c r="K22" s="1266" t="s">
        <v>496</v>
      </c>
      <c r="L22" s="1282">
        <f>Daten!Z17</f>
        <v>1</v>
      </c>
      <c r="M22" s="1275" t="s">
        <v>494</v>
      </c>
      <c r="N22" s="1282">
        <f ca="1">INDIRECT(D22)</f>
        <v>0</v>
      </c>
      <c r="O22" s="1282">
        <f ca="1">INDIRECT(F22)</f>
        <v>0</v>
      </c>
      <c r="P22" s="1271" t="s">
        <v>502</v>
      </c>
      <c r="Q22" s="1271"/>
      <c r="R22" s="1583">
        <v>0</v>
      </c>
      <c r="S22" s="1657">
        <v>0</v>
      </c>
      <c r="T22" s="1657">
        <v>0</v>
      </c>
      <c r="U22" s="1657">
        <v>0</v>
      </c>
      <c r="V22" s="1583">
        <v>0</v>
      </c>
      <c r="W22" s="1560">
        <v>0</v>
      </c>
      <c r="X22" s="1432">
        <v>0</v>
      </c>
      <c r="Y22" s="1432">
        <v>0</v>
      </c>
      <c r="Z22" s="1432">
        <v>0</v>
      </c>
      <c r="AA22" s="1432">
        <v>0</v>
      </c>
      <c r="AB22" s="1432">
        <v>0</v>
      </c>
    </row>
    <row r="23" spans="1:28" x14ac:dyDescent="0.2">
      <c r="A23" s="363">
        <v>23</v>
      </c>
      <c r="B23" s="364">
        <f t="shared" si="5"/>
        <v>23</v>
      </c>
      <c r="C23" s="364">
        <f t="shared" si="1"/>
        <v>18</v>
      </c>
      <c r="D23" s="364" t="str">
        <f t="shared" si="6"/>
        <v>$R$23</v>
      </c>
      <c r="E23" s="364">
        <f t="shared" si="3"/>
        <v>22</v>
      </c>
      <c r="F23" s="364" t="str">
        <f t="shared" si="7"/>
        <v>$V$23</v>
      </c>
      <c r="G23" s="1551" t="s">
        <v>202</v>
      </c>
      <c r="H23" s="1283"/>
      <c r="I23" s="1264" t="s">
        <v>550</v>
      </c>
      <c r="J23" s="1284"/>
      <c r="K23" s="1266" t="s">
        <v>503</v>
      </c>
      <c r="L23" s="1282">
        <f>Daten!Z18</f>
        <v>1</v>
      </c>
      <c r="M23" s="1275" t="s">
        <v>504</v>
      </c>
      <c r="N23" s="1282">
        <f t="shared" ca="1" si="14"/>
        <v>0</v>
      </c>
      <c r="O23" s="1282">
        <f ca="1">INDIRECT(F23)</f>
        <v>-4.3478260869565077E-2</v>
      </c>
      <c r="P23" s="1285" t="s">
        <v>507</v>
      </c>
      <c r="Q23" s="1285"/>
      <c r="R23" s="1652">
        <v>0</v>
      </c>
      <c r="S23" s="1657">
        <v>0</v>
      </c>
      <c r="T23" s="1657">
        <v>0</v>
      </c>
      <c r="U23" s="1657">
        <v>0</v>
      </c>
      <c r="V23" s="1655">
        <f>4.4/4.6-1</f>
        <v>-4.3478260869565077E-2</v>
      </c>
      <c r="W23" s="1658">
        <f>4.4/4.6-1</f>
        <v>-4.3478260869565077E-2</v>
      </c>
      <c r="X23" s="1658">
        <f>4.4/4.6-1</f>
        <v>-4.3478260869565077E-2</v>
      </c>
      <c r="Y23" s="1658">
        <f>4.4/4.6-1</f>
        <v>-4.3478260869565077E-2</v>
      </c>
      <c r="Z23" s="1432">
        <v>0</v>
      </c>
      <c r="AA23" s="1432">
        <v>0</v>
      </c>
      <c r="AB23" s="1432">
        <v>0</v>
      </c>
    </row>
    <row r="24" spans="1:28" hidden="1" x14ac:dyDescent="0.2">
      <c r="A24" s="363">
        <v>24</v>
      </c>
      <c r="B24" s="364">
        <f t="shared" si="5"/>
        <v>24</v>
      </c>
      <c r="C24" s="364">
        <f t="shared" si="1"/>
        <v>18</v>
      </c>
      <c r="D24" s="364" t="str">
        <f t="shared" si="6"/>
        <v>$R$24</v>
      </c>
      <c r="E24" s="364">
        <f t="shared" si="3"/>
        <v>22</v>
      </c>
      <c r="F24" s="364" t="str">
        <f t="shared" si="7"/>
        <v>$V$24</v>
      </c>
      <c r="G24" s="1551" t="s">
        <v>268</v>
      </c>
      <c r="H24" s="1286"/>
      <c r="I24" s="1287" t="s">
        <v>551</v>
      </c>
      <c r="J24" s="1244"/>
      <c r="K24" s="1112" t="s">
        <v>508</v>
      </c>
      <c r="L24" s="1288">
        <f>Daten!Z19</f>
        <v>0.9</v>
      </c>
      <c r="M24" s="1278" t="s">
        <v>504</v>
      </c>
      <c r="N24" s="1288">
        <f t="shared" ca="1" si="14"/>
        <v>0</v>
      </c>
      <c r="O24" s="1288">
        <f ca="1">INDIRECT(F24)</f>
        <v>0</v>
      </c>
      <c r="P24" s="1249" t="s">
        <v>507</v>
      </c>
      <c r="Q24" s="1285"/>
      <c r="R24" s="1582">
        <v>0</v>
      </c>
      <c r="S24" s="1659">
        <v>0</v>
      </c>
      <c r="T24" s="1659">
        <v>0</v>
      </c>
      <c r="U24" s="1659">
        <v>0</v>
      </c>
      <c r="V24" s="1582">
        <v>0</v>
      </c>
      <c r="W24" s="1562">
        <v>0</v>
      </c>
      <c r="X24" s="1434">
        <v>0</v>
      </c>
      <c r="Y24" s="1434">
        <v>0</v>
      </c>
      <c r="Z24" s="1434">
        <v>0</v>
      </c>
      <c r="AA24" s="1434">
        <v>0</v>
      </c>
      <c r="AB24" s="1434">
        <v>0</v>
      </c>
    </row>
    <row r="25" spans="1:28" s="1340" customFormat="1" hidden="1" x14ac:dyDescent="0.2">
      <c r="A25" s="363">
        <v>25</v>
      </c>
      <c r="B25" s="364">
        <f t="shared" si="5"/>
        <v>25</v>
      </c>
      <c r="C25" s="364">
        <f t="shared" si="1"/>
        <v>18</v>
      </c>
      <c r="D25" s="364" t="str">
        <f t="shared" si="6"/>
        <v>$R$25</v>
      </c>
      <c r="E25" s="364">
        <f t="shared" si="3"/>
        <v>22</v>
      </c>
      <c r="F25" s="364" t="str">
        <f t="shared" si="7"/>
        <v>$V$25</v>
      </c>
      <c r="G25" s="364"/>
      <c r="H25" s="1284"/>
      <c r="I25" s="1284"/>
      <c r="J25" s="1284"/>
      <c r="K25" s="1284"/>
      <c r="L25" s="881"/>
      <c r="M25" s="881"/>
      <c r="N25" s="881"/>
      <c r="O25" s="881"/>
      <c r="P25" s="1284"/>
      <c r="Q25" s="1284"/>
      <c r="R25" s="1585"/>
      <c r="S25" s="1584"/>
      <c r="T25" s="1584"/>
      <c r="U25" s="1584"/>
      <c r="V25" s="1585"/>
      <c r="W25" s="1557"/>
      <c r="X25" s="1429"/>
      <c r="Y25" s="1429"/>
      <c r="Z25" s="1429"/>
      <c r="AA25" s="1429"/>
      <c r="AB25" s="1429"/>
    </row>
    <row r="26" spans="1:28" ht="25.5" hidden="1" x14ac:dyDescent="0.2">
      <c r="A26" s="363">
        <v>26</v>
      </c>
      <c r="B26" s="364">
        <f t="shared" si="5"/>
        <v>26</v>
      </c>
      <c r="C26" s="364">
        <f t="shared" si="1"/>
        <v>18</v>
      </c>
      <c r="D26" s="364" t="str">
        <f t="shared" si="6"/>
        <v>$R$26</v>
      </c>
      <c r="E26" s="364">
        <f t="shared" si="3"/>
        <v>22</v>
      </c>
      <c r="F26" s="364" t="str">
        <f t="shared" si="7"/>
        <v>$V$26</v>
      </c>
      <c r="G26" s="1551" t="s">
        <v>268</v>
      </c>
      <c r="H26" s="1257" t="s">
        <v>516</v>
      </c>
      <c r="I26" s="1258"/>
      <c r="J26" s="1258"/>
      <c r="K26" s="1259" t="s">
        <v>499</v>
      </c>
      <c r="L26" s="1260" t="str">
        <f>Daten!Z21</f>
        <v>nein</v>
      </c>
      <c r="M26" s="1261" t="s">
        <v>486</v>
      </c>
      <c r="N26" s="1260" t="str">
        <f t="shared" ref="N26:N29" ca="1" si="15">INDIRECT(D26)</f>
        <v>nein</v>
      </c>
      <c r="O26" s="1260" t="str">
        <f ca="1">INDIRECT(F26)</f>
        <v>nein</v>
      </c>
      <c r="P26" s="1289" t="s">
        <v>506</v>
      </c>
      <c r="Q26" s="1271"/>
      <c r="R26" s="1580" t="s">
        <v>268</v>
      </c>
      <c r="S26" s="1654" t="s">
        <v>268</v>
      </c>
      <c r="T26" s="1654" t="s">
        <v>268</v>
      </c>
      <c r="U26" s="1654" t="s">
        <v>268</v>
      </c>
      <c r="V26" s="1580" t="s">
        <v>268</v>
      </c>
      <c r="W26" s="1563" t="s">
        <v>268</v>
      </c>
      <c r="X26" s="1446" t="s">
        <v>268</v>
      </c>
      <c r="Y26" s="1437" t="s">
        <v>268</v>
      </c>
      <c r="Z26" s="1437" t="s">
        <v>268</v>
      </c>
      <c r="AA26" s="1437" t="s">
        <v>268</v>
      </c>
      <c r="AB26" s="1437" t="s">
        <v>268</v>
      </c>
    </row>
    <row r="27" spans="1:28" ht="25.5" hidden="1" x14ac:dyDescent="0.2">
      <c r="A27" s="363">
        <v>27</v>
      </c>
      <c r="B27" s="364">
        <f t="shared" si="5"/>
        <v>27</v>
      </c>
      <c r="C27" s="364">
        <f t="shared" si="1"/>
        <v>18</v>
      </c>
      <c r="D27" s="364" t="str">
        <f t="shared" si="6"/>
        <v>$R$27</v>
      </c>
      <c r="E27" s="364">
        <f t="shared" si="3"/>
        <v>22</v>
      </c>
      <c r="F27" s="364" t="str">
        <f t="shared" si="7"/>
        <v>$V$27</v>
      </c>
      <c r="G27" s="1551" t="s">
        <v>268</v>
      </c>
      <c r="H27" s="1268"/>
      <c r="I27" s="1265"/>
      <c r="J27" s="1290" t="s">
        <v>544</v>
      </c>
      <c r="K27" s="1266" t="s">
        <v>497</v>
      </c>
      <c r="L27" s="1291">
        <f>Daten!Z22</f>
        <v>0.16</v>
      </c>
      <c r="M27" s="1275" t="s">
        <v>498</v>
      </c>
      <c r="N27" s="1291">
        <f t="shared" ca="1" si="15"/>
        <v>0</v>
      </c>
      <c r="O27" s="1291">
        <f ca="1">INDIRECT(F27)</f>
        <v>-0.01</v>
      </c>
      <c r="P27" s="1271" t="s">
        <v>501</v>
      </c>
      <c r="Q27" s="1271"/>
      <c r="R27" s="1667">
        <v>0</v>
      </c>
      <c r="S27" s="1688">
        <v>0</v>
      </c>
      <c r="T27" s="1688">
        <v>0</v>
      </c>
      <c r="U27" s="1688">
        <v>0</v>
      </c>
      <c r="V27" s="1669">
        <v>-0.01</v>
      </c>
      <c r="W27" s="1564">
        <v>-0.01</v>
      </c>
      <c r="X27" s="1444">
        <v>-0.01</v>
      </c>
      <c r="Y27" s="1444">
        <v>-0.01</v>
      </c>
      <c r="Z27" s="1435">
        <v>0</v>
      </c>
      <c r="AA27" s="1435">
        <v>0</v>
      </c>
      <c r="AB27" s="1435">
        <v>0</v>
      </c>
    </row>
    <row r="28" spans="1:28" hidden="1" x14ac:dyDescent="0.2">
      <c r="A28" s="363">
        <v>28</v>
      </c>
      <c r="B28" s="364">
        <f t="shared" si="5"/>
        <v>28</v>
      </c>
      <c r="C28" s="364">
        <f t="shared" si="1"/>
        <v>18</v>
      </c>
      <c r="D28" s="364" t="str">
        <f t="shared" si="6"/>
        <v>$R$28</v>
      </c>
      <c r="E28" s="364">
        <f t="shared" si="3"/>
        <v>22</v>
      </c>
      <c r="F28" s="364" t="str">
        <f t="shared" si="7"/>
        <v>$V$28</v>
      </c>
      <c r="G28" s="1551" t="s">
        <v>268</v>
      </c>
      <c r="H28" s="1268"/>
      <c r="I28" s="1265"/>
      <c r="J28" s="1290" t="s">
        <v>545</v>
      </c>
      <c r="K28" s="1292" t="s">
        <v>547</v>
      </c>
      <c r="L28" s="1282">
        <f>Daten!Z23</f>
        <v>1</v>
      </c>
      <c r="M28" s="1275" t="s">
        <v>504</v>
      </c>
      <c r="N28" s="1282">
        <f t="shared" ca="1" si="15"/>
        <v>0</v>
      </c>
      <c r="O28" s="1282">
        <f ca="1">INDIRECT(F28)</f>
        <v>0</v>
      </c>
      <c r="P28" s="1271"/>
      <c r="Q28" s="1271"/>
      <c r="R28" s="1583">
        <v>0</v>
      </c>
      <c r="S28" s="1657">
        <v>0</v>
      </c>
      <c r="T28" s="1657">
        <v>0</v>
      </c>
      <c r="U28" s="1657">
        <v>0</v>
      </c>
      <c r="V28" s="1583">
        <v>0</v>
      </c>
      <c r="W28" s="1560">
        <v>0</v>
      </c>
      <c r="X28" s="1432">
        <v>0</v>
      </c>
      <c r="Y28" s="1432">
        <v>0</v>
      </c>
      <c r="Z28" s="1432">
        <v>0</v>
      </c>
      <c r="AA28" s="1432">
        <v>0</v>
      </c>
      <c r="AB28" s="1432">
        <v>0</v>
      </c>
    </row>
    <row r="29" spans="1:28" hidden="1" x14ac:dyDescent="0.2">
      <c r="A29" s="363">
        <v>29</v>
      </c>
      <c r="B29" s="364">
        <f t="shared" si="5"/>
        <v>29</v>
      </c>
      <c r="C29" s="364">
        <f t="shared" si="1"/>
        <v>18</v>
      </c>
      <c r="D29" s="364" t="str">
        <f t="shared" si="6"/>
        <v>$R$29</v>
      </c>
      <c r="E29" s="364">
        <f t="shared" si="3"/>
        <v>22</v>
      </c>
      <c r="F29" s="364" t="str">
        <f t="shared" si="7"/>
        <v>$V$29</v>
      </c>
      <c r="G29" s="1551" t="s">
        <v>268</v>
      </c>
      <c r="H29" s="1293"/>
      <c r="I29" s="1294" t="s">
        <v>546</v>
      </c>
      <c r="J29" s="1277"/>
      <c r="K29" s="1112" t="s">
        <v>500</v>
      </c>
      <c r="L29" s="1295">
        <f>Daten!Z24</f>
        <v>8000000</v>
      </c>
      <c r="M29" s="1315" t="s">
        <v>538</v>
      </c>
      <c r="N29" s="1295">
        <f t="shared" ca="1" si="15"/>
        <v>0</v>
      </c>
      <c r="O29" s="1295">
        <f ca="1">INDIRECT(F29)</f>
        <v>0</v>
      </c>
      <c r="P29" s="1296"/>
      <c r="Q29" s="1247"/>
      <c r="R29" s="1670">
        <v>0</v>
      </c>
      <c r="S29" s="1689">
        <v>0</v>
      </c>
      <c r="T29" s="1689">
        <v>0</v>
      </c>
      <c r="U29" s="1689">
        <v>0</v>
      </c>
      <c r="V29" s="1670">
        <v>0</v>
      </c>
      <c r="W29" s="1565">
        <v>0</v>
      </c>
      <c r="X29" s="1441">
        <v>0</v>
      </c>
      <c r="Y29" s="1441">
        <v>0</v>
      </c>
      <c r="Z29" s="1441">
        <v>0</v>
      </c>
      <c r="AA29" s="1441">
        <v>0</v>
      </c>
      <c r="AB29" s="1441">
        <v>0</v>
      </c>
    </row>
    <row r="30" spans="1:28" s="1340" customFormat="1" x14ac:dyDescent="0.2">
      <c r="A30" s="363">
        <v>30</v>
      </c>
      <c r="B30" s="364">
        <f t="shared" si="5"/>
        <v>30</v>
      </c>
      <c r="C30" s="364">
        <f t="shared" si="1"/>
        <v>18</v>
      </c>
      <c r="D30" s="364" t="str">
        <f t="shared" si="6"/>
        <v>$R$30</v>
      </c>
      <c r="E30" s="364">
        <f t="shared" si="3"/>
        <v>22</v>
      </c>
      <c r="F30" s="364" t="str">
        <f t="shared" si="7"/>
        <v>$V$30</v>
      </c>
      <c r="G30" s="1551" t="s">
        <v>202</v>
      </c>
      <c r="H30" s="1284"/>
      <c r="I30" s="1284"/>
      <c r="J30" s="1284"/>
      <c r="K30" s="1284"/>
      <c r="L30" s="881"/>
      <c r="M30" s="881"/>
      <c r="N30" s="881"/>
      <c r="O30" s="881"/>
      <c r="P30" s="1284"/>
      <c r="Q30" s="1284"/>
      <c r="R30" s="1653"/>
      <c r="S30" s="1584"/>
      <c r="T30" s="1584"/>
      <c r="U30" s="1584"/>
      <c r="V30" s="1584"/>
      <c r="W30" s="1584"/>
      <c r="X30" s="881"/>
      <c r="Y30" s="881"/>
      <c r="Z30" s="881"/>
      <c r="AA30" s="881"/>
      <c r="AB30" s="881"/>
    </row>
    <row r="31" spans="1:28" s="1340" customFormat="1" x14ac:dyDescent="0.2">
      <c r="A31" s="363">
        <v>31</v>
      </c>
      <c r="B31" s="364">
        <f t="shared" si="5"/>
        <v>31</v>
      </c>
      <c r="C31" s="364">
        <f t="shared" si="1"/>
        <v>18</v>
      </c>
      <c r="D31" s="364" t="str">
        <f t="shared" si="6"/>
        <v>$R$31</v>
      </c>
      <c r="E31" s="364">
        <f t="shared" si="3"/>
        <v>22</v>
      </c>
      <c r="F31" s="364" t="str">
        <f t="shared" si="7"/>
        <v>$V$31</v>
      </c>
      <c r="G31" s="1551" t="s">
        <v>202</v>
      </c>
      <c r="H31" s="1284"/>
      <c r="I31" s="1284"/>
      <c r="J31" s="1284"/>
      <c r="K31" s="1284"/>
      <c r="L31" s="881"/>
      <c r="M31" s="881"/>
      <c r="N31" s="881"/>
      <c r="O31" s="881"/>
      <c r="P31" s="1284"/>
      <c r="Q31" s="1284"/>
      <c r="R31" s="1646"/>
      <c r="S31" s="1679"/>
      <c r="T31" s="1680"/>
      <c r="U31" s="1680"/>
      <c r="V31" s="1578" t="s">
        <v>703</v>
      </c>
      <c r="W31" s="1702"/>
      <c r="X31" s="1703"/>
      <c r="Y31" s="1702"/>
      <c r="Z31" s="1467"/>
      <c r="AA31" s="1354"/>
      <c r="AB31" s="1354"/>
    </row>
    <row r="32" spans="1:28" ht="79.5" customHeight="1" x14ac:dyDescent="0.2">
      <c r="A32" s="363">
        <v>32</v>
      </c>
      <c r="B32" s="364">
        <f t="shared" si="5"/>
        <v>32</v>
      </c>
      <c r="C32" s="364">
        <f>C$2</f>
        <v>18</v>
      </c>
      <c r="D32" s="364" t="str">
        <f t="shared" si="6"/>
        <v>$R$32</v>
      </c>
      <c r="E32" s="364">
        <f>E$2</f>
        <v>22</v>
      </c>
      <c r="F32" s="364" t="str">
        <f t="shared" si="7"/>
        <v>$V$32</v>
      </c>
      <c r="G32" s="1551" t="s">
        <v>202</v>
      </c>
      <c r="H32" s="1340"/>
      <c r="I32" s="1340"/>
      <c r="J32" s="1340"/>
      <c r="K32" s="1284"/>
      <c r="L32" s="1350"/>
      <c r="M32" s="1350"/>
      <c r="N32" s="1342" t="str">
        <f ca="1">INDIRECT(D32)</f>
        <v>Standard</v>
      </c>
      <c r="O32" s="1342" t="str">
        <f ca="1">INDIRECT(F32)</f>
        <v>V3 plus 
Lastenausgleich Volksschule Neu (fixer Betrag)</v>
      </c>
      <c r="P32" s="1266"/>
      <c r="Q32" s="1266"/>
      <c r="R32" s="1647" t="s">
        <v>405</v>
      </c>
      <c r="S32" s="1505" t="s">
        <v>573</v>
      </c>
      <c r="T32" s="1505" t="s">
        <v>574</v>
      </c>
      <c r="U32" s="1505" t="s">
        <v>649</v>
      </c>
      <c r="V32" s="1555" t="s">
        <v>650</v>
      </c>
      <c r="W32" s="1704" t="s">
        <v>709</v>
      </c>
      <c r="X32" s="1705" t="s">
        <v>704</v>
      </c>
      <c r="Y32" s="1705" t="s">
        <v>705</v>
      </c>
      <c r="Z32" s="1424" t="s">
        <v>612</v>
      </c>
      <c r="AA32" s="1424" t="s">
        <v>612</v>
      </c>
      <c r="AB32" s="1424" t="s">
        <v>612</v>
      </c>
    </row>
    <row r="33" spans="1:28" s="1340" customFormat="1" ht="15" customHeight="1" x14ac:dyDescent="0.25">
      <c r="A33" s="363">
        <v>33</v>
      </c>
      <c r="B33" s="364">
        <f t="shared" si="5"/>
        <v>33</v>
      </c>
      <c r="C33" s="364">
        <f t="shared" ref="C33:C55" si="16">C$2</f>
        <v>18</v>
      </c>
      <c r="D33" s="364" t="str">
        <f t="shared" si="6"/>
        <v>$R$33</v>
      </c>
      <c r="E33" s="364">
        <f t="shared" ref="E33:E55" si="17">E$2</f>
        <v>22</v>
      </c>
      <c r="F33" s="364" t="str">
        <f t="shared" si="7"/>
        <v>$V$33</v>
      </c>
      <c r="G33" s="1551" t="s">
        <v>202</v>
      </c>
      <c r="H33" s="1284"/>
      <c r="I33" s="1284"/>
      <c r="J33" s="1284"/>
      <c r="K33" s="1250" t="s">
        <v>576</v>
      </c>
      <c r="L33" s="1333"/>
      <c r="M33" s="1335" t="s">
        <v>570</v>
      </c>
      <c r="N33" s="1422" t="s">
        <v>571</v>
      </c>
      <c r="O33" s="1423" t="s">
        <v>586</v>
      </c>
      <c r="P33" s="1284"/>
      <c r="Q33" s="1284"/>
      <c r="R33" s="1648" t="str">
        <f t="shared" ref="R33:U33" si="18">R2</f>
        <v>v0</v>
      </c>
      <c r="S33" s="1664" t="str">
        <f t="shared" si="18"/>
        <v>v1</v>
      </c>
      <c r="T33" s="1664" t="str">
        <f t="shared" si="18"/>
        <v>v2</v>
      </c>
      <c r="U33" s="1664" t="str">
        <f t="shared" si="18"/>
        <v>v3</v>
      </c>
      <c r="V33" s="1656" t="str">
        <f>V2</f>
        <v>v4</v>
      </c>
      <c r="W33" s="1708" t="s">
        <v>587</v>
      </c>
      <c r="X33" s="1709" t="s">
        <v>588</v>
      </c>
      <c r="Y33" s="1709" t="s">
        <v>593</v>
      </c>
      <c r="Z33" s="1349" t="str">
        <f>Z2</f>
        <v>v8</v>
      </c>
      <c r="AA33" s="1349" t="str">
        <f t="shared" ref="AA33" si="19">AA2</f>
        <v>v9</v>
      </c>
      <c r="AB33" s="1349" t="str">
        <f t="shared" ref="AB33" si="20">AB2</f>
        <v>v10</v>
      </c>
    </row>
    <row r="34" spans="1:28" hidden="1" x14ac:dyDescent="0.2">
      <c r="A34" s="363">
        <v>34</v>
      </c>
      <c r="B34" s="364">
        <f t="shared" si="5"/>
        <v>34</v>
      </c>
      <c r="C34" s="364">
        <f t="shared" si="16"/>
        <v>18</v>
      </c>
      <c r="D34" s="364" t="str">
        <f t="shared" si="6"/>
        <v>$R$34</v>
      </c>
      <c r="E34" s="364">
        <f t="shared" si="17"/>
        <v>22</v>
      </c>
      <c r="F34" s="364" t="str">
        <f t="shared" si="7"/>
        <v>$V$34</v>
      </c>
      <c r="G34" s="1551" t="s">
        <v>268</v>
      </c>
      <c r="H34" s="1297">
        <v>200</v>
      </c>
      <c r="I34" s="1298"/>
      <c r="J34" s="1298"/>
      <c r="K34" s="1299" t="s">
        <v>521</v>
      </c>
      <c r="L34" s="1300" t="str">
        <f>Daten!Z26</f>
        <v>ja</v>
      </c>
      <c r="M34" s="1301" t="s">
        <v>486</v>
      </c>
      <c r="N34" s="1337" t="str">
        <f ca="1">INDIRECT(D34)</f>
        <v>ja</v>
      </c>
      <c r="O34" s="1300" t="str">
        <f ca="1">INDIRECT(F34)</f>
        <v>nein</v>
      </c>
      <c r="P34" s="1302"/>
      <c r="Q34" s="1247"/>
      <c r="R34" s="1580" t="s">
        <v>202</v>
      </c>
      <c r="S34" s="1682" t="s">
        <v>268</v>
      </c>
      <c r="T34" s="1690" t="s">
        <v>202</v>
      </c>
      <c r="U34" s="1682" t="s">
        <v>268</v>
      </c>
      <c r="V34" s="1671" t="s">
        <v>268</v>
      </c>
      <c r="W34" s="1558" t="s">
        <v>268</v>
      </c>
      <c r="X34" s="1425" t="s">
        <v>268</v>
      </c>
      <c r="Y34" s="1425" t="s">
        <v>268</v>
      </c>
      <c r="Z34" s="1425" t="s">
        <v>268</v>
      </c>
      <c r="AA34" s="1425" t="s">
        <v>268</v>
      </c>
      <c r="AB34" s="1425" t="s">
        <v>268</v>
      </c>
    </row>
    <row r="35" spans="1:28" hidden="1" x14ac:dyDescent="0.2">
      <c r="A35" s="363">
        <v>35</v>
      </c>
      <c r="B35" s="364">
        <f t="shared" ref="B35:B48" si="21">A35</f>
        <v>35</v>
      </c>
      <c r="C35" s="364">
        <f t="shared" si="16"/>
        <v>18</v>
      </c>
      <c r="D35" s="364" t="str">
        <f t="shared" ref="D35:D48" si="22">ADDRESS(B35,C35)</f>
        <v>$R$35</v>
      </c>
      <c r="E35" s="364">
        <f t="shared" si="17"/>
        <v>22</v>
      </c>
      <c r="F35" s="364" t="str">
        <f t="shared" ref="F35:F48" si="23">ADDRESS(B35,E35)</f>
        <v>$V$35</v>
      </c>
      <c r="G35" s="1551" t="s">
        <v>268</v>
      </c>
      <c r="H35" s="1263"/>
      <c r="I35" s="1264" t="s">
        <v>548</v>
      </c>
      <c r="J35" s="1265"/>
      <c r="K35" s="1292" t="s">
        <v>521</v>
      </c>
      <c r="L35" s="1267">
        <f ca="1">Daten!I27</f>
        <v>1680</v>
      </c>
      <c r="M35" s="1303" t="s">
        <v>538</v>
      </c>
      <c r="N35" s="1267">
        <f ca="1">INDIRECT(D35)</f>
        <v>0</v>
      </c>
      <c r="O35" s="1267">
        <f ca="1">INDIRECT(F35)</f>
        <v>0</v>
      </c>
      <c r="P35" s="1247"/>
      <c r="Q35" s="1247"/>
      <c r="R35" s="1581">
        <v>0</v>
      </c>
      <c r="S35" s="1683">
        <v>0</v>
      </c>
      <c r="T35" s="1683">
        <v>0</v>
      </c>
      <c r="U35" s="1683">
        <v>0</v>
      </c>
      <c r="V35" s="1581">
        <v>0</v>
      </c>
      <c r="W35" s="1566">
        <v>0</v>
      </c>
      <c r="X35" s="1426">
        <v>0</v>
      </c>
      <c r="Y35" s="1426">
        <v>0</v>
      </c>
      <c r="Z35" s="1426">
        <v>0</v>
      </c>
      <c r="AA35" s="1426">
        <v>0</v>
      </c>
      <c r="AB35" s="1426">
        <v>0</v>
      </c>
    </row>
    <row r="36" spans="1:28" hidden="1" x14ac:dyDescent="0.2">
      <c r="A36" s="363">
        <v>36</v>
      </c>
      <c r="B36" s="364">
        <f t="shared" si="21"/>
        <v>36</v>
      </c>
      <c r="C36" s="364">
        <f t="shared" si="16"/>
        <v>18</v>
      </c>
      <c r="D36" s="364" t="str">
        <f t="shared" si="22"/>
        <v>$R$36</v>
      </c>
      <c r="E36" s="364">
        <f t="shared" si="17"/>
        <v>22</v>
      </c>
      <c r="F36" s="364" t="str">
        <f t="shared" si="23"/>
        <v>$V$36</v>
      </c>
      <c r="G36" s="1551" t="s">
        <v>268</v>
      </c>
      <c r="H36" s="1304" t="s">
        <v>525</v>
      </c>
      <c r="I36" s="1277"/>
      <c r="J36" s="1277"/>
      <c r="K36" s="1243" t="s">
        <v>522</v>
      </c>
      <c r="L36" s="1305" t="str">
        <f>Daten!Z28</f>
        <v>ja</v>
      </c>
      <c r="M36" s="1306" t="s">
        <v>486</v>
      </c>
      <c r="N36" s="1305" t="str">
        <f ca="1">INDIRECT(D36)</f>
        <v>ja</v>
      </c>
      <c r="O36" s="1305" t="str">
        <f ca="1">INDIRECT(F36)</f>
        <v>nein</v>
      </c>
      <c r="P36" s="1296"/>
      <c r="Q36" s="1247"/>
      <c r="R36" s="1676" t="s">
        <v>202</v>
      </c>
      <c r="S36" s="1691" t="s">
        <v>202</v>
      </c>
      <c r="T36" s="1692" t="s">
        <v>268</v>
      </c>
      <c r="U36" s="1692" t="s">
        <v>268</v>
      </c>
      <c r="V36" s="1672" t="s">
        <v>268</v>
      </c>
      <c r="W36" s="1568" t="s">
        <v>268</v>
      </c>
      <c r="X36" s="1428" t="s">
        <v>268</v>
      </c>
      <c r="Y36" s="1428" t="s">
        <v>268</v>
      </c>
      <c r="Z36" s="1428" t="s">
        <v>268</v>
      </c>
      <c r="AA36" s="1428" t="s">
        <v>268</v>
      </c>
      <c r="AB36" s="1428" t="s">
        <v>268</v>
      </c>
    </row>
    <row r="37" spans="1:28" s="1340" customFormat="1" hidden="1" x14ac:dyDescent="0.2">
      <c r="A37" s="363">
        <v>37</v>
      </c>
      <c r="B37" s="1339">
        <f t="shared" si="21"/>
        <v>37</v>
      </c>
      <c r="C37" s="364">
        <f t="shared" si="16"/>
        <v>18</v>
      </c>
      <c r="D37" s="1339" t="str">
        <f t="shared" si="22"/>
        <v>$R$37</v>
      </c>
      <c r="E37" s="364">
        <f t="shared" si="17"/>
        <v>22</v>
      </c>
      <c r="F37" s="1339" t="str">
        <f t="shared" si="23"/>
        <v>$V$37</v>
      </c>
      <c r="G37" s="1554" t="s">
        <v>268</v>
      </c>
      <c r="H37" s="1284"/>
      <c r="I37" s="1284"/>
      <c r="J37" s="1284"/>
      <c r="K37" s="1284"/>
      <c r="L37" s="881"/>
      <c r="M37" s="881"/>
      <c r="N37" s="881"/>
      <c r="O37" s="881"/>
      <c r="P37" s="1284"/>
      <c r="Q37" s="1284"/>
      <c r="R37" s="1585"/>
      <c r="S37" s="1584"/>
      <c r="T37" s="1584"/>
      <c r="U37" s="1584"/>
      <c r="V37" s="1585"/>
      <c r="W37" s="1557"/>
      <c r="X37" s="1429"/>
      <c r="Y37" s="1429"/>
      <c r="Z37" s="1429"/>
      <c r="AA37" s="1429"/>
      <c r="AB37" s="1429"/>
    </row>
    <row r="38" spans="1:28" hidden="1" x14ac:dyDescent="0.2">
      <c r="A38" s="363">
        <v>38</v>
      </c>
      <c r="B38" s="364">
        <f t="shared" si="21"/>
        <v>38</v>
      </c>
      <c r="C38" s="364">
        <f t="shared" si="16"/>
        <v>18</v>
      </c>
      <c r="D38" s="364" t="str">
        <f t="shared" si="22"/>
        <v>$R$38</v>
      </c>
      <c r="E38" s="364">
        <f t="shared" si="17"/>
        <v>22</v>
      </c>
      <c r="F38" s="364" t="str">
        <f t="shared" si="23"/>
        <v>$V$38</v>
      </c>
      <c r="G38" s="1551" t="s">
        <v>268</v>
      </c>
      <c r="H38" s="1257" t="s">
        <v>526</v>
      </c>
      <c r="I38" s="1258"/>
      <c r="J38" s="1258"/>
      <c r="K38" s="1299" t="s">
        <v>282</v>
      </c>
      <c r="L38" s="1307">
        <f ca="1">Daten!I29</f>
        <v>0</v>
      </c>
      <c r="M38" s="1308" t="s">
        <v>504</v>
      </c>
      <c r="N38" s="1307">
        <f ca="1">INDIRECT(D38)</f>
        <v>0</v>
      </c>
      <c r="O38" s="1307">
        <f t="shared" ref="O38" ca="1" si="24">INDIRECT(F38)</f>
        <v>0</v>
      </c>
      <c r="P38" s="1302"/>
      <c r="Q38" s="1247"/>
      <c r="R38" s="1673">
        <v>0</v>
      </c>
      <c r="S38" s="1693">
        <v>0</v>
      </c>
      <c r="T38" s="1693">
        <v>0</v>
      </c>
      <c r="U38" s="1693">
        <v>0</v>
      </c>
      <c r="V38" s="1673">
        <v>0</v>
      </c>
      <c r="W38" s="1569">
        <v>0</v>
      </c>
      <c r="X38" s="1430">
        <v>0</v>
      </c>
      <c r="Y38" s="1430">
        <v>0.1</v>
      </c>
      <c r="Z38" s="1430">
        <v>0</v>
      </c>
      <c r="AA38" s="1430">
        <v>0</v>
      </c>
      <c r="AB38" s="1430">
        <v>0</v>
      </c>
    </row>
    <row r="39" spans="1:28" hidden="1" x14ac:dyDescent="0.2">
      <c r="A39" s="363">
        <v>39</v>
      </c>
      <c r="B39" s="364">
        <f t="shared" si="21"/>
        <v>39</v>
      </c>
      <c r="C39" s="364">
        <f t="shared" si="16"/>
        <v>18</v>
      </c>
      <c r="D39" s="364" t="str">
        <f t="shared" si="22"/>
        <v>$R$39</v>
      </c>
      <c r="E39" s="364">
        <f t="shared" si="17"/>
        <v>22</v>
      </c>
      <c r="F39" s="364" t="str">
        <f t="shared" si="23"/>
        <v>$V$39</v>
      </c>
      <c r="G39" s="1551" t="s">
        <v>268</v>
      </c>
      <c r="H39" s="1304" t="s">
        <v>527</v>
      </c>
      <c r="I39" s="1277"/>
      <c r="J39" s="1277"/>
      <c r="K39" s="1243" t="s">
        <v>524</v>
      </c>
      <c r="L39" s="1309">
        <f ca="1">Daten!I30</f>
        <v>0.82</v>
      </c>
      <c r="M39" s="1278" t="s">
        <v>504</v>
      </c>
      <c r="N39" s="1309">
        <f ca="1">INDIRECT(D39)</f>
        <v>0</v>
      </c>
      <c r="O39" s="1309">
        <f ca="1">INDIRECT(F39)</f>
        <v>0</v>
      </c>
      <c r="P39" s="1296"/>
      <c r="Q39" s="1247"/>
      <c r="R39" s="1674">
        <v>0</v>
      </c>
      <c r="S39" s="1694">
        <v>0</v>
      </c>
      <c r="T39" s="1694">
        <v>0</v>
      </c>
      <c r="U39" s="1694">
        <v>0</v>
      </c>
      <c r="V39" s="1674">
        <v>0</v>
      </c>
      <c r="W39" s="1570">
        <v>0</v>
      </c>
      <c r="X39" s="1431">
        <v>0</v>
      </c>
      <c r="Y39" s="1431">
        <v>0</v>
      </c>
      <c r="Z39" s="1431">
        <v>0</v>
      </c>
      <c r="AA39" s="1431">
        <v>0</v>
      </c>
      <c r="AB39" s="1431">
        <v>0</v>
      </c>
    </row>
    <row r="40" spans="1:28" s="1340" customFormat="1" x14ac:dyDescent="0.2">
      <c r="A40" s="363">
        <v>40</v>
      </c>
      <c r="B40" s="1339">
        <f t="shared" si="21"/>
        <v>40</v>
      </c>
      <c r="C40" s="364">
        <f t="shared" si="16"/>
        <v>18</v>
      </c>
      <c r="D40" s="1339" t="str">
        <f t="shared" si="22"/>
        <v>$R$40</v>
      </c>
      <c r="E40" s="364">
        <f t="shared" si="17"/>
        <v>22</v>
      </c>
      <c r="F40" s="1339" t="str">
        <f t="shared" si="23"/>
        <v>$V$40</v>
      </c>
      <c r="G40" s="1554" t="s">
        <v>202</v>
      </c>
      <c r="H40" s="1284"/>
      <c r="I40" s="1284"/>
      <c r="J40" s="1284"/>
      <c r="K40" s="1284"/>
      <c r="L40" s="881"/>
      <c r="M40" s="881"/>
      <c r="N40" s="881"/>
      <c r="O40" s="881"/>
      <c r="P40" s="1284"/>
      <c r="Q40" s="1284"/>
      <c r="R40" s="1653"/>
      <c r="S40" s="1584"/>
      <c r="T40" s="1584"/>
      <c r="U40" s="1584"/>
      <c r="V40" s="1585"/>
      <c r="W40" s="1585"/>
      <c r="X40" s="1429"/>
      <c r="Y40" s="1429"/>
      <c r="Z40" s="1429"/>
      <c r="AA40" s="1429"/>
      <c r="AB40" s="1429"/>
    </row>
    <row r="41" spans="1:28" hidden="1" x14ac:dyDescent="0.2">
      <c r="A41" s="363">
        <v>41</v>
      </c>
      <c r="B41" s="364">
        <f t="shared" si="21"/>
        <v>41</v>
      </c>
      <c r="C41" s="364">
        <f t="shared" si="16"/>
        <v>18</v>
      </c>
      <c r="D41" s="364" t="str">
        <f t="shared" si="22"/>
        <v>$R$41</v>
      </c>
      <c r="E41" s="364">
        <f t="shared" si="17"/>
        <v>22</v>
      </c>
      <c r="F41" s="364" t="str">
        <f t="shared" si="23"/>
        <v>$V$41</v>
      </c>
      <c r="G41" s="1551" t="s">
        <v>268</v>
      </c>
      <c r="H41" s="1257" t="s">
        <v>528</v>
      </c>
      <c r="I41" s="1258"/>
      <c r="J41" s="1258"/>
      <c r="K41" s="1298" t="s">
        <v>290</v>
      </c>
      <c r="L41" s="1310" t="str">
        <f>Daten!Z32</f>
        <v>nein</v>
      </c>
      <c r="M41" s="1301" t="s">
        <v>486</v>
      </c>
      <c r="N41" s="1310" t="str">
        <f t="shared" ref="N41:N46" ca="1" si="25">INDIRECT(D41)</f>
        <v>nein</v>
      </c>
      <c r="O41" s="1310" t="str">
        <f t="shared" ref="O41:O46" ca="1" si="26">INDIRECT(F41)</f>
        <v>ja</v>
      </c>
      <c r="P41" s="1302"/>
      <c r="Q41" s="1247"/>
      <c r="R41" s="1580" t="s">
        <v>268</v>
      </c>
      <c r="S41" s="1695" t="s">
        <v>268</v>
      </c>
      <c r="T41" s="1695" t="s">
        <v>268</v>
      </c>
      <c r="U41" s="1682" t="s">
        <v>202</v>
      </c>
      <c r="V41" s="1671" t="s">
        <v>202</v>
      </c>
      <c r="W41" s="1558" t="s">
        <v>202</v>
      </c>
      <c r="X41" s="1425" t="s">
        <v>202</v>
      </c>
      <c r="Y41" s="1425" t="s">
        <v>202</v>
      </c>
      <c r="Z41" s="1425" t="s">
        <v>202</v>
      </c>
      <c r="AA41" s="1425" t="s">
        <v>202</v>
      </c>
      <c r="AB41" s="1425" t="s">
        <v>202</v>
      </c>
    </row>
    <row r="42" spans="1:28" x14ac:dyDescent="0.2">
      <c r="A42" s="363">
        <v>42</v>
      </c>
      <c r="B42" s="364">
        <f t="shared" si="21"/>
        <v>42</v>
      </c>
      <c r="C42" s="364">
        <f t="shared" si="16"/>
        <v>18</v>
      </c>
      <c r="D42" s="364" t="str">
        <f t="shared" si="22"/>
        <v>$R$42</v>
      </c>
      <c r="E42" s="364">
        <f t="shared" si="17"/>
        <v>22</v>
      </c>
      <c r="F42" s="364" t="str">
        <f t="shared" si="23"/>
        <v>$V$42</v>
      </c>
      <c r="G42" s="1551" t="s">
        <v>202</v>
      </c>
      <c r="H42" s="1263"/>
      <c r="I42" s="1290" t="s">
        <v>542</v>
      </c>
      <c r="J42" s="1265"/>
      <c r="K42" s="1292" t="s">
        <v>543</v>
      </c>
      <c r="L42" s="1282">
        <f>Daten!Z33</f>
        <v>0.7</v>
      </c>
      <c r="M42" s="1275" t="s">
        <v>504</v>
      </c>
      <c r="N42" s="1282">
        <f t="shared" ca="1" si="25"/>
        <v>0</v>
      </c>
      <c r="O42" s="1282">
        <f t="shared" ca="1" si="26"/>
        <v>0</v>
      </c>
      <c r="P42" s="1247"/>
      <c r="Q42" s="1247"/>
      <c r="R42" s="1652">
        <v>0</v>
      </c>
      <c r="S42" s="1657">
        <v>0</v>
      </c>
      <c r="T42" s="1657">
        <v>0</v>
      </c>
      <c r="U42" s="1657">
        <v>0</v>
      </c>
      <c r="V42" s="1583">
        <v>0</v>
      </c>
      <c r="W42" s="1657">
        <v>0</v>
      </c>
      <c r="X42" s="1657">
        <v>0</v>
      </c>
      <c r="Y42" s="1657">
        <v>0</v>
      </c>
      <c r="Z42" s="1432">
        <v>0</v>
      </c>
      <c r="AA42" s="1432">
        <v>0</v>
      </c>
      <c r="AB42" s="1432">
        <v>0</v>
      </c>
    </row>
    <row r="43" spans="1:28" hidden="1" x14ac:dyDescent="0.2">
      <c r="A43" s="363">
        <v>43</v>
      </c>
      <c r="B43" s="364">
        <f t="shared" si="21"/>
        <v>43</v>
      </c>
      <c r="C43" s="364">
        <f t="shared" si="16"/>
        <v>18</v>
      </c>
      <c r="D43" s="364" t="str">
        <f t="shared" si="22"/>
        <v>$R$43</v>
      </c>
      <c r="E43" s="364">
        <f t="shared" si="17"/>
        <v>22</v>
      </c>
      <c r="F43" s="364" t="str">
        <f t="shared" si="23"/>
        <v>$V$43</v>
      </c>
      <c r="G43" s="1551" t="s">
        <v>268</v>
      </c>
      <c r="H43" s="1263"/>
      <c r="I43" s="1290" t="s">
        <v>541</v>
      </c>
      <c r="J43" s="1265"/>
      <c r="K43" s="1292" t="s">
        <v>402</v>
      </c>
      <c r="L43" s="1448" t="str">
        <f>Daten!Z34</f>
        <v>ja</v>
      </c>
      <c r="M43" s="1311" t="s">
        <v>486</v>
      </c>
      <c r="N43" s="1311" t="str">
        <f t="shared" ca="1" si="25"/>
        <v>ja</v>
      </c>
      <c r="O43" s="1311" t="str">
        <f t="shared" ca="1" si="26"/>
        <v>ja</v>
      </c>
      <c r="P43" s="1247"/>
      <c r="Q43" s="1247"/>
      <c r="R43" s="1675" t="s">
        <v>202</v>
      </c>
      <c r="S43" s="1696" t="s">
        <v>202</v>
      </c>
      <c r="T43" s="1696" t="s">
        <v>202</v>
      </c>
      <c r="U43" s="1696" t="s">
        <v>202</v>
      </c>
      <c r="V43" s="1675" t="s">
        <v>202</v>
      </c>
      <c r="W43" s="1571" t="s">
        <v>202</v>
      </c>
      <c r="X43" s="1433" t="s">
        <v>202</v>
      </c>
      <c r="Y43" s="1433" t="s">
        <v>202</v>
      </c>
      <c r="Z43" s="1433" t="s">
        <v>202</v>
      </c>
      <c r="AA43" s="1433" t="s">
        <v>202</v>
      </c>
      <c r="AB43" s="1433" t="s">
        <v>202</v>
      </c>
    </row>
    <row r="44" spans="1:28" x14ac:dyDescent="0.2">
      <c r="A44" s="363">
        <v>44</v>
      </c>
      <c r="B44" s="364">
        <f t="shared" si="21"/>
        <v>44</v>
      </c>
      <c r="C44" s="364">
        <f t="shared" si="16"/>
        <v>18</v>
      </c>
      <c r="D44" s="364" t="str">
        <f t="shared" si="22"/>
        <v>$R$44</v>
      </c>
      <c r="E44" s="364">
        <f t="shared" si="17"/>
        <v>22</v>
      </c>
      <c r="F44" s="364" t="str">
        <f t="shared" si="23"/>
        <v>$V$44</v>
      </c>
      <c r="G44" s="1551" t="s">
        <v>202</v>
      </c>
      <c r="H44" s="1263"/>
      <c r="I44" s="1290" t="s">
        <v>540</v>
      </c>
      <c r="J44" s="1265"/>
      <c r="K44" s="1284" t="s">
        <v>401</v>
      </c>
      <c r="L44" s="1267">
        <f>Daten!Z35</f>
        <v>1800000</v>
      </c>
      <c r="M44" s="1312" t="s">
        <v>538</v>
      </c>
      <c r="N44" s="1267">
        <f t="shared" ca="1" si="25"/>
        <v>0</v>
      </c>
      <c r="O44" s="1267">
        <f t="shared" ca="1" si="26"/>
        <v>0</v>
      </c>
      <c r="P44" s="1247"/>
      <c r="Q44" s="1247"/>
      <c r="R44" s="1650">
        <v>0</v>
      </c>
      <c r="S44" s="1683">
        <v>0</v>
      </c>
      <c r="T44" s="1683">
        <v>0</v>
      </c>
      <c r="U44" s="1683">
        <v>0</v>
      </c>
      <c r="V44" s="1581">
        <v>0</v>
      </c>
      <c r="W44" s="1710">
        <v>0</v>
      </c>
      <c r="X44" s="1550">
        <v>-200000</v>
      </c>
      <c r="Y44" s="1550">
        <v>200000</v>
      </c>
      <c r="Z44" s="1426">
        <v>0</v>
      </c>
      <c r="AA44" s="1426">
        <v>0</v>
      </c>
      <c r="AB44" s="1426">
        <v>0</v>
      </c>
    </row>
    <row r="45" spans="1:28" hidden="1" x14ac:dyDescent="0.2">
      <c r="A45" s="363">
        <v>45</v>
      </c>
      <c r="B45" s="364">
        <f t="shared" si="21"/>
        <v>45</v>
      </c>
      <c r="C45" s="364">
        <f t="shared" si="16"/>
        <v>18</v>
      </c>
      <c r="D45" s="364" t="str">
        <f t="shared" si="22"/>
        <v>$R$45</v>
      </c>
      <c r="E45" s="364">
        <f t="shared" si="17"/>
        <v>22</v>
      </c>
      <c r="F45" s="364" t="str">
        <f t="shared" si="23"/>
        <v>$V$45</v>
      </c>
      <c r="G45" s="1551" t="s">
        <v>268</v>
      </c>
      <c r="H45" s="1263"/>
      <c r="I45" s="1265"/>
      <c r="J45" s="1290" t="s">
        <v>539</v>
      </c>
      <c r="K45" s="1284" t="s">
        <v>291</v>
      </c>
      <c r="L45" s="1282">
        <f>Daten!Z36</f>
        <v>0.1</v>
      </c>
      <c r="M45" s="1275" t="s">
        <v>504</v>
      </c>
      <c r="N45" s="1282">
        <f t="shared" ca="1" si="25"/>
        <v>0</v>
      </c>
      <c r="O45" s="1282">
        <f t="shared" ca="1" si="26"/>
        <v>0</v>
      </c>
      <c r="P45" s="1247"/>
      <c r="Q45" s="1247"/>
      <c r="R45" s="1583">
        <v>0</v>
      </c>
      <c r="S45" s="1657">
        <v>0</v>
      </c>
      <c r="T45" s="1657">
        <v>0</v>
      </c>
      <c r="U45" s="1657">
        <v>0</v>
      </c>
      <c r="V45" s="1583">
        <v>0</v>
      </c>
      <c r="W45" s="1560">
        <v>0</v>
      </c>
      <c r="X45" s="1432">
        <v>0</v>
      </c>
      <c r="Y45" s="1432">
        <v>0</v>
      </c>
      <c r="Z45" s="1432">
        <v>0</v>
      </c>
      <c r="AA45" s="1432">
        <v>0</v>
      </c>
      <c r="AB45" s="1432">
        <v>0</v>
      </c>
    </row>
    <row r="46" spans="1:28" hidden="1" x14ac:dyDescent="0.2">
      <c r="A46" s="363">
        <v>46</v>
      </c>
      <c r="B46" s="364">
        <f t="shared" si="21"/>
        <v>46</v>
      </c>
      <c r="C46" s="364">
        <f t="shared" si="16"/>
        <v>18</v>
      </c>
      <c r="D46" s="364" t="str">
        <f t="shared" si="22"/>
        <v>$R$46</v>
      </c>
      <c r="E46" s="364">
        <f t="shared" si="17"/>
        <v>22</v>
      </c>
      <c r="F46" s="364" t="str">
        <f t="shared" si="23"/>
        <v>$V$46</v>
      </c>
      <c r="G46" s="1551" t="s">
        <v>268</v>
      </c>
      <c r="H46" s="1313"/>
      <c r="I46" s="1244"/>
      <c r="J46" s="1244">
        <v>310</v>
      </c>
      <c r="K46" s="1244" t="s">
        <v>292</v>
      </c>
      <c r="L46" s="1288">
        <f>Daten!Z37</f>
        <v>0.1</v>
      </c>
      <c r="M46" s="1278" t="s">
        <v>504</v>
      </c>
      <c r="N46" s="1288">
        <f t="shared" ca="1" si="25"/>
        <v>0</v>
      </c>
      <c r="O46" s="1288">
        <f t="shared" ca="1" si="26"/>
        <v>0</v>
      </c>
      <c r="P46" s="1296"/>
      <c r="Q46" s="1247"/>
      <c r="R46" s="1582">
        <v>0</v>
      </c>
      <c r="S46" s="1659">
        <v>0</v>
      </c>
      <c r="T46" s="1659">
        <v>0</v>
      </c>
      <c r="U46" s="1659">
        <v>0</v>
      </c>
      <c r="V46" s="1582">
        <v>0</v>
      </c>
      <c r="W46" s="1562">
        <v>0</v>
      </c>
      <c r="X46" s="1434">
        <v>0</v>
      </c>
      <c r="Y46" s="1434">
        <v>0</v>
      </c>
      <c r="Z46" s="1434">
        <v>0</v>
      </c>
      <c r="AA46" s="1434">
        <v>0</v>
      </c>
      <c r="AB46" s="1434">
        <v>0</v>
      </c>
    </row>
    <row r="47" spans="1:28" s="1340" customFormat="1" x14ac:dyDescent="0.2">
      <c r="A47" s="363">
        <v>47</v>
      </c>
      <c r="B47" s="1339">
        <f t="shared" si="21"/>
        <v>47</v>
      </c>
      <c r="C47" s="364">
        <f t="shared" si="16"/>
        <v>18</v>
      </c>
      <c r="D47" s="1339" t="str">
        <f t="shared" si="22"/>
        <v>$R$47</v>
      </c>
      <c r="E47" s="364">
        <f t="shared" si="17"/>
        <v>22</v>
      </c>
      <c r="F47" s="1339" t="str">
        <f t="shared" si="23"/>
        <v>$V$47</v>
      </c>
      <c r="G47" s="1554" t="s">
        <v>202</v>
      </c>
      <c r="H47" s="1284"/>
      <c r="I47" s="1284"/>
      <c r="J47" s="1284"/>
      <c r="K47" s="1284"/>
      <c r="L47" s="881"/>
      <c r="M47" s="881"/>
      <c r="N47" s="881"/>
      <c r="O47" s="881"/>
      <c r="P47" s="1284"/>
      <c r="Q47" s="1284"/>
      <c r="R47" s="1653"/>
      <c r="S47" s="1584"/>
      <c r="T47" s="1584"/>
      <c r="U47" s="1584"/>
      <c r="V47" s="1585"/>
      <c r="W47" s="1557"/>
      <c r="X47" s="1429"/>
      <c r="Y47" s="1429"/>
      <c r="Z47" s="1429"/>
      <c r="AA47" s="1429"/>
      <c r="AB47" s="1429"/>
    </row>
    <row r="48" spans="1:28" x14ac:dyDescent="0.2">
      <c r="A48" s="363">
        <v>48</v>
      </c>
      <c r="B48" s="364">
        <f t="shared" si="21"/>
        <v>48</v>
      </c>
      <c r="C48" s="364">
        <f t="shared" si="16"/>
        <v>18</v>
      </c>
      <c r="D48" s="364" t="str">
        <f t="shared" si="22"/>
        <v>$R$48</v>
      </c>
      <c r="E48" s="364">
        <f t="shared" si="17"/>
        <v>22</v>
      </c>
      <c r="F48" s="364" t="str">
        <f t="shared" si="23"/>
        <v>$V$48</v>
      </c>
      <c r="G48" s="1551" t="s">
        <v>202</v>
      </c>
      <c r="H48" s="1297">
        <v>400</v>
      </c>
      <c r="I48" s="1298"/>
      <c r="J48" s="1298"/>
      <c r="K48" s="1298" t="s">
        <v>318</v>
      </c>
      <c r="L48" s="1310" t="str">
        <f>Daten!Z39</f>
        <v>nein</v>
      </c>
      <c r="M48" s="1261" t="s">
        <v>486</v>
      </c>
      <c r="N48" s="1310" t="str">
        <f t="shared" ref="N48" ca="1" si="27">INDIRECT(D48)</f>
        <v>nein</v>
      </c>
      <c r="O48" s="1310" t="str">
        <f t="shared" ref="O48" ca="1" si="28">INDIRECT(F48)</f>
        <v>ja</v>
      </c>
      <c r="P48" s="1302"/>
      <c r="Q48" s="1247"/>
      <c r="R48" s="1649" t="s">
        <v>268</v>
      </c>
      <c r="S48" s="1695" t="s">
        <v>268</v>
      </c>
      <c r="T48" s="1695" t="s">
        <v>268</v>
      </c>
      <c r="U48" s="1695" t="s">
        <v>268</v>
      </c>
      <c r="V48" s="1580" t="s">
        <v>202</v>
      </c>
      <c r="W48" s="1654" t="s">
        <v>202</v>
      </c>
      <c r="X48" s="1654" t="s">
        <v>202</v>
      </c>
      <c r="Y48" s="1654" t="s">
        <v>202</v>
      </c>
      <c r="Z48" s="1425" t="s">
        <v>202</v>
      </c>
      <c r="AA48" s="1425" t="s">
        <v>202</v>
      </c>
      <c r="AB48" s="1425" t="s">
        <v>202</v>
      </c>
    </row>
    <row r="49" spans="1:28" ht="69" hidden="1" customHeight="1" x14ac:dyDescent="0.2">
      <c r="A49" s="363">
        <v>49</v>
      </c>
      <c r="B49" s="364">
        <f>A49</f>
        <v>49</v>
      </c>
      <c r="C49" s="364">
        <f t="shared" si="16"/>
        <v>18</v>
      </c>
      <c r="D49" s="364" t="str">
        <f>ADDRESS(B49,C49)</f>
        <v>$R$49</v>
      </c>
      <c r="E49" s="364">
        <f t="shared" si="17"/>
        <v>22</v>
      </c>
      <c r="F49" s="364" t="str">
        <f>ADDRESS(B49,E49)</f>
        <v>$V$49</v>
      </c>
      <c r="G49" s="1551" t="s">
        <v>268</v>
      </c>
      <c r="H49" s="1388"/>
      <c r="I49" s="1284">
        <v>402</v>
      </c>
      <c r="J49" s="1284"/>
      <c r="K49" s="1389" t="s">
        <v>397</v>
      </c>
      <c r="L49" s="1291" t="str">
        <f>Daten!Z40</f>
        <v>V4</v>
      </c>
      <c r="M49" s="1311" t="s">
        <v>529</v>
      </c>
      <c r="N49" s="1291" t="str">
        <f ca="1">INDIRECT(D49)</f>
        <v>V4</v>
      </c>
      <c r="O49" s="1291" t="str">
        <f ca="1">INDIRECT(F49)</f>
        <v>V4</v>
      </c>
      <c r="P49" s="1247"/>
      <c r="Q49" s="1247"/>
      <c r="R49" s="1667" t="s">
        <v>381</v>
      </c>
      <c r="S49" s="1688" t="s">
        <v>381</v>
      </c>
      <c r="T49" s="1688" t="s">
        <v>381</v>
      </c>
      <c r="U49" s="1688" t="s">
        <v>381</v>
      </c>
      <c r="V49" s="1667" t="s">
        <v>381</v>
      </c>
      <c r="W49" s="1559" t="s">
        <v>381</v>
      </c>
      <c r="X49" s="1435" t="s">
        <v>381</v>
      </c>
      <c r="Y49" s="1435" t="s">
        <v>381</v>
      </c>
      <c r="Z49" s="1435" t="s">
        <v>381</v>
      </c>
      <c r="AA49" s="1435" t="s">
        <v>381</v>
      </c>
      <c r="AB49" s="1435" t="s">
        <v>381</v>
      </c>
    </row>
    <row r="50" spans="1:28" hidden="1" x14ac:dyDescent="0.2">
      <c r="A50" s="363">
        <v>50</v>
      </c>
      <c r="B50" s="364">
        <f t="shared" ref="B50:B54" si="29">A50</f>
        <v>50</v>
      </c>
      <c r="C50" s="364">
        <f t="shared" si="16"/>
        <v>18</v>
      </c>
      <c r="D50" s="364" t="str">
        <f t="shared" ref="D50:D54" si="30">ADDRESS(B50,C50)</f>
        <v>$R$50</v>
      </c>
      <c r="E50" s="364">
        <f t="shared" si="17"/>
        <v>22</v>
      </c>
      <c r="F50" s="364" t="str">
        <f t="shared" ref="F50:F54" si="31">ADDRESS(B50,E50)</f>
        <v>$V$50</v>
      </c>
      <c r="G50" s="1551" t="s">
        <v>268</v>
      </c>
      <c r="H50" s="1304"/>
      <c r="I50" s="1390" t="s">
        <v>613</v>
      </c>
      <c r="J50" s="1277"/>
      <c r="K50" s="1391" t="s">
        <v>614</v>
      </c>
      <c r="L50" s="1305" t="str">
        <f>Daten!Z41</f>
        <v>ja</v>
      </c>
      <c r="M50" s="1348" t="s">
        <v>617</v>
      </c>
      <c r="N50" s="1305" t="str">
        <f t="shared" ref="N50" ca="1" si="32">INDIRECT(D50)</f>
        <v>ja</v>
      </c>
      <c r="O50" s="1305" t="str">
        <f t="shared" ref="O50" ca="1" si="33">INDIRECT(F50)</f>
        <v>ja</v>
      </c>
      <c r="P50" s="1395" t="s">
        <v>616</v>
      </c>
      <c r="Q50" s="1247"/>
      <c r="R50" s="1676" t="s">
        <v>202</v>
      </c>
      <c r="S50" s="1691" t="s">
        <v>202</v>
      </c>
      <c r="T50" s="1691" t="s">
        <v>202</v>
      </c>
      <c r="U50" s="1691" t="s">
        <v>202</v>
      </c>
      <c r="V50" s="1676" t="s">
        <v>202</v>
      </c>
      <c r="W50" s="1572" t="s">
        <v>202</v>
      </c>
      <c r="X50" s="1427" t="s">
        <v>202</v>
      </c>
      <c r="Y50" s="1427" t="s">
        <v>202</v>
      </c>
      <c r="Z50" s="1427" t="s">
        <v>202</v>
      </c>
      <c r="AA50" s="1427" t="s">
        <v>202</v>
      </c>
      <c r="AB50" s="1427" t="s">
        <v>202</v>
      </c>
    </row>
    <row r="51" spans="1:28" hidden="1" x14ac:dyDescent="0.2">
      <c r="A51" s="363">
        <v>51</v>
      </c>
      <c r="B51" s="364">
        <f t="shared" si="29"/>
        <v>51</v>
      </c>
      <c r="C51" s="364">
        <f t="shared" si="16"/>
        <v>18</v>
      </c>
      <c r="D51" s="364" t="str">
        <f t="shared" si="30"/>
        <v>$R$51</v>
      </c>
      <c r="E51" s="364">
        <f t="shared" si="17"/>
        <v>22</v>
      </c>
      <c r="F51" s="364" t="str">
        <f t="shared" si="31"/>
        <v>$V$51</v>
      </c>
      <c r="G51" s="1551" t="s">
        <v>268</v>
      </c>
      <c r="H51" s="1263"/>
      <c r="I51" s="1449" t="s">
        <v>620</v>
      </c>
      <c r="J51" s="1265"/>
      <c r="K51" s="1292" t="s">
        <v>623</v>
      </c>
      <c r="L51" s="1448" t="str">
        <f>Daten!Z42</f>
        <v>ja</v>
      </c>
      <c r="M51" s="1311" t="s">
        <v>486</v>
      </c>
      <c r="N51" s="1311" t="str">
        <f ca="1">INDIRECT(D51)</f>
        <v>nein</v>
      </c>
      <c r="O51" s="1311" t="str">
        <f ca="1">INDIRECT(F51)</f>
        <v>ja</v>
      </c>
      <c r="P51" s="1247"/>
      <c r="Q51" s="1247"/>
      <c r="R51" s="1675" t="s">
        <v>268</v>
      </c>
      <c r="S51" s="1697" t="s">
        <v>268</v>
      </c>
      <c r="T51" s="1697" t="s">
        <v>268</v>
      </c>
      <c r="U51" s="1697" t="s">
        <v>268</v>
      </c>
      <c r="V51" s="1671" t="s">
        <v>202</v>
      </c>
      <c r="W51" s="1558" t="s">
        <v>202</v>
      </c>
      <c r="X51" s="1425" t="s">
        <v>202</v>
      </c>
      <c r="Y51" s="1425" t="s">
        <v>202</v>
      </c>
      <c r="Z51" s="1425" t="s">
        <v>202</v>
      </c>
      <c r="AA51" s="1425" t="s">
        <v>202</v>
      </c>
      <c r="AB51" s="1425" t="s">
        <v>202</v>
      </c>
    </row>
    <row r="52" spans="1:28" ht="38.25" customHeight="1" x14ac:dyDescent="0.2">
      <c r="A52" s="363">
        <v>52</v>
      </c>
      <c r="B52" s="364">
        <f t="shared" si="29"/>
        <v>52</v>
      </c>
      <c r="C52" s="364">
        <f t="shared" si="16"/>
        <v>18</v>
      </c>
      <c r="D52" s="364" t="str">
        <f t="shared" si="30"/>
        <v>$R$52</v>
      </c>
      <c r="E52" s="364">
        <f t="shared" si="17"/>
        <v>22</v>
      </c>
      <c r="F52" s="364" t="str">
        <f t="shared" si="31"/>
        <v>$V$52</v>
      </c>
      <c r="G52" s="1551" t="s">
        <v>202</v>
      </c>
      <c r="H52" s="1263"/>
      <c r="I52" s="1449" t="s">
        <v>621</v>
      </c>
      <c r="J52" s="1265"/>
      <c r="K52" s="1469" t="s">
        <v>632</v>
      </c>
      <c r="L52" s="1267">
        <f>Daten!Z43</f>
        <v>5400000</v>
      </c>
      <c r="M52" s="1312" t="s">
        <v>538</v>
      </c>
      <c r="N52" s="1267">
        <f ca="1">INDIRECT(D52)</f>
        <v>0</v>
      </c>
      <c r="O52" s="1267">
        <f ca="1">INDIRECT(F52)</f>
        <v>0</v>
      </c>
      <c r="P52" s="1247"/>
      <c r="Q52" s="1247"/>
      <c r="R52" s="1650">
        <v>0</v>
      </c>
      <c r="S52" s="1683">
        <v>0</v>
      </c>
      <c r="T52" s="1683">
        <v>0</v>
      </c>
      <c r="U52" s="1683">
        <v>0</v>
      </c>
      <c r="V52" s="1581">
        <v>0</v>
      </c>
      <c r="W52" s="1710">
        <v>0</v>
      </c>
      <c r="X52" s="1550">
        <v>-200000</v>
      </c>
      <c r="Y52" s="1550">
        <v>200000</v>
      </c>
      <c r="Z52" s="1426">
        <v>0</v>
      </c>
      <c r="AA52" s="1426">
        <v>0</v>
      </c>
      <c r="AB52" s="1426">
        <v>0</v>
      </c>
    </row>
    <row r="53" spans="1:28" hidden="1" x14ac:dyDescent="0.2">
      <c r="A53" s="363">
        <v>53</v>
      </c>
      <c r="B53" s="364">
        <f t="shared" si="29"/>
        <v>53</v>
      </c>
      <c r="C53" s="364">
        <f t="shared" si="16"/>
        <v>18</v>
      </c>
      <c r="D53" s="364" t="str">
        <f t="shared" si="30"/>
        <v>$R$53</v>
      </c>
      <c r="E53" s="364">
        <f t="shared" si="17"/>
        <v>22</v>
      </c>
      <c r="F53" s="364" t="str">
        <f t="shared" si="31"/>
        <v>$V$53</v>
      </c>
      <c r="G53" s="1551" t="s">
        <v>268</v>
      </c>
      <c r="H53" s="1263"/>
      <c r="I53" s="1265"/>
      <c r="J53" s="1449" t="s">
        <v>622</v>
      </c>
      <c r="K53" s="1284" t="s">
        <v>624</v>
      </c>
      <c r="L53" s="1282">
        <f>Daten!Z44</f>
        <v>0.6</v>
      </c>
      <c r="M53" s="1275" t="s">
        <v>504</v>
      </c>
      <c r="N53" s="1282">
        <f ca="1">INDIRECT(D53)</f>
        <v>0</v>
      </c>
      <c r="O53" s="1282">
        <f ca="1">INDIRECT(F53)</f>
        <v>0</v>
      </c>
      <c r="P53" s="1247"/>
      <c r="Q53" s="1247"/>
      <c r="R53" s="1583">
        <v>0</v>
      </c>
      <c r="S53" s="1657">
        <v>0</v>
      </c>
      <c r="T53" s="1657">
        <v>0</v>
      </c>
      <c r="U53" s="1657">
        <v>0</v>
      </c>
      <c r="V53" s="1583">
        <v>0</v>
      </c>
      <c r="W53" s="1560">
        <v>0</v>
      </c>
      <c r="X53" s="1432">
        <v>0</v>
      </c>
      <c r="Y53" s="1432">
        <v>0</v>
      </c>
      <c r="Z53" s="1432">
        <v>0</v>
      </c>
      <c r="AA53" s="1432">
        <v>0</v>
      </c>
      <c r="AB53" s="1432">
        <v>0</v>
      </c>
    </row>
    <row r="54" spans="1:28" hidden="1" x14ac:dyDescent="0.2">
      <c r="A54" s="363">
        <v>54</v>
      </c>
      <c r="B54" s="364">
        <f t="shared" si="29"/>
        <v>54</v>
      </c>
      <c r="C54" s="364">
        <f t="shared" si="16"/>
        <v>18</v>
      </c>
      <c r="D54" s="364" t="str">
        <f t="shared" si="30"/>
        <v>$R$54</v>
      </c>
      <c r="E54" s="364">
        <f t="shared" si="17"/>
        <v>22</v>
      </c>
      <c r="F54" s="364" t="str">
        <f t="shared" si="31"/>
        <v>$V$54</v>
      </c>
      <c r="G54" s="1551" t="s">
        <v>268</v>
      </c>
      <c r="H54" s="1313"/>
      <c r="I54" s="1244"/>
      <c r="J54" s="1244">
        <v>412</v>
      </c>
      <c r="K54" s="1244" t="s">
        <v>625</v>
      </c>
      <c r="L54" s="1288">
        <f>Daten!Z45</f>
        <v>0.3</v>
      </c>
      <c r="M54" s="1278" t="s">
        <v>504</v>
      </c>
      <c r="N54" s="1288">
        <f ca="1">INDIRECT(D54)</f>
        <v>0</v>
      </c>
      <c r="O54" s="1288">
        <f ca="1">INDIRECT(F54)</f>
        <v>0</v>
      </c>
      <c r="P54" s="1296"/>
      <c r="Q54" s="1247"/>
      <c r="R54" s="1582">
        <v>0</v>
      </c>
      <c r="S54" s="1659">
        <v>0</v>
      </c>
      <c r="T54" s="1659">
        <v>0</v>
      </c>
      <c r="U54" s="1659">
        <v>0</v>
      </c>
      <c r="V54" s="1582">
        <v>0</v>
      </c>
      <c r="W54" s="1562">
        <v>0</v>
      </c>
      <c r="X54" s="1434">
        <v>0</v>
      </c>
      <c r="Y54" s="1434">
        <v>0</v>
      </c>
      <c r="Z54" s="1434">
        <v>0</v>
      </c>
      <c r="AA54" s="1434">
        <v>0</v>
      </c>
      <c r="AB54" s="1434">
        <v>0</v>
      </c>
    </row>
    <row r="55" spans="1:28" ht="38.25" hidden="1" x14ac:dyDescent="0.2">
      <c r="A55" s="363">
        <v>55</v>
      </c>
      <c r="B55" s="364">
        <f t="shared" ref="B55" si="34">A55</f>
        <v>55</v>
      </c>
      <c r="C55" s="364">
        <f t="shared" si="16"/>
        <v>18</v>
      </c>
      <c r="D55" s="364" t="str">
        <f t="shared" ref="D55" si="35">ADDRESS(B55,C55)</f>
        <v>$R$55</v>
      </c>
      <c r="E55" s="364">
        <f t="shared" si="17"/>
        <v>22</v>
      </c>
      <c r="F55" s="364" t="str">
        <f t="shared" ref="F55" si="36">ADDRESS(B55,E55)</f>
        <v>$V$55</v>
      </c>
      <c r="G55" s="1551" t="s">
        <v>268</v>
      </c>
      <c r="H55" s="1313"/>
      <c r="I55" s="1244"/>
      <c r="J55" s="1244">
        <v>414</v>
      </c>
      <c r="K55" s="1454" t="s">
        <v>630</v>
      </c>
      <c r="L55" s="1456" t="str">
        <f>R55</f>
        <v>nein</v>
      </c>
      <c r="M55" s="1255" t="s">
        <v>486</v>
      </c>
      <c r="N55" s="1288" t="str">
        <f ca="1">INDIRECT(D55)</f>
        <v>nein</v>
      </c>
      <c r="O55" s="1288" t="str">
        <f ca="1">INDIRECT(F55)</f>
        <v>ja</v>
      </c>
      <c r="P55" s="1296"/>
      <c r="Q55" s="1247"/>
      <c r="R55" s="1677" t="str">
        <f>IF(AND(R48="ja",R51="ja"),"ja","nein")</f>
        <v>nein</v>
      </c>
      <c r="S55" s="1698" t="str">
        <f>IF(AND(S48="ja",S51="ja"),"ja","nein")</f>
        <v>nein</v>
      </c>
      <c r="T55" s="1698" t="str">
        <f>IF(AND(T48="ja",T51="ja"),"ja","nein")</f>
        <v>nein</v>
      </c>
      <c r="U55" s="1698" t="str">
        <f t="shared" ref="U55:X55" si="37">IF(AND(U48="ja",U51="ja"),"ja","nein")</f>
        <v>nein</v>
      </c>
      <c r="V55" s="1677" t="str">
        <f t="shared" ref="V55" si="38">IF(AND(V48="ja",V51="ja"),"ja","nein")</f>
        <v>ja</v>
      </c>
      <c r="W55" s="1567" t="str">
        <f t="shared" ref="W55" si="39">IF(AND(W48="ja",W51="ja"),"ja","nein")</f>
        <v>ja</v>
      </c>
      <c r="X55" s="1455" t="str">
        <f t="shared" si="37"/>
        <v>ja</v>
      </c>
      <c r="Y55" s="1466" t="str">
        <f>IF(AND(Y48="ja",Y51="ja"),"ja","nein")</f>
        <v>ja</v>
      </c>
      <c r="Z55" s="1455" t="str">
        <f t="shared" ref="Z55:AB55" si="40">IF(AND(Z48="ja",Z51="ja"),"ja","nein")</f>
        <v>ja</v>
      </c>
      <c r="AA55" s="1455" t="str">
        <f t="shared" si="40"/>
        <v>ja</v>
      </c>
      <c r="AB55" s="1455" t="str">
        <f t="shared" si="40"/>
        <v>ja</v>
      </c>
    </row>
    <row r="56" spans="1:28" x14ac:dyDescent="0.2">
      <c r="H56" s="1111"/>
      <c r="I56" s="1111"/>
      <c r="K56" s="1111"/>
      <c r="L56" s="1240"/>
      <c r="M56" s="1240"/>
      <c r="N56" s="1240"/>
      <c r="O56" s="1240"/>
      <c r="P56" s="1111"/>
      <c r="Q56" s="1284"/>
    </row>
    <row r="57" spans="1:28" x14ac:dyDescent="0.2">
      <c r="H57" s="1111"/>
      <c r="I57" s="1111"/>
      <c r="K57" s="1111"/>
      <c r="L57" s="1240"/>
      <c r="M57" s="1240"/>
      <c r="N57" s="1240"/>
      <c r="O57" s="1240"/>
      <c r="P57" s="1111"/>
      <c r="Q57" s="1284"/>
    </row>
    <row r="58" spans="1:28" x14ac:dyDescent="0.2">
      <c r="H58" s="1111"/>
      <c r="I58" s="1111"/>
      <c r="K58" s="1111"/>
      <c r="L58" s="1240"/>
      <c r="M58" s="1240"/>
      <c r="N58" s="1240"/>
      <c r="O58" s="1240"/>
      <c r="P58" s="1111"/>
      <c r="Q58" s="1284"/>
    </row>
    <row r="59" spans="1:28" x14ac:dyDescent="0.2">
      <c r="H59" s="1111"/>
      <c r="I59" s="1111"/>
      <c r="K59" s="1111"/>
      <c r="L59" s="1240"/>
      <c r="M59" s="1240"/>
      <c r="N59" s="1240"/>
      <c r="O59" s="1240"/>
      <c r="P59" s="1111"/>
      <c r="Q59" s="1284"/>
    </row>
    <row r="60" spans="1:28" x14ac:dyDescent="0.2">
      <c r="H60" s="1111"/>
      <c r="I60" s="1111"/>
      <c r="K60" s="1111"/>
      <c r="L60" s="1240"/>
      <c r="M60" s="1240"/>
      <c r="N60" s="1240"/>
      <c r="O60" s="1240"/>
      <c r="P60" s="1111"/>
      <c r="Q60" s="1284"/>
    </row>
    <row r="61" spans="1:28" x14ac:dyDescent="0.2">
      <c r="H61" s="1111"/>
      <c r="I61" s="1111"/>
      <c r="K61" s="1111"/>
      <c r="L61" s="1240"/>
      <c r="M61" s="1240"/>
      <c r="N61" s="1240"/>
      <c r="O61" s="1240"/>
      <c r="P61" s="1111"/>
      <c r="Q61" s="1284"/>
    </row>
    <row r="62" spans="1:28" x14ac:dyDescent="0.2">
      <c r="H62" s="1111"/>
      <c r="I62" s="1111"/>
      <c r="K62" s="1111"/>
      <c r="L62" s="1240"/>
      <c r="M62" s="1240"/>
      <c r="N62" s="1240"/>
      <c r="O62" s="1240"/>
      <c r="P62" s="1111"/>
      <c r="Q62" s="1284"/>
    </row>
    <row r="63" spans="1:28" x14ac:dyDescent="0.2">
      <c r="H63" s="1111"/>
      <c r="I63" s="1111"/>
      <c r="K63" s="1111"/>
      <c r="L63" s="1240"/>
      <c r="M63" s="1240"/>
      <c r="N63" s="1240"/>
      <c r="O63" s="1240"/>
      <c r="P63" s="1111"/>
      <c r="Q63" s="1284"/>
    </row>
    <row r="64" spans="1:28" x14ac:dyDescent="0.2">
      <c r="H64" s="1111"/>
      <c r="I64" s="1111"/>
      <c r="K64" s="1111"/>
      <c r="L64" s="1314"/>
      <c r="M64" s="1314"/>
      <c r="N64" s="1314"/>
      <c r="O64" s="1240"/>
      <c r="P64" s="1111"/>
      <c r="Q64" s="1284"/>
    </row>
    <row r="65" spans="8:17" x14ac:dyDescent="0.2">
      <c r="H65" s="1111"/>
      <c r="I65" s="1111"/>
      <c r="K65" s="1111"/>
      <c r="L65" s="1314"/>
      <c r="M65" s="1314"/>
      <c r="N65" s="1314"/>
      <c r="O65" s="1240"/>
      <c r="P65" s="1111"/>
      <c r="Q65" s="1284"/>
    </row>
    <row r="66" spans="8:17" x14ac:dyDescent="0.2">
      <c r="H66" s="1111"/>
      <c r="I66" s="1111"/>
      <c r="K66" s="1111"/>
      <c r="L66" s="1240"/>
      <c r="M66" s="1240"/>
      <c r="N66" s="1240"/>
      <c r="O66" s="1240"/>
      <c r="P66" s="1111"/>
      <c r="Q66" s="1284"/>
    </row>
    <row r="67" spans="8:17" x14ac:dyDescent="0.2">
      <c r="H67" s="1111"/>
      <c r="I67" s="1111"/>
      <c r="K67" s="1111"/>
      <c r="L67" s="1240"/>
      <c r="M67" s="1240"/>
      <c r="N67" s="1240"/>
      <c r="O67" s="1240"/>
      <c r="P67" s="1111"/>
      <c r="Q67" s="1284"/>
    </row>
    <row r="68" spans="8:17" x14ac:dyDescent="0.2">
      <c r="H68" s="1111"/>
      <c r="I68" s="1111"/>
      <c r="K68" s="1111"/>
      <c r="L68" s="1240"/>
      <c r="M68" s="1240"/>
      <c r="N68" s="1240"/>
      <c r="O68" s="1240"/>
      <c r="P68" s="1111"/>
      <c r="Q68" s="1284"/>
    </row>
    <row r="69" spans="8:17" x14ac:dyDescent="0.2">
      <c r="H69" s="1111"/>
      <c r="I69" s="1111"/>
      <c r="K69" s="1111"/>
      <c r="L69" s="1240"/>
      <c r="M69" s="1240"/>
      <c r="N69" s="1240"/>
      <c r="O69" s="1240"/>
      <c r="P69" s="1111"/>
      <c r="Q69" s="1284"/>
    </row>
    <row r="70" spans="8:17" x14ac:dyDescent="0.2">
      <c r="H70" s="1111"/>
      <c r="I70" s="1111"/>
      <c r="K70" s="1111"/>
      <c r="L70" s="1240"/>
      <c r="M70" s="1240"/>
      <c r="N70" s="1240"/>
      <c r="O70" s="1240"/>
      <c r="P70" s="1111"/>
      <c r="Q70" s="1284"/>
    </row>
    <row r="71" spans="8:17" x14ac:dyDescent="0.2">
      <c r="Q71" s="1328"/>
    </row>
    <row r="72" spans="8:17" x14ac:dyDescent="0.2">
      <c r="Q72" s="1328"/>
    </row>
    <row r="73" spans="8:17" x14ac:dyDescent="0.2">
      <c r="Q73" s="1328"/>
    </row>
    <row r="74" spans="8:17" x14ac:dyDescent="0.2">
      <c r="Q74" s="1328"/>
    </row>
  </sheetData>
  <sheetProtection sheet="1" objects="1" scenarios="1"/>
  <autoFilter ref="A3:AB55">
    <filterColumn colId="6">
      <filters>
        <filter val="ja"/>
      </filters>
    </filterColumn>
  </autoFilter>
  <dataValidations count="3">
    <dataValidation type="list" allowBlank="1" showInputMessage="1" showErrorMessage="1" sqref="N11:O11">
      <formula1>Ausstattung_Varianten</formula1>
    </dataValidation>
    <dataValidation type="list" allowBlank="1" showInputMessage="1" showErrorMessage="1" sqref="N33:O33">
      <formula1>Verteilung_Varianten</formula1>
    </dataValidation>
    <dataValidation type="list" allowBlank="1" showInputMessage="1" showErrorMessage="1" sqref="N7:O7">
      <formula1>Jahr</formula1>
    </dataValidation>
  </dataValidations>
  <pageMargins left="0.70866141732283472" right="0.70866141732283472" top="0.78740157480314965" bottom="0.78740157480314965" header="0.31496062992125984" footer="0.31496062992125984"/>
  <pageSetup paperSize="9" scale="94" orientation="landscape" r:id="rId1"/>
  <headerFooter>
    <oddHeader>&amp;LFinanzausgleich Innerkantonal - Dateneingabe</oddHeader>
    <oddFooter>&amp;L&amp;8&amp;F&amp;A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1">
    <tabColor rgb="FF92D050"/>
  </sheetPr>
  <dimension ref="A1:K27"/>
  <sheetViews>
    <sheetView zoomScaleNormal="100" workbookViewId="0">
      <selection activeCell="L24" sqref="L24"/>
    </sheetView>
  </sheetViews>
  <sheetFormatPr baseColWidth="10" defaultRowHeight="14.25" x14ac:dyDescent="0.2"/>
  <cols>
    <col min="1" max="1" width="15.375" customWidth="1"/>
    <col min="2" max="5" width="17.125" customWidth="1"/>
    <col min="6" max="6" width="14.25" customWidth="1"/>
    <col min="7" max="7" width="13.375" bestFit="1" customWidth="1"/>
    <col min="8" max="8" width="13.125" customWidth="1"/>
    <col min="9" max="9" width="12.125" customWidth="1"/>
    <col min="10" max="10" width="13" customWidth="1"/>
    <col min="11" max="11" width="16.125" customWidth="1"/>
  </cols>
  <sheetData>
    <row r="1" spans="1:11" ht="18" x14ac:dyDescent="0.25">
      <c r="A1" s="13" t="str">
        <f>II!A1</f>
        <v>KANTON NIDWALDEN</v>
      </c>
    </row>
    <row r="2" spans="1:11" ht="7.5" customHeight="1" x14ac:dyDescent="0.2"/>
    <row r="3" spans="1:11" ht="15" x14ac:dyDescent="0.2">
      <c r="A3" s="1" t="str">
        <f>II!A3</f>
        <v>FINANZAUSGLEICH 2017</v>
      </c>
    </row>
    <row r="5" spans="1:11" s="12" customFormat="1" ht="15" x14ac:dyDescent="0.2"/>
    <row r="6" spans="1:11" s="3" customFormat="1" ht="18" x14ac:dyDescent="0.25">
      <c r="A6" s="13" t="s">
        <v>146</v>
      </c>
    </row>
    <row r="7" spans="1:11" s="2" customFormat="1" ht="18" customHeight="1" x14ac:dyDescent="0.25">
      <c r="B7" s="14"/>
      <c r="C7" s="741"/>
      <c r="D7" s="741"/>
      <c r="J7" s="741"/>
    </row>
    <row r="8" spans="1:11" s="5" customFormat="1" ht="12.75" x14ac:dyDescent="0.2">
      <c r="A8" s="5" t="s">
        <v>0</v>
      </c>
      <c r="B8" s="20" t="s">
        <v>23</v>
      </c>
      <c r="C8" s="22" t="s">
        <v>20</v>
      </c>
      <c r="D8" s="16" t="s">
        <v>22</v>
      </c>
      <c r="E8" s="22" t="s">
        <v>22</v>
      </c>
      <c r="F8" s="18" t="s">
        <v>1</v>
      </c>
      <c r="J8" s="777"/>
    </row>
    <row r="9" spans="1:11" s="5" customFormat="1" ht="12.75" x14ac:dyDescent="0.2">
      <c r="B9" s="20" t="s">
        <v>27</v>
      </c>
      <c r="C9" s="22" t="s">
        <v>25</v>
      </c>
      <c r="D9" s="16" t="s">
        <v>299</v>
      </c>
      <c r="E9" s="22" t="s">
        <v>26</v>
      </c>
      <c r="F9" s="64"/>
      <c r="J9" s="777"/>
    </row>
    <row r="10" spans="1:11" s="5" customFormat="1" ht="12.75" x14ac:dyDescent="0.2">
      <c r="B10" s="293" t="str">
        <f>(VI!F12)</f>
        <v>2017</v>
      </c>
      <c r="C10" s="64" t="s">
        <v>143</v>
      </c>
      <c r="D10" s="16" t="s">
        <v>300</v>
      </c>
      <c r="E10" s="22" t="s">
        <v>30</v>
      </c>
      <c r="F10" s="64"/>
    </row>
    <row r="11" spans="1:11" s="5" customFormat="1" ht="12.75" x14ac:dyDescent="0.2">
      <c r="B11" s="20"/>
      <c r="C11" s="294">
        <f ca="1">IF(Para!L53="ja","100%",(SUM(1-IVa!D11)))</f>
        <v>0.38299065738851812</v>
      </c>
      <c r="D11" s="16" t="s">
        <v>301</v>
      </c>
      <c r="E11" s="22" t="s">
        <v>164</v>
      </c>
      <c r="F11" s="64"/>
    </row>
    <row r="12" spans="1:11" s="5" customFormat="1" ht="12.75" x14ac:dyDescent="0.2">
      <c r="B12" s="20"/>
      <c r="D12" s="16"/>
      <c r="E12" s="16"/>
    </row>
    <row r="13" spans="1:11" s="4" customFormat="1" ht="15" customHeight="1" x14ac:dyDescent="0.25">
      <c r="A13" s="4" t="s">
        <v>5</v>
      </c>
      <c r="B13" s="25">
        <f ca="1">VI!F15</f>
        <v>2606339</v>
      </c>
      <c r="C13" s="35">
        <f ca="1">IF(Para!L$53="ja",VI!B15,VI!B15-IVa!D13)</f>
        <v>395396</v>
      </c>
      <c r="D13" s="68">
        <f ca="1">VI!D15</f>
        <v>0</v>
      </c>
      <c r="E13" s="68">
        <f ca="1">VI!E15</f>
        <v>303388</v>
      </c>
      <c r="F13" s="33">
        <f ca="1">C13+E13+D13</f>
        <v>698784</v>
      </c>
      <c r="G13" s="101"/>
      <c r="H13" s="35"/>
      <c r="I13" s="35"/>
      <c r="J13" s="33"/>
      <c r="K13" s="97"/>
    </row>
    <row r="14" spans="1:11" s="4" customFormat="1" ht="15" customHeight="1" x14ac:dyDescent="0.25">
      <c r="A14" s="4" t="s">
        <v>6</v>
      </c>
      <c r="B14" s="25">
        <f ca="1">VI!F16</f>
        <v>3680001</v>
      </c>
      <c r="C14" s="1001">
        <f ca="1">IF(Para!L$53="ja",VI!B16,VI!B16-IVa!D14)</f>
        <v>630104</v>
      </c>
      <c r="D14" s="68">
        <f ca="1">VI!D16</f>
        <v>0</v>
      </c>
      <c r="E14" s="68">
        <f ca="1">VI!E16</f>
        <v>32812</v>
      </c>
      <c r="F14" s="33">
        <f t="shared" ref="F14:F23" ca="1" si="0">C14+E14+D14</f>
        <v>662916</v>
      </c>
      <c r="G14" s="101"/>
      <c r="H14" s="35"/>
      <c r="I14" s="35"/>
      <c r="J14" s="33"/>
      <c r="K14" s="97"/>
    </row>
    <row r="15" spans="1:11" s="4" customFormat="1" ht="15" customHeight="1" x14ac:dyDescent="0.25">
      <c r="A15" s="4" t="s">
        <v>7</v>
      </c>
      <c r="B15" s="25">
        <f ca="1">VI!F17</f>
        <v>2608698</v>
      </c>
      <c r="C15" s="1001">
        <f ca="1">IF(Para!L$53="ja",VI!B17,VI!B17-IVa!D15)</f>
        <v>561098</v>
      </c>
      <c r="D15" s="68">
        <f ca="1">VI!D17</f>
        <v>0</v>
      </c>
      <c r="E15" s="68">
        <f ca="1">VI!E17</f>
        <v>177801</v>
      </c>
      <c r="F15" s="33">
        <f t="shared" ca="1" si="0"/>
        <v>738899</v>
      </c>
      <c r="G15" s="101"/>
      <c r="H15" s="35"/>
      <c r="I15" s="35"/>
      <c r="J15" s="33"/>
      <c r="K15" s="97"/>
    </row>
    <row r="16" spans="1:11" s="4" customFormat="1" ht="15" customHeight="1" x14ac:dyDescent="0.25">
      <c r="A16" s="4" t="s">
        <v>8</v>
      </c>
      <c r="B16" s="25">
        <f ca="1">VI!F18</f>
        <v>764067</v>
      </c>
      <c r="C16" s="1001">
        <f ca="1">IF(Para!L$53="ja",VI!B18,VI!B18-IVa!D16)</f>
        <v>292631</v>
      </c>
      <c r="D16" s="68">
        <f ca="1">VI!D18</f>
        <v>0</v>
      </c>
      <c r="E16" s="68">
        <f ca="1">VI!E18</f>
        <v>0</v>
      </c>
      <c r="F16" s="33">
        <f t="shared" ca="1" si="0"/>
        <v>292631</v>
      </c>
      <c r="G16" s="101"/>
      <c r="H16" s="35"/>
      <c r="I16" s="35"/>
      <c r="J16" s="33"/>
      <c r="K16" s="97"/>
    </row>
    <row r="17" spans="1:11" s="4" customFormat="1" ht="15" customHeight="1" x14ac:dyDescent="0.25">
      <c r="A17" s="4" t="s">
        <v>9</v>
      </c>
      <c r="B17" s="25">
        <f ca="1">VI!F19</f>
        <v>232757</v>
      </c>
      <c r="C17" s="1001">
        <f ca="1">IF(Para!L$53="ja",VI!B19,VI!B19-IVa!D17)</f>
        <v>0</v>
      </c>
      <c r="D17" s="68">
        <f ca="1">VI!D19</f>
        <v>0</v>
      </c>
      <c r="E17" s="68">
        <f ca="1">VI!E19</f>
        <v>0</v>
      </c>
      <c r="F17" s="33">
        <f t="shared" ca="1" si="0"/>
        <v>0</v>
      </c>
      <c r="G17" s="101"/>
      <c r="H17" s="35"/>
      <c r="I17" s="35"/>
      <c r="J17" s="33"/>
      <c r="K17" s="97"/>
    </row>
    <row r="18" spans="1:11" s="4" customFormat="1" ht="15" customHeight="1" x14ac:dyDescent="0.25">
      <c r="A18" s="4" t="s">
        <v>10</v>
      </c>
      <c r="B18" s="25">
        <f ca="1">VI!F20</f>
        <v>2193115</v>
      </c>
      <c r="C18" s="1001">
        <f ca="1">IF(Para!L$53="ja",VI!B20,VI!B20-IVa!D18)</f>
        <v>514906</v>
      </c>
      <c r="D18" s="68">
        <f ca="1">VI!D20</f>
        <v>0</v>
      </c>
      <c r="E18" s="68">
        <f ca="1">VI!E20</f>
        <v>19177</v>
      </c>
      <c r="F18" s="33">
        <f t="shared" ca="1" si="0"/>
        <v>534083</v>
      </c>
      <c r="G18" s="101"/>
      <c r="H18" s="35"/>
      <c r="I18" s="35"/>
      <c r="J18" s="33"/>
      <c r="K18" s="97"/>
    </row>
    <row r="19" spans="1:11" s="4" customFormat="1" ht="15" customHeight="1" x14ac:dyDescent="0.25">
      <c r="A19" s="4" t="s">
        <v>11</v>
      </c>
      <c r="B19" s="25">
        <f ca="1">VI!F21</f>
        <v>271531</v>
      </c>
      <c r="C19" s="1001">
        <f ca="1">IF(Para!L$53="ja",VI!B21,VI!B21-IVa!D19)</f>
        <v>0</v>
      </c>
      <c r="D19" s="68">
        <f ca="1">VI!D21</f>
        <v>0</v>
      </c>
      <c r="E19" s="68">
        <f ca="1">VI!E21</f>
        <v>271531</v>
      </c>
      <c r="F19" s="33">
        <f t="shared" ca="1" si="0"/>
        <v>271531</v>
      </c>
      <c r="G19" s="101"/>
      <c r="H19" s="35"/>
      <c r="I19" s="35"/>
      <c r="J19" s="33"/>
      <c r="K19" s="97"/>
    </row>
    <row r="20" spans="1:11" s="4" customFormat="1" ht="15" customHeight="1" x14ac:dyDescent="0.25">
      <c r="A20" s="4" t="s">
        <v>12</v>
      </c>
      <c r="B20" s="25">
        <f ca="1">VI!F22</f>
        <v>3783172</v>
      </c>
      <c r="C20" s="1001">
        <f ca="1">IF(Para!L$53="ja",VI!B22,VI!B22-IVa!D20)</f>
        <v>717790</v>
      </c>
      <c r="D20" s="68">
        <f ca="1">VI!D22</f>
        <v>0</v>
      </c>
      <c r="E20" s="68">
        <f ca="1">VI!E22</f>
        <v>0</v>
      </c>
      <c r="F20" s="33">
        <f t="shared" ca="1" si="0"/>
        <v>717790</v>
      </c>
      <c r="G20" s="101"/>
      <c r="H20" s="35"/>
      <c r="I20" s="35"/>
      <c r="J20" s="33"/>
      <c r="K20" s="97"/>
    </row>
    <row r="21" spans="1:11" s="4" customFormat="1" ht="15" customHeight="1" x14ac:dyDescent="0.25">
      <c r="A21" s="4" t="s">
        <v>13</v>
      </c>
      <c r="B21" s="25">
        <f ca="1">VI!F23</f>
        <v>0</v>
      </c>
      <c r="C21" s="1001">
        <f ca="1">IF(Para!L$53="ja",VI!B23,VI!B23-IVa!D21)</f>
        <v>0</v>
      </c>
      <c r="D21" s="68">
        <f ca="1">VI!D23</f>
        <v>0</v>
      </c>
      <c r="E21" s="68">
        <f ca="1">VI!E23</f>
        <v>0</v>
      </c>
      <c r="F21" s="33">
        <f t="shared" ca="1" si="0"/>
        <v>0</v>
      </c>
      <c r="G21" s="101"/>
      <c r="H21" s="35"/>
      <c r="I21" s="35"/>
      <c r="J21" s="33"/>
      <c r="K21" s="97"/>
    </row>
    <row r="22" spans="1:11" s="4" customFormat="1" ht="15" customHeight="1" x14ac:dyDescent="0.25">
      <c r="A22" s="4" t="s">
        <v>14</v>
      </c>
      <c r="B22" s="25">
        <f ca="1">VI!F24</f>
        <v>0</v>
      </c>
      <c r="C22" s="1001">
        <f ca="1">IF(Para!L$53="ja",VI!B24,VI!B24-IVa!D22)</f>
        <v>0</v>
      </c>
      <c r="D22" s="68">
        <f ca="1">VI!D24</f>
        <v>0</v>
      </c>
      <c r="E22" s="68">
        <f ca="1">VI!E24</f>
        <v>0</v>
      </c>
      <c r="F22" s="33">
        <f t="shared" ca="1" si="0"/>
        <v>0</v>
      </c>
      <c r="G22" s="101"/>
      <c r="H22" s="35"/>
      <c r="I22" s="35"/>
      <c r="J22" s="33"/>
      <c r="K22" s="97"/>
    </row>
    <row r="23" spans="1:11" s="4" customFormat="1" ht="15" customHeight="1" x14ac:dyDescent="0.25">
      <c r="A23" s="4" t="s">
        <v>15</v>
      </c>
      <c r="B23" s="25">
        <f ca="1">VI!F25</f>
        <v>3625505</v>
      </c>
      <c r="C23" s="1001">
        <f ca="1">IF(Para!L$53="ja",VI!B25,VI!B25-IVa!D23)</f>
        <v>688591</v>
      </c>
      <c r="D23" s="68">
        <f ca="1">VI!D25</f>
        <v>0</v>
      </c>
      <c r="E23" s="68">
        <f ca="1">VI!E25</f>
        <v>71616</v>
      </c>
      <c r="F23" s="33">
        <f t="shared" ca="1" si="0"/>
        <v>760207</v>
      </c>
      <c r="G23" s="101"/>
      <c r="H23" s="35"/>
      <c r="I23" s="35"/>
      <c r="J23" s="33"/>
      <c r="K23" s="97"/>
    </row>
    <row r="24" spans="1:11" s="4" customFormat="1" ht="12" customHeight="1" x14ac:dyDescent="0.25">
      <c r="B24" s="25"/>
      <c r="C24" s="1001"/>
      <c r="D24" s="68"/>
      <c r="E24" s="68"/>
      <c r="F24" s="33"/>
      <c r="G24" s="102"/>
      <c r="K24" s="96"/>
    </row>
    <row r="25" spans="1:11" s="32" customFormat="1" ht="30.75" customHeight="1" x14ac:dyDescent="0.25">
      <c r="A25" s="30" t="s">
        <v>31</v>
      </c>
      <c r="B25" s="25">
        <f ca="1">VI!F27</f>
        <v>19765185</v>
      </c>
      <c r="C25" s="33">
        <f ca="1">IF(Para!L$53="ja",VI!B27,VI!B27-IVa!D25)</f>
        <v>3800516</v>
      </c>
      <c r="D25" s="33">
        <f ca="1">VI!D27</f>
        <v>0</v>
      </c>
      <c r="E25" s="33">
        <f ca="1">VI!E27</f>
        <v>876325</v>
      </c>
      <c r="F25" s="33">
        <f ca="1">C25+E25+D25</f>
        <v>4676841</v>
      </c>
      <c r="G25" s="101"/>
      <c r="H25" s="33"/>
      <c r="I25" s="33"/>
      <c r="J25" s="33"/>
      <c r="K25" s="96"/>
    </row>
    <row r="26" spans="1:11" s="32" customFormat="1" ht="9.75" customHeight="1" x14ac:dyDescent="0.25">
      <c r="A26" s="4"/>
      <c r="B26" s="25"/>
      <c r="F26" s="35"/>
    </row>
    <row r="27" spans="1:11" s="12" customFormat="1" ht="15" x14ac:dyDescent="0.2">
      <c r="A27" s="41"/>
      <c r="C27" s="225"/>
      <c r="D27" s="225"/>
    </row>
  </sheetData>
  <phoneticPr fontId="0" type="noConversion"/>
  <pageMargins left="0.59055118110236227" right="0.59055118110236227" top="0.27559055118110237" bottom="0.47244094488188981" header="0.51181102362204722" footer="0.31496062992125984"/>
  <pageSetup paperSize="9" orientation="landscape" r:id="rId1"/>
  <headerFooter alignWithMargins="0">
    <oddFooter>&amp;C&amp;8Finanzausgleich / &amp;F / &amp;A / 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tabColor rgb="FF92D050"/>
  </sheetPr>
  <dimension ref="A1:I28"/>
  <sheetViews>
    <sheetView zoomScaleNormal="100" workbookViewId="0">
      <selection activeCell="L24" sqref="L24"/>
    </sheetView>
  </sheetViews>
  <sheetFormatPr baseColWidth="10" defaultRowHeight="14.25" x14ac:dyDescent="0.2"/>
  <cols>
    <col min="1" max="1" width="15.375" customWidth="1"/>
    <col min="2" max="4" width="16.375" customWidth="1"/>
    <col min="5" max="5" width="14.625" customWidth="1"/>
    <col min="6" max="6" width="12.625" customWidth="1"/>
  </cols>
  <sheetData>
    <row r="1" spans="1:9" ht="18" x14ac:dyDescent="0.25">
      <c r="A1" s="13" t="str">
        <f>II!A1</f>
        <v>KANTON NIDWALDEN</v>
      </c>
    </row>
    <row r="2" spans="1:9" ht="7.5" customHeight="1" x14ac:dyDescent="0.2"/>
    <row r="3" spans="1:9" ht="15" x14ac:dyDescent="0.2">
      <c r="A3" s="1" t="str">
        <f>II!A3</f>
        <v>FINANZAUSGLEICH 2017</v>
      </c>
    </row>
    <row r="5" spans="1:9" s="12" customFormat="1" ht="15" x14ac:dyDescent="0.2"/>
    <row r="6" spans="1:9" s="3" customFormat="1" ht="18" x14ac:dyDescent="0.25">
      <c r="A6" s="13" t="s">
        <v>181</v>
      </c>
    </row>
    <row r="7" spans="1:9" s="2" customFormat="1" ht="18" customHeight="1" x14ac:dyDescent="0.25">
      <c r="B7" s="14"/>
      <c r="C7" s="741"/>
      <c r="I7" s="732"/>
    </row>
    <row r="8" spans="1:9" s="5" customFormat="1" ht="12.75" x14ac:dyDescent="0.2">
      <c r="A8" s="5" t="s">
        <v>0</v>
      </c>
      <c r="B8" s="20" t="s">
        <v>23</v>
      </c>
      <c r="C8" s="22" t="s">
        <v>20</v>
      </c>
      <c r="D8" s="22" t="s">
        <v>21</v>
      </c>
      <c r="E8" s="18" t="s">
        <v>1</v>
      </c>
    </row>
    <row r="9" spans="1:9" s="5" customFormat="1" ht="12.75" x14ac:dyDescent="0.2">
      <c r="B9" s="20" t="s">
        <v>27</v>
      </c>
      <c r="C9" s="22" t="s">
        <v>25</v>
      </c>
      <c r="D9" s="22"/>
      <c r="E9" s="64"/>
    </row>
    <row r="10" spans="1:9" s="5" customFormat="1" ht="12.75" x14ac:dyDescent="0.2">
      <c r="B10" s="293" t="str">
        <f>(VI!F12)</f>
        <v>2017</v>
      </c>
      <c r="C10" s="64" t="s">
        <v>143</v>
      </c>
      <c r="D10" s="45"/>
      <c r="E10" s="64"/>
    </row>
    <row r="11" spans="1:9" s="5" customFormat="1" ht="12.75" x14ac:dyDescent="0.2">
      <c r="B11" s="20"/>
      <c r="C11" s="294">
        <f ca="1">IF(Para!L53="ja","0%",IVa!D11)</f>
        <v>0.61700934261148188</v>
      </c>
      <c r="D11" s="22"/>
      <c r="E11" s="64"/>
    </row>
    <row r="12" spans="1:9" s="5" customFormat="1" ht="12.75" x14ac:dyDescent="0.2">
      <c r="B12" s="20"/>
      <c r="D12" s="16"/>
    </row>
    <row r="13" spans="1:9" s="4" customFormat="1" ht="15" customHeight="1" x14ac:dyDescent="0.25">
      <c r="A13" s="4" t="str">
        <f>VI!A15</f>
        <v>Beckenried **</v>
      </c>
      <c r="B13" s="25">
        <f ca="1">VI!F15</f>
        <v>2606339</v>
      </c>
      <c r="C13" s="1392">
        <f ca="1">IF(Para!L$53="ja","0",IVa!D13)</f>
        <v>636995</v>
      </c>
      <c r="D13" s="840">
        <f ca="1">VI!C15</f>
        <v>1270560</v>
      </c>
      <c r="E13" s="33">
        <f ca="1">C13+D13</f>
        <v>1907555</v>
      </c>
      <c r="F13" s="35"/>
    </row>
    <row r="14" spans="1:9" s="4" customFormat="1" ht="15" customHeight="1" x14ac:dyDescent="0.25">
      <c r="A14" s="4" t="str">
        <f>VI!A16</f>
        <v>Buochs **</v>
      </c>
      <c r="B14" s="25">
        <f ca="1">VI!F16</f>
        <v>3680001</v>
      </c>
      <c r="C14" s="1392">
        <f ca="1">IF(Para!L$53="ja","0",IVa!D14)</f>
        <v>1015117</v>
      </c>
      <c r="D14" s="840">
        <f ca="1">VI!C16</f>
        <v>2001968</v>
      </c>
      <c r="E14" s="33">
        <f t="shared" ref="E14:E23" ca="1" si="0">C14+D14</f>
        <v>3017085</v>
      </c>
      <c r="F14" s="35"/>
    </row>
    <row r="15" spans="1:9" s="4" customFormat="1" ht="15" customHeight="1" x14ac:dyDescent="0.25">
      <c r="A15" s="4" t="str">
        <f>VI!A17</f>
        <v>Dallenwil **</v>
      </c>
      <c r="B15" s="25">
        <f ca="1">VI!F17</f>
        <v>2608698</v>
      </c>
      <c r="C15" s="1392">
        <f ca="1">IF(Para!L$53="ja","0",IVa!D15)</f>
        <v>903946</v>
      </c>
      <c r="D15" s="840">
        <f ca="1">VI!C17</f>
        <v>965853</v>
      </c>
      <c r="E15" s="33">
        <f t="shared" ca="1" si="0"/>
        <v>1869799</v>
      </c>
      <c r="F15" s="35"/>
    </row>
    <row r="16" spans="1:9" s="4" customFormat="1" ht="15" customHeight="1" x14ac:dyDescent="0.25">
      <c r="A16" s="4" t="str">
        <f>VI!A18</f>
        <v>Emmetten</v>
      </c>
      <c r="B16" s="25">
        <f ca="1">VI!F18</f>
        <v>764067</v>
      </c>
      <c r="C16" s="1392">
        <f ca="1">IF(Para!L$53="ja","0",IVa!D16)</f>
        <v>471436</v>
      </c>
      <c r="D16" s="840">
        <f ca="1">VI!C18</f>
        <v>0</v>
      </c>
      <c r="E16" s="33">
        <f t="shared" ca="1" si="0"/>
        <v>471436</v>
      </c>
      <c r="F16" s="35"/>
    </row>
    <row r="17" spans="1:6" s="4" customFormat="1" ht="15" customHeight="1" x14ac:dyDescent="0.25">
      <c r="A17" s="4" t="str">
        <f>VI!A19</f>
        <v>Ennetbürgen **</v>
      </c>
      <c r="B17" s="25">
        <f ca="1">VI!F19</f>
        <v>232757</v>
      </c>
      <c r="C17" s="1392">
        <f ca="1">IF(Para!L$53="ja","0",IVa!D17)</f>
        <v>0</v>
      </c>
      <c r="D17" s="840">
        <f ca="1">VI!C19</f>
        <v>232757</v>
      </c>
      <c r="E17" s="33">
        <f t="shared" ca="1" si="0"/>
        <v>232757</v>
      </c>
      <c r="F17" s="35"/>
    </row>
    <row r="18" spans="1:6" s="4" customFormat="1" ht="15" customHeight="1" x14ac:dyDescent="0.25">
      <c r="A18" s="4" t="str">
        <f>VI!A20</f>
        <v>Ennetmoos **</v>
      </c>
      <c r="B18" s="25">
        <f ca="1">VI!F20</f>
        <v>2193115</v>
      </c>
      <c r="C18" s="1392">
        <f ca="1">IF(Para!L$53="ja","0",IVa!D18)</f>
        <v>829530</v>
      </c>
      <c r="D18" s="840">
        <f ca="1">VI!C20</f>
        <v>829502</v>
      </c>
      <c r="E18" s="33">
        <f t="shared" ca="1" si="0"/>
        <v>1659032</v>
      </c>
      <c r="F18" s="35"/>
    </row>
    <row r="19" spans="1:6" s="4" customFormat="1" ht="15" customHeight="1" x14ac:dyDescent="0.25">
      <c r="A19" s="4" t="str">
        <f>VI!A21</f>
        <v>Hergiswil **</v>
      </c>
      <c r="B19" s="25">
        <f ca="1">VI!F21</f>
        <v>271531</v>
      </c>
      <c r="C19" s="1392">
        <f ca="1">IF(Para!L$53="ja","0",IVa!D19)</f>
        <v>0</v>
      </c>
      <c r="D19" s="840">
        <f ca="1">VI!C21</f>
        <v>0</v>
      </c>
      <c r="E19" s="33">
        <f t="shared" ca="1" si="0"/>
        <v>0</v>
      </c>
      <c r="F19" s="35"/>
    </row>
    <row r="20" spans="1:6" s="4" customFormat="1" ht="15" customHeight="1" x14ac:dyDescent="0.25">
      <c r="A20" s="4" t="str">
        <f>VI!A22</f>
        <v>Oberdorf</v>
      </c>
      <c r="B20" s="25">
        <f ca="1">VI!F22</f>
        <v>3783172</v>
      </c>
      <c r="C20" s="1392">
        <f ca="1">IF(Para!L$53="ja","0",IVa!D20)</f>
        <v>1156381</v>
      </c>
      <c r="D20" s="840">
        <f ca="1">VI!C22</f>
        <v>1909001</v>
      </c>
      <c r="E20" s="33">
        <f t="shared" ca="1" si="0"/>
        <v>3065382</v>
      </c>
      <c r="F20" s="35"/>
    </row>
    <row r="21" spans="1:6" s="4" customFormat="1" ht="15" customHeight="1" x14ac:dyDescent="0.25">
      <c r="A21" s="4" t="str">
        <f>VI!A23</f>
        <v>Stans **</v>
      </c>
      <c r="B21" s="25">
        <f ca="1">VI!F23</f>
        <v>0</v>
      </c>
      <c r="C21" s="1392">
        <f ca="1">IF(Para!L$53="ja","0",IVa!D21)</f>
        <v>0</v>
      </c>
      <c r="D21" s="840">
        <f ca="1">VI!C23</f>
        <v>0</v>
      </c>
      <c r="E21" s="33">
        <f t="shared" ca="1" si="0"/>
        <v>0</v>
      </c>
      <c r="F21" s="35"/>
    </row>
    <row r="22" spans="1:6" s="4" customFormat="1" ht="15" customHeight="1" x14ac:dyDescent="0.25">
      <c r="A22" s="4" t="str">
        <f>VI!A24</f>
        <v>Stansstad</v>
      </c>
      <c r="B22" s="25">
        <f ca="1">VI!F24</f>
        <v>0</v>
      </c>
      <c r="C22" s="1392">
        <f ca="1">IF(Para!L$53="ja","0",IVa!D22)</f>
        <v>0</v>
      </c>
      <c r="D22" s="840">
        <f ca="1">VI!C24</f>
        <v>0</v>
      </c>
      <c r="E22" s="33">
        <f t="shared" ca="1" si="0"/>
        <v>0</v>
      </c>
      <c r="F22" s="35"/>
    </row>
    <row r="23" spans="1:6" s="4" customFormat="1" ht="15" customHeight="1" x14ac:dyDescent="0.25">
      <c r="A23" s="4" t="str">
        <f>VI!A25</f>
        <v>Wolfenschiessen</v>
      </c>
      <c r="B23" s="25">
        <f ca="1">VI!F25</f>
        <v>3625505</v>
      </c>
      <c r="C23" s="1392">
        <f ca="1">IF(Para!L$53="ja","0",IVa!D23)</f>
        <v>1109341</v>
      </c>
      <c r="D23" s="840">
        <f ca="1">VI!C25</f>
        <v>1755957</v>
      </c>
      <c r="E23" s="33">
        <f t="shared" ca="1" si="0"/>
        <v>2865298</v>
      </c>
      <c r="F23" s="35"/>
    </row>
    <row r="24" spans="1:6" s="4" customFormat="1" ht="12" customHeight="1" x14ac:dyDescent="0.25">
      <c r="B24" s="25"/>
      <c r="C24" s="1392"/>
      <c r="D24" s="68"/>
      <c r="E24" s="33"/>
    </row>
    <row r="25" spans="1:6" s="32" customFormat="1" ht="30.75" customHeight="1" x14ac:dyDescent="0.25">
      <c r="A25" s="30" t="s">
        <v>31</v>
      </c>
      <c r="B25" s="25">
        <f ca="1">VI!F27</f>
        <v>19765185</v>
      </c>
      <c r="C25" s="1393">
        <f ca="1">IF(Para!L$53="ja","0",IVa!D25)</f>
        <v>6122746</v>
      </c>
      <c r="D25" s="33">
        <f ca="1">VI!C27</f>
        <v>8965598</v>
      </c>
      <c r="E25" s="33">
        <f ca="1">C25+D25</f>
        <v>15088344</v>
      </c>
      <c r="F25" s="33"/>
    </row>
    <row r="26" spans="1:6" s="32" customFormat="1" ht="9.75" customHeight="1" x14ac:dyDescent="0.25">
      <c r="A26" s="4"/>
      <c r="B26" s="25"/>
      <c r="E26" s="35"/>
    </row>
    <row r="27" spans="1:6" s="12" customFormat="1" ht="15" x14ac:dyDescent="0.2">
      <c r="A27" s="41"/>
    </row>
    <row r="28" spans="1:6" x14ac:dyDescent="0.2">
      <c r="A28" t="s">
        <v>190</v>
      </c>
    </row>
  </sheetData>
  <phoneticPr fontId="0" type="noConversion"/>
  <pageMargins left="0.59055118110236227" right="0.59055118110236227" top="0.27559055118110237" bottom="0.47244094488188981" header="0.51181102362204722" footer="0.31496062992125984"/>
  <pageSetup paperSize="9" orientation="landscape" r:id="rId1"/>
  <headerFooter alignWithMargins="0">
    <oddFooter>&amp;C&amp;8Finanzausgleich / &amp;F / &amp;A / 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tabColor rgb="FF92D050"/>
  </sheetPr>
  <dimension ref="A1:I46"/>
  <sheetViews>
    <sheetView zoomScaleNormal="100" workbookViewId="0">
      <selection activeCell="L24" sqref="L24"/>
    </sheetView>
  </sheetViews>
  <sheetFormatPr baseColWidth="10" defaultRowHeight="14.25" x14ac:dyDescent="0.2"/>
  <cols>
    <col min="1" max="1" width="26.625" customWidth="1"/>
    <col min="2" max="2" width="17" bestFit="1" customWidth="1"/>
    <col min="3" max="3" width="14.125" customWidth="1"/>
    <col min="4" max="4" width="15.75" bestFit="1" customWidth="1"/>
    <col min="6" max="6" width="13.875" customWidth="1"/>
  </cols>
  <sheetData>
    <row r="1" spans="1:9" s="13" customFormat="1" ht="18" x14ac:dyDescent="0.25">
      <c r="A1" s="13" t="str">
        <f>VI!A1</f>
        <v>KANTON NIDWALDEN</v>
      </c>
    </row>
    <row r="2" spans="1:9" ht="7.5" customHeight="1" x14ac:dyDescent="0.2"/>
    <row r="3" spans="1:9" s="12" customFormat="1" ht="15.75" x14ac:dyDescent="0.25">
      <c r="A3" s="2" t="str">
        <f>VI!A3</f>
        <v>FINANZAUSGLEICH 2017</v>
      </c>
    </row>
    <row r="6" spans="1:9" s="3" customFormat="1" ht="18" x14ac:dyDescent="0.25">
      <c r="A6" s="13" t="s">
        <v>152</v>
      </c>
    </row>
    <row r="7" spans="1:9" x14ac:dyDescent="0.2">
      <c r="C7" s="742"/>
      <c r="I7" s="731"/>
    </row>
    <row r="9" spans="1:9" s="207" customFormat="1" ht="12.75" x14ac:dyDescent="0.2">
      <c r="A9" s="5" t="str">
        <f>VI!A10</f>
        <v>Gemeinde</v>
      </c>
      <c r="B9" s="476" t="str">
        <f>VI!F10</f>
        <v>T o t a  l</v>
      </c>
      <c r="C9" s="18" t="s">
        <v>149</v>
      </c>
      <c r="D9" s="18" t="s">
        <v>149</v>
      </c>
    </row>
    <row r="10" spans="1:9" s="207" customFormat="1" ht="12.75" x14ac:dyDescent="0.2">
      <c r="A10" s="5"/>
      <c r="B10" s="476" t="str">
        <f>VI!F11</f>
        <v>Finanzausgleich</v>
      </c>
      <c r="C10" s="18" t="s">
        <v>150</v>
      </c>
      <c r="D10" s="18" t="s">
        <v>151</v>
      </c>
    </row>
    <row r="11" spans="1:9" s="207" customFormat="1" ht="12.75" x14ac:dyDescent="0.2">
      <c r="A11" s="5"/>
      <c r="B11" s="477" t="str">
        <f>(VI!F12)</f>
        <v>2017</v>
      </c>
      <c r="C11" s="18" t="s">
        <v>27</v>
      </c>
      <c r="D11" s="18" t="s">
        <v>27</v>
      </c>
    </row>
    <row r="12" spans="1:9" s="207" customFormat="1" ht="11.25" x14ac:dyDescent="0.2">
      <c r="B12" s="238"/>
      <c r="C12" s="73"/>
    </row>
    <row r="13" spans="1:9" x14ac:dyDescent="0.2">
      <c r="B13" s="206"/>
    </row>
    <row r="14" spans="1:9" x14ac:dyDescent="0.2">
      <c r="A14" t="str">
        <f>VI!A15</f>
        <v>Beckenried **</v>
      </c>
      <c r="B14" s="35">
        <f ca="1">VI!F15</f>
        <v>2606339</v>
      </c>
      <c r="C14" s="83">
        <f ca="1">ROUND(B14/$B$26*$C$26,0)</f>
        <v>1437672</v>
      </c>
      <c r="D14" s="83">
        <f ca="1">B14-C14</f>
        <v>1168667</v>
      </c>
      <c r="F14" s="245">
        <f ca="1">B14/$B$26*$C$26</f>
        <v>1437672.2782865427</v>
      </c>
    </row>
    <row r="15" spans="1:9" x14ac:dyDescent="0.2">
      <c r="A15" t="str">
        <f>VI!A16</f>
        <v>Buochs **</v>
      </c>
      <c r="B15" s="35">
        <f ca="1">VI!F16</f>
        <v>3680001</v>
      </c>
      <c r="C15" s="83">
        <f ca="1">ROUND(B15/$B$26*$C$26,0)</f>
        <v>2029911</v>
      </c>
      <c r="D15" s="83">
        <f t="shared" ref="D15:D22" ca="1" si="0">B15-C15</f>
        <v>1650090</v>
      </c>
      <c r="F15" s="245">
        <f t="shared" ref="F15:F24" ca="1" si="1">B15/$B$26*$C$26</f>
        <v>2029910.6991710423</v>
      </c>
    </row>
    <row r="16" spans="1:9" x14ac:dyDescent="0.2">
      <c r="A16" t="str">
        <f>VI!A17</f>
        <v>Dallenwil **</v>
      </c>
      <c r="B16" s="35">
        <f ca="1">VI!F17</f>
        <v>2608698</v>
      </c>
      <c r="C16" s="83">
        <f t="shared" ref="C16" ca="1" si="2">ROUND(B16/$B$26*$C$26,0)</f>
        <v>1438974</v>
      </c>
      <c r="D16" s="83">
        <f t="shared" ca="1" si="0"/>
        <v>1169724</v>
      </c>
      <c r="F16" s="245">
        <f t="shared" ca="1" si="1"/>
        <v>1438973.5168838541</v>
      </c>
    </row>
    <row r="17" spans="1:6" x14ac:dyDescent="0.2">
      <c r="A17" t="str">
        <f>VI!A18</f>
        <v>Emmetten</v>
      </c>
      <c r="B17" s="35">
        <f ca="1">VI!F18</f>
        <v>764067</v>
      </c>
      <c r="C17" s="83">
        <f t="shared" ref="C17:C23" ca="1" si="3">ROUND(B17/$B$26*$C$26,0)</f>
        <v>421464</v>
      </c>
      <c r="D17" s="83">
        <f t="shared" ca="1" si="0"/>
        <v>342603</v>
      </c>
      <c r="F17" s="245">
        <f t="shared" ca="1" si="1"/>
        <v>421463.95563031663</v>
      </c>
    </row>
    <row r="18" spans="1:6" x14ac:dyDescent="0.2">
      <c r="A18" t="str">
        <f>VI!A19</f>
        <v>Ennetbürgen **</v>
      </c>
      <c r="B18" s="35">
        <f ca="1">VI!F19</f>
        <v>232757</v>
      </c>
      <c r="C18" s="83">
        <f t="shared" ca="1" si="3"/>
        <v>128390</v>
      </c>
      <c r="D18" s="83">
        <f t="shared" ref="D18" ca="1" si="4">B18-C18</f>
        <v>104367</v>
      </c>
      <c r="F18" s="245">
        <f t="shared" ca="1" si="1"/>
        <v>128390.16201543268</v>
      </c>
    </row>
    <row r="19" spans="1:6" x14ac:dyDescent="0.2">
      <c r="A19" t="str">
        <f>VI!A20</f>
        <v>Ennetmoos **</v>
      </c>
      <c r="B19" s="35">
        <f ca="1">VI!F20</f>
        <v>2193115</v>
      </c>
      <c r="C19" s="83">
        <f t="shared" ca="1" si="3"/>
        <v>1209735</v>
      </c>
      <c r="D19" s="83">
        <f t="shared" ca="1" si="0"/>
        <v>983380</v>
      </c>
      <c r="F19" s="245">
        <f t="shared" ca="1" si="1"/>
        <v>1209735.4329557249</v>
      </c>
    </row>
    <row r="20" spans="1:6" x14ac:dyDescent="0.2">
      <c r="A20" t="str">
        <f>VI!A21</f>
        <v>Hergiswil **</v>
      </c>
      <c r="B20" s="35">
        <f ca="1">VI!F21</f>
        <v>271531</v>
      </c>
      <c r="C20" s="83">
        <f t="shared" ca="1" si="3"/>
        <v>149778</v>
      </c>
      <c r="D20" s="83">
        <f t="shared" ca="1" si="0"/>
        <v>121753</v>
      </c>
      <c r="F20" s="245">
        <f t="shared" ca="1" si="1"/>
        <v>149778.13377132569</v>
      </c>
    </row>
    <row r="21" spans="1:6" x14ac:dyDescent="0.2">
      <c r="A21" t="str">
        <f>VI!A22</f>
        <v>Oberdorf</v>
      </c>
      <c r="B21" s="35">
        <f ca="1">VI!F22</f>
        <v>3783172</v>
      </c>
      <c r="C21" s="83">
        <f t="shared" ca="1" si="3"/>
        <v>2086820</v>
      </c>
      <c r="D21" s="83">
        <f t="shared" ca="1" si="0"/>
        <v>1696352</v>
      </c>
      <c r="F21" s="245">
        <f t="shared" ca="1" si="1"/>
        <v>2086820.4436912681</v>
      </c>
    </row>
    <row r="22" spans="1:6" x14ac:dyDescent="0.2">
      <c r="A22" t="str">
        <f>VI!A23</f>
        <v>Stans **</v>
      </c>
      <c r="B22" s="35">
        <f ca="1">VI!F23</f>
        <v>0</v>
      </c>
      <c r="C22" s="83">
        <f t="shared" ca="1" si="3"/>
        <v>0</v>
      </c>
      <c r="D22" s="83">
        <f t="shared" ca="1" si="0"/>
        <v>0</v>
      </c>
      <c r="F22" s="245">
        <f t="shared" ca="1" si="1"/>
        <v>0</v>
      </c>
    </row>
    <row r="23" spans="1:6" x14ac:dyDescent="0.2">
      <c r="A23" t="str">
        <f>VI!A24</f>
        <v>Stansstad</v>
      </c>
      <c r="B23" s="35">
        <f ca="1">VI!F24</f>
        <v>0</v>
      </c>
      <c r="C23" s="83">
        <f t="shared" ca="1" si="3"/>
        <v>0</v>
      </c>
      <c r="D23" s="83">
        <f t="shared" ref="D23" ca="1" si="5">B23-C23</f>
        <v>0</v>
      </c>
      <c r="F23" s="245">
        <f t="shared" ca="1" si="1"/>
        <v>0</v>
      </c>
    </row>
    <row r="24" spans="1:6" x14ac:dyDescent="0.2">
      <c r="A24" t="str">
        <f>VI!A25</f>
        <v>Wolfenschiessen</v>
      </c>
      <c r="B24" s="35">
        <f ca="1">VI!F25</f>
        <v>3625505</v>
      </c>
      <c r="C24" s="83">
        <f ca="1">ROUND(B24/$B$26*$C$26,0)+2</f>
        <v>1999852</v>
      </c>
      <c r="D24" s="83">
        <f ca="1">B24-C24</f>
        <v>1625653</v>
      </c>
      <c r="F24" s="245">
        <f t="shared" ca="1" si="1"/>
        <v>1999850.3775944924</v>
      </c>
    </row>
    <row r="25" spans="1:6" x14ac:dyDescent="0.2">
      <c r="B25" s="206"/>
    </row>
    <row r="26" spans="1:6" ht="15" x14ac:dyDescent="0.25">
      <c r="A26" s="466" t="str">
        <f>VI!A27</f>
        <v>Finanzschwache Gemeinden</v>
      </c>
      <c r="B26" s="33">
        <f ca="1">VI!F27</f>
        <v>19765185</v>
      </c>
      <c r="C26" s="33">
        <f ca="1">D41</f>
        <v>10902595</v>
      </c>
      <c r="D26" s="33">
        <f ca="1">SUM(D14:D24)</f>
        <v>8862589</v>
      </c>
    </row>
    <row r="27" spans="1:6" x14ac:dyDescent="0.2">
      <c r="B27" s="467">
        <v>1</v>
      </c>
      <c r="C27" s="467">
        <f ca="1">C26/B26</f>
        <v>0.55160601836006085</v>
      </c>
      <c r="D27" s="467">
        <f ca="1">D26/B26</f>
        <v>0.44839393104592745</v>
      </c>
    </row>
    <row r="28" spans="1:6" ht="15" x14ac:dyDescent="0.25">
      <c r="B28" s="33"/>
    </row>
    <row r="29" spans="1:6" hidden="1" x14ac:dyDescent="0.2">
      <c r="A29" t="str">
        <f>VI!A30</f>
        <v>Beckenried **</v>
      </c>
      <c r="B29" s="35">
        <f ca="1">VI!F30</f>
        <v>0</v>
      </c>
      <c r="C29" s="240"/>
      <c r="D29" s="240"/>
    </row>
    <row r="30" spans="1:6" hidden="1" x14ac:dyDescent="0.2">
      <c r="A30" t="str">
        <f>VI!A31</f>
        <v>Buochs **</v>
      </c>
      <c r="B30" s="35">
        <f ca="1">VI!F31</f>
        <v>0</v>
      </c>
    </row>
    <row r="31" spans="1:6" hidden="1" x14ac:dyDescent="0.2">
      <c r="A31" t="str">
        <f>VI!A32</f>
        <v>Dallenwil **</v>
      </c>
      <c r="B31" s="35">
        <f ca="1">VI!F32</f>
        <v>0</v>
      </c>
    </row>
    <row r="32" spans="1:6" hidden="1" x14ac:dyDescent="0.2">
      <c r="A32" t="str">
        <f>VI!A33</f>
        <v>Emmetten</v>
      </c>
      <c r="B32" s="35">
        <f ca="1">VI!F33</f>
        <v>0</v>
      </c>
    </row>
    <row r="33" spans="1:5" x14ac:dyDescent="0.2">
      <c r="A33" t="str">
        <f>VI!A34</f>
        <v>Ennetbürgen **</v>
      </c>
      <c r="B33" s="35">
        <f ca="1">VI!F34</f>
        <v>0</v>
      </c>
      <c r="D33" s="509">
        <f ca="1">SUM(B33:C33)</f>
        <v>0</v>
      </c>
    </row>
    <row r="34" spans="1:5" hidden="1" x14ac:dyDescent="0.2">
      <c r="A34" t="str">
        <f>VI!A35</f>
        <v>Ennetmoos **</v>
      </c>
      <c r="B34" s="35">
        <f ca="1">VI!F35</f>
        <v>0</v>
      </c>
      <c r="D34" s="509">
        <f t="shared" ref="D34:D39" ca="1" si="6">SUM(B34:C34)</f>
        <v>0</v>
      </c>
    </row>
    <row r="35" spans="1:5" x14ac:dyDescent="0.2">
      <c r="A35" t="str">
        <f>VI!A36</f>
        <v>Hergiswil **</v>
      </c>
      <c r="B35" s="35">
        <f ca="1">VI!F36</f>
        <v>9183654</v>
      </c>
      <c r="C35" s="509">
        <f ca="1">SUM(VI!F49)*-1</f>
        <v>1</v>
      </c>
      <c r="D35" s="509">
        <f t="shared" ca="1" si="6"/>
        <v>9183655</v>
      </c>
    </row>
    <row r="36" spans="1:5" hidden="1" x14ac:dyDescent="0.2">
      <c r="A36" t="str">
        <f>VI!A37</f>
        <v>Oberdorf</v>
      </c>
      <c r="B36" s="35">
        <f ca="1">VI!F37</f>
        <v>0</v>
      </c>
      <c r="D36" s="509">
        <f t="shared" ca="1" si="6"/>
        <v>0</v>
      </c>
    </row>
    <row r="37" spans="1:5" x14ac:dyDescent="0.2">
      <c r="A37" t="str">
        <f>VI!A38</f>
        <v>Stans **</v>
      </c>
      <c r="B37" s="35">
        <f ca="1">VI!F38</f>
        <v>902234</v>
      </c>
      <c r="D37" s="509">
        <f t="shared" ca="1" si="6"/>
        <v>902234</v>
      </c>
    </row>
    <row r="38" spans="1:5" x14ac:dyDescent="0.2">
      <c r="A38" t="str">
        <f>VI!A39</f>
        <v>Stansstad</v>
      </c>
      <c r="B38" s="35">
        <f ca="1">VI!F39</f>
        <v>816706</v>
      </c>
      <c r="D38" s="509">
        <f t="shared" ca="1" si="6"/>
        <v>816706</v>
      </c>
    </row>
    <row r="39" spans="1:5" hidden="1" x14ac:dyDescent="0.2">
      <c r="A39" t="str">
        <f>VI!A40</f>
        <v>Wolfenschiessen</v>
      </c>
      <c r="B39" s="35">
        <f ca="1">VI!F40</f>
        <v>0</v>
      </c>
      <c r="D39" s="509">
        <f t="shared" ca="1" si="6"/>
        <v>0</v>
      </c>
    </row>
    <row r="40" spans="1:5" ht="15" x14ac:dyDescent="0.25">
      <c r="B40" s="33"/>
      <c r="D40" s="33"/>
    </row>
    <row r="41" spans="1:5" ht="15" x14ac:dyDescent="0.25">
      <c r="A41" s="466" t="str">
        <f>VI!A42</f>
        <v>Finanzstarke Gemeinden</v>
      </c>
      <c r="B41" s="33">
        <f ca="1">VI!F42</f>
        <v>10902594</v>
      </c>
      <c r="D41" s="33">
        <f ca="1">SUM(D33:D40)</f>
        <v>10902595</v>
      </c>
    </row>
    <row r="43" spans="1:5" x14ac:dyDescent="0.2">
      <c r="A43" t="s">
        <v>191</v>
      </c>
    </row>
    <row r="45" spans="1:5" x14ac:dyDescent="0.2">
      <c r="A45" s="468" t="s">
        <v>247</v>
      </c>
      <c r="B45" s="469"/>
      <c r="C45" s="470">
        <f ca="1">SUM(C14:C24)</f>
        <v>10902596</v>
      </c>
      <c r="D45" s="470">
        <f ca="1">SUM(II!C36)</f>
        <v>8862590</v>
      </c>
      <c r="E45" s="471"/>
    </row>
    <row r="46" spans="1:5" x14ac:dyDescent="0.2">
      <c r="A46" s="472" t="s">
        <v>248</v>
      </c>
      <c r="B46" s="473"/>
      <c r="C46" s="474">
        <f ca="1">D41-C45</f>
        <v>-1</v>
      </c>
      <c r="D46" s="474">
        <f ca="1">D26-D45</f>
        <v>-1</v>
      </c>
      <c r="E46" s="475"/>
    </row>
  </sheetData>
  <phoneticPr fontId="0" type="noConversion"/>
  <pageMargins left="0.59055118110236227" right="0.59055118110236227" top="0.27559055118110237" bottom="0.47244094488188981" header="0.51181102362204722" footer="0.31496062992125984"/>
  <pageSetup paperSize="9" orientation="landscape" r:id="rId1"/>
  <headerFooter alignWithMargins="0">
    <oddFooter>&amp;C&amp;8Finanzausgleich / &amp;F / &amp;A / 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0">
    <tabColor rgb="FF92D050"/>
  </sheetPr>
  <dimension ref="A1:H219"/>
  <sheetViews>
    <sheetView workbookViewId="0">
      <pane ySplit="4" topLeftCell="A5" activePane="bottomLeft" state="frozen"/>
      <selection activeCell="L24" sqref="L24"/>
      <selection pane="bottomLeft" activeCell="L24" sqref="L24"/>
    </sheetView>
  </sheetViews>
  <sheetFormatPr baseColWidth="10" defaultColWidth="11" defaultRowHeight="12.75" x14ac:dyDescent="0.2"/>
  <cols>
    <col min="1" max="1" width="11" style="301"/>
    <col min="2" max="2" width="11" style="751"/>
    <col min="3" max="4" width="11" style="496"/>
    <col min="5" max="5" width="11" style="752"/>
    <col min="6" max="16384" width="11" style="496"/>
  </cols>
  <sheetData>
    <row r="1" spans="1:8" x14ac:dyDescent="0.2">
      <c r="A1" s="299" t="s">
        <v>174</v>
      </c>
      <c r="B1" s="747"/>
      <c r="C1" s="495"/>
      <c r="D1" s="495"/>
      <c r="E1" s="748"/>
      <c r="F1" s="495"/>
      <c r="G1" s="495"/>
    </row>
    <row r="2" spans="1:8" ht="23.25" x14ac:dyDescent="0.35">
      <c r="A2" s="302" t="s">
        <v>168</v>
      </c>
      <c r="B2" s="749"/>
      <c r="C2" s="497"/>
      <c r="D2" s="497"/>
      <c r="E2" s="750"/>
      <c r="F2" s="497"/>
      <c r="G2" s="497"/>
    </row>
    <row r="3" spans="1:8" x14ac:dyDescent="0.2">
      <c r="A3" s="301" t="s">
        <v>175</v>
      </c>
      <c r="D3" s="499" t="s">
        <v>287</v>
      </c>
    </row>
    <row r="4" spans="1:8" x14ac:dyDescent="0.2">
      <c r="A4" s="301" t="s">
        <v>176</v>
      </c>
      <c r="B4" s="751" t="s">
        <v>102</v>
      </c>
      <c r="C4" s="496" t="s">
        <v>177</v>
      </c>
      <c r="D4" s="753" t="s">
        <v>102</v>
      </c>
      <c r="E4" s="752" t="s">
        <v>102</v>
      </c>
      <c r="F4" s="496" t="s">
        <v>177</v>
      </c>
    </row>
    <row r="5" spans="1:8" x14ac:dyDescent="0.2">
      <c r="A5" s="998">
        <f t="shared" ref="A5:A8" ca="1" si="0">A6-1</f>
        <v>85</v>
      </c>
      <c r="B5" s="751">
        <f t="shared" ref="B5:B9" ca="1" si="1">ROUND((E5*D5),4)</f>
        <v>-0.36799999999999999</v>
      </c>
      <c r="C5" s="498">
        <f t="shared" ref="C5:C8" ca="1" si="2">SUM(C6+B5)</f>
        <v>2.76</v>
      </c>
      <c r="D5" s="755">
        <f t="shared" ref="D5:E7" ca="1" si="3">D6</f>
        <v>1</v>
      </c>
      <c r="E5" s="301">
        <f t="shared" si="3"/>
        <v>-0.36799999999999994</v>
      </c>
      <c r="F5" s="301">
        <v>2.76</v>
      </c>
      <c r="G5" s="500">
        <f t="shared" ref="G5:G9" ca="1" si="4">C5/F5</f>
        <v>1</v>
      </c>
    </row>
    <row r="6" spans="1:8" x14ac:dyDescent="0.2">
      <c r="A6" s="998">
        <f t="shared" ca="1" si="0"/>
        <v>86</v>
      </c>
      <c r="B6" s="751">
        <f t="shared" ca="1" si="1"/>
        <v>-0.36799999999999999</v>
      </c>
      <c r="C6" s="498">
        <f t="shared" ca="1" si="2"/>
        <v>3.1279999999999997</v>
      </c>
      <c r="D6" s="755">
        <f t="shared" ca="1" si="3"/>
        <v>1</v>
      </c>
      <c r="E6" s="301">
        <f t="shared" si="3"/>
        <v>-0.36799999999999994</v>
      </c>
      <c r="F6" s="301">
        <v>3.1279999999999997</v>
      </c>
      <c r="G6" s="500">
        <f t="shared" ca="1" si="4"/>
        <v>1</v>
      </c>
    </row>
    <row r="7" spans="1:8" x14ac:dyDescent="0.2">
      <c r="A7" s="998">
        <f t="shared" ca="1" si="0"/>
        <v>87</v>
      </c>
      <c r="B7" s="751">
        <f t="shared" ca="1" si="1"/>
        <v>-0.36799999999999999</v>
      </c>
      <c r="C7" s="498">
        <f t="shared" ca="1" si="2"/>
        <v>3.4959999999999996</v>
      </c>
      <c r="D7" s="755">
        <f t="shared" ca="1" si="3"/>
        <v>1</v>
      </c>
      <c r="E7" s="301">
        <f t="shared" si="3"/>
        <v>-0.36799999999999994</v>
      </c>
      <c r="F7" s="301">
        <v>3.4959999999999996</v>
      </c>
      <c r="G7" s="500">
        <f t="shared" ca="1" si="4"/>
        <v>1</v>
      </c>
    </row>
    <row r="8" spans="1:8" x14ac:dyDescent="0.2">
      <c r="A8" s="998">
        <f t="shared" ca="1" si="0"/>
        <v>88</v>
      </c>
      <c r="B8" s="751">
        <f t="shared" ca="1" si="1"/>
        <v>-0.36799999999999999</v>
      </c>
      <c r="C8" s="498">
        <f t="shared" ca="1" si="2"/>
        <v>3.8639999999999994</v>
      </c>
      <c r="D8" s="755">
        <f ca="1">D9</f>
        <v>1</v>
      </c>
      <c r="E8" s="301">
        <f>E9</f>
        <v>-0.36799999999999994</v>
      </c>
      <c r="F8" s="301">
        <v>3.8639999999999994</v>
      </c>
      <c r="G8" s="500">
        <f t="shared" ca="1" si="4"/>
        <v>1</v>
      </c>
    </row>
    <row r="9" spans="1:8" x14ac:dyDescent="0.2">
      <c r="A9" s="998">
        <f ca="1">A10-1</f>
        <v>89</v>
      </c>
      <c r="B9" s="751">
        <f t="shared" ca="1" si="1"/>
        <v>-0.36799999999999999</v>
      </c>
      <c r="C9" s="498">
        <f ca="1">SUM(C10+B9)</f>
        <v>4.2319999999999993</v>
      </c>
      <c r="D9" s="755">
        <f ca="1">D10</f>
        <v>1</v>
      </c>
      <c r="E9" s="301">
        <f>E11*-1</f>
        <v>-0.36799999999999994</v>
      </c>
      <c r="F9" s="301">
        <v>4.2319999999999993</v>
      </c>
      <c r="G9" s="500">
        <f t="shared" ca="1" si="4"/>
        <v>1</v>
      </c>
    </row>
    <row r="10" spans="1:8" x14ac:dyDescent="0.2">
      <c r="A10" s="764">
        <f ca="1">SUM(Para!L33)*100</f>
        <v>90</v>
      </c>
      <c r="C10" s="496">
        <f ca="1">SUM(F10*D10)</f>
        <v>4.5999999999999996</v>
      </c>
      <c r="D10" s="754">
        <f ca="1">SUM(Para!L32)</f>
        <v>1</v>
      </c>
      <c r="F10" s="496">
        <v>4.5999999999999996</v>
      </c>
      <c r="G10" s="500">
        <f t="shared" ref="G10:G73" ca="1" si="5">C10/F10</f>
        <v>1</v>
      </c>
    </row>
    <row r="11" spans="1:8" x14ac:dyDescent="0.2">
      <c r="A11" s="301">
        <f ca="1">A10+1</f>
        <v>91</v>
      </c>
      <c r="B11" s="751">
        <f ca="1">ROUND((E11*D11),4)</f>
        <v>0.36799999999999999</v>
      </c>
      <c r="C11" s="498">
        <f ca="1">SUM(C10+B11)</f>
        <v>4.968</v>
      </c>
      <c r="D11" s="755">
        <f ca="1">D10</f>
        <v>1</v>
      </c>
      <c r="E11" s="752">
        <v>0.36799999999999994</v>
      </c>
      <c r="F11" s="498">
        <f>SUM(F10+E11)</f>
        <v>4.968</v>
      </c>
      <c r="G11" s="500">
        <f t="shared" ca="1" si="5"/>
        <v>1</v>
      </c>
    </row>
    <row r="12" spans="1:8" x14ac:dyDescent="0.2">
      <c r="A12" s="301">
        <f t="shared" ref="A12:A75" ca="1" si="6">A11+1</f>
        <v>92</v>
      </c>
      <c r="B12" s="751">
        <f t="shared" ref="B12:B75" ca="1" si="7">ROUND((E12*D12),4)</f>
        <v>0.36799999999999999</v>
      </c>
      <c r="C12" s="498">
        <f t="shared" ref="C12:C75" ca="1" si="8">SUM(C11+B12)</f>
        <v>5.3360000000000003</v>
      </c>
      <c r="D12" s="755">
        <f ca="1">D11</f>
        <v>1</v>
      </c>
      <c r="E12" s="752">
        <v>0.36799999999999994</v>
      </c>
      <c r="F12" s="498">
        <f t="shared" ref="F12:F75" si="9">SUM(F11+E12)</f>
        <v>5.3360000000000003</v>
      </c>
      <c r="G12" s="500">
        <f t="shared" ca="1" si="5"/>
        <v>1</v>
      </c>
      <c r="H12" s="500"/>
    </row>
    <row r="13" spans="1:8" x14ac:dyDescent="0.2">
      <c r="A13" s="301">
        <f t="shared" ca="1" si="6"/>
        <v>93</v>
      </c>
      <c r="B13" s="751">
        <f t="shared" ca="1" si="7"/>
        <v>0.36799999999999999</v>
      </c>
      <c r="C13" s="498">
        <f t="shared" ca="1" si="8"/>
        <v>5.7040000000000006</v>
      </c>
      <c r="D13" s="755">
        <f t="shared" ref="D13:D76" ca="1" si="10">D12</f>
        <v>1</v>
      </c>
      <c r="E13" s="752">
        <v>0.36799999999999994</v>
      </c>
      <c r="F13" s="498">
        <f t="shared" si="9"/>
        <v>5.7040000000000006</v>
      </c>
      <c r="G13" s="500">
        <f t="shared" ca="1" si="5"/>
        <v>1</v>
      </c>
      <c r="H13" s="500"/>
    </row>
    <row r="14" spans="1:8" x14ac:dyDescent="0.2">
      <c r="A14" s="301">
        <f t="shared" ca="1" si="6"/>
        <v>94</v>
      </c>
      <c r="B14" s="751">
        <f t="shared" ca="1" si="7"/>
        <v>0.36799999999999999</v>
      </c>
      <c r="C14" s="498">
        <f t="shared" ca="1" si="8"/>
        <v>6.072000000000001</v>
      </c>
      <c r="D14" s="755">
        <f t="shared" ca="1" si="10"/>
        <v>1</v>
      </c>
      <c r="E14" s="752">
        <v>0.36799999999999994</v>
      </c>
      <c r="F14" s="498">
        <f t="shared" si="9"/>
        <v>6.072000000000001</v>
      </c>
      <c r="G14" s="500">
        <f t="shared" ca="1" si="5"/>
        <v>1</v>
      </c>
      <c r="H14" s="500"/>
    </row>
    <row r="15" spans="1:8" x14ac:dyDescent="0.2">
      <c r="A15" s="301">
        <f t="shared" ca="1" si="6"/>
        <v>95</v>
      </c>
      <c r="B15" s="751">
        <f t="shared" ca="1" si="7"/>
        <v>0.36799999999999999</v>
      </c>
      <c r="C15" s="498">
        <f t="shared" ca="1" si="8"/>
        <v>6.4400000000000013</v>
      </c>
      <c r="D15" s="755">
        <f t="shared" ca="1" si="10"/>
        <v>1</v>
      </c>
      <c r="E15" s="752">
        <v>0.36799999999999994</v>
      </c>
      <c r="F15" s="498">
        <f t="shared" si="9"/>
        <v>6.4400000000000013</v>
      </c>
      <c r="G15" s="500">
        <f t="shared" ca="1" si="5"/>
        <v>1</v>
      </c>
      <c r="H15" s="500"/>
    </row>
    <row r="16" spans="1:8" x14ac:dyDescent="0.2">
      <c r="A16" s="301">
        <f t="shared" ca="1" si="6"/>
        <v>96</v>
      </c>
      <c r="B16" s="751">
        <f t="shared" ca="1" si="7"/>
        <v>0.41399999999999998</v>
      </c>
      <c r="C16" s="498">
        <f t="shared" ca="1" si="8"/>
        <v>6.854000000000001</v>
      </c>
      <c r="D16" s="755">
        <f t="shared" ca="1" si="10"/>
        <v>1</v>
      </c>
      <c r="E16" s="752">
        <v>0.41399999999999998</v>
      </c>
      <c r="F16" s="498">
        <f t="shared" si="9"/>
        <v>6.854000000000001</v>
      </c>
      <c r="G16" s="500">
        <f t="shared" ca="1" si="5"/>
        <v>1</v>
      </c>
      <c r="H16" s="500"/>
    </row>
    <row r="17" spans="1:8" x14ac:dyDescent="0.2">
      <c r="A17" s="301">
        <f t="shared" ca="1" si="6"/>
        <v>97</v>
      </c>
      <c r="B17" s="751">
        <f t="shared" ca="1" si="7"/>
        <v>0.41399999999999998</v>
      </c>
      <c r="C17" s="498">
        <f t="shared" ca="1" si="8"/>
        <v>7.2680000000000007</v>
      </c>
      <c r="D17" s="755">
        <f t="shared" ca="1" si="10"/>
        <v>1</v>
      </c>
      <c r="E17" s="752">
        <v>0.41399999999999998</v>
      </c>
      <c r="F17" s="498">
        <f t="shared" si="9"/>
        <v>7.2680000000000007</v>
      </c>
      <c r="G17" s="500">
        <f t="shared" ca="1" si="5"/>
        <v>1</v>
      </c>
      <c r="H17" s="500"/>
    </row>
    <row r="18" spans="1:8" x14ac:dyDescent="0.2">
      <c r="A18" s="301">
        <f t="shared" ca="1" si="6"/>
        <v>98</v>
      </c>
      <c r="B18" s="751">
        <f t="shared" ca="1" si="7"/>
        <v>0.41399999999999998</v>
      </c>
      <c r="C18" s="498">
        <f t="shared" ca="1" si="8"/>
        <v>7.6820000000000004</v>
      </c>
      <c r="D18" s="755">
        <f t="shared" ca="1" si="10"/>
        <v>1</v>
      </c>
      <c r="E18" s="752">
        <v>0.41399999999999998</v>
      </c>
      <c r="F18" s="498">
        <f t="shared" si="9"/>
        <v>7.6820000000000004</v>
      </c>
      <c r="G18" s="500">
        <f t="shared" ca="1" si="5"/>
        <v>1</v>
      </c>
      <c r="H18" s="500"/>
    </row>
    <row r="19" spans="1:8" x14ac:dyDescent="0.2">
      <c r="A19" s="301">
        <f t="shared" ca="1" si="6"/>
        <v>99</v>
      </c>
      <c r="B19" s="751">
        <f t="shared" ca="1" si="7"/>
        <v>0.41399999999999998</v>
      </c>
      <c r="C19" s="498">
        <f t="shared" ca="1" si="8"/>
        <v>8.0960000000000001</v>
      </c>
      <c r="D19" s="755">
        <f t="shared" ca="1" si="10"/>
        <v>1</v>
      </c>
      <c r="E19" s="752">
        <v>0.41399999999999998</v>
      </c>
      <c r="F19" s="498">
        <f t="shared" si="9"/>
        <v>8.0960000000000001</v>
      </c>
      <c r="G19" s="500">
        <f t="shared" ca="1" si="5"/>
        <v>1</v>
      </c>
      <c r="H19" s="500"/>
    </row>
    <row r="20" spans="1:8" x14ac:dyDescent="0.2">
      <c r="A20" s="301">
        <f t="shared" ca="1" si="6"/>
        <v>100</v>
      </c>
      <c r="B20" s="751">
        <f t="shared" ca="1" si="7"/>
        <v>0.41399999999999998</v>
      </c>
      <c r="C20" s="498">
        <f t="shared" ca="1" si="8"/>
        <v>8.51</v>
      </c>
      <c r="D20" s="755">
        <f t="shared" ca="1" si="10"/>
        <v>1</v>
      </c>
      <c r="E20" s="752">
        <v>0.41399999999999998</v>
      </c>
      <c r="F20" s="498">
        <f t="shared" si="9"/>
        <v>8.51</v>
      </c>
      <c r="G20" s="500">
        <f t="shared" ca="1" si="5"/>
        <v>1</v>
      </c>
      <c r="H20" s="500"/>
    </row>
    <row r="21" spans="1:8" x14ac:dyDescent="0.2">
      <c r="A21" s="301">
        <f t="shared" ca="1" si="6"/>
        <v>101</v>
      </c>
      <c r="B21" s="751">
        <f t="shared" ca="1" si="7"/>
        <v>0.46</v>
      </c>
      <c r="C21" s="498">
        <f t="shared" ca="1" si="8"/>
        <v>8.9700000000000006</v>
      </c>
      <c r="D21" s="755">
        <f t="shared" ca="1" si="10"/>
        <v>1</v>
      </c>
      <c r="E21" s="752">
        <v>0.45999999999999996</v>
      </c>
      <c r="F21" s="498">
        <f t="shared" si="9"/>
        <v>8.9699999999999989</v>
      </c>
      <c r="G21" s="500">
        <f t="shared" ca="1" si="5"/>
        <v>1.0000000000000002</v>
      </c>
      <c r="H21" s="500"/>
    </row>
    <row r="22" spans="1:8" x14ac:dyDescent="0.2">
      <c r="A22" s="301">
        <f t="shared" ca="1" si="6"/>
        <v>102</v>
      </c>
      <c r="B22" s="751">
        <f t="shared" ca="1" si="7"/>
        <v>0.46</v>
      </c>
      <c r="C22" s="498">
        <f t="shared" ca="1" si="8"/>
        <v>9.4300000000000015</v>
      </c>
      <c r="D22" s="755">
        <f t="shared" ca="1" si="10"/>
        <v>1</v>
      </c>
      <c r="E22" s="752">
        <v>0.45999999999999996</v>
      </c>
      <c r="F22" s="498">
        <f t="shared" si="9"/>
        <v>9.43</v>
      </c>
      <c r="G22" s="500">
        <f t="shared" ca="1" si="5"/>
        <v>1.0000000000000002</v>
      </c>
      <c r="H22" s="500"/>
    </row>
    <row r="23" spans="1:8" x14ac:dyDescent="0.2">
      <c r="A23" s="301">
        <f t="shared" ca="1" si="6"/>
        <v>103</v>
      </c>
      <c r="B23" s="751">
        <f t="shared" ca="1" si="7"/>
        <v>0.46</v>
      </c>
      <c r="C23" s="498">
        <f t="shared" ca="1" si="8"/>
        <v>9.8900000000000023</v>
      </c>
      <c r="D23" s="755">
        <f t="shared" ca="1" si="10"/>
        <v>1</v>
      </c>
      <c r="E23" s="752">
        <v>0.45999999999999996</v>
      </c>
      <c r="F23" s="498">
        <f t="shared" si="9"/>
        <v>9.89</v>
      </c>
      <c r="G23" s="500">
        <f t="shared" ca="1" si="5"/>
        <v>1.0000000000000002</v>
      </c>
      <c r="H23" s="500"/>
    </row>
    <row r="24" spans="1:8" x14ac:dyDescent="0.2">
      <c r="A24" s="301">
        <f t="shared" ca="1" si="6"/>
        <v>104</v>
      </c>
      <c r="B24" s="751">
        <f t="shared" ca="1" si="7"/>
        <v>0.46</v>
      </c>
      <c r="C24" s="498">
        <f t="shared" ca="1" si="8"/>
        <v>10.350000000000003</v>
      </c>
      <c r="D24" s="755">
        <f t="shared" ca="1" si="10"/>
        <v>1</v>
      </c>
      <c r="E24" s="752">
        <v>0.45999999999999996</v>
      </c>
      <c r="F24" s="498">
        <f t="shared" si="9"/>
        <v>10.350000000000001</v>
      </c>
      <c r="G24" s="500">
        <f t="shared" ca="1" si="5"/>
        <v>1.0000000000000002</v>
      </c>
      <c r="H24" s="500"/>
    </row>
    <row r="25" spans="1:8" x14ac:dyDescent="0.2">
      <c r="A25" s="301">
        <f t="shared" ca="1" si="6"/>
        <v>105</v>
      </c>
      <c r="B25" s="751">
        <f t="shared" ca="1" si="7"/>
        <v>0.46</v>
      </c>
      <c r="C25" s="498">
        <f t="shared" ca="1" si="8"/>
        <v>10.810000000000004</v>
      </c>
      <c r="D25" s="755">
        <f t="shared" ca="1" si="10"/>
        <v>1</v>
      </c>
      <c r="E25" s="752">
        <v>0.45999999999999996</v>
      </c>
      <c r="F25" s="498">
        <f t="shared" si="9"/>
        <v>10.810000000000002</v>
      </c>
      <c r="G25" s="500">
        <f t="shared" ca="1" si="5"/>
        <v>1.0000000000000002</v>
      </c>
      <c r="H25" s="500"/>
    </row>
    <row r="26" spans="1:8" x14ac:dyDescent="0.2">
      <c r="A26" s="301">
        <f t="shared" ca="1" si="6"/>
        <v>106</v>
      </c>
      <c r="B26" s="751">
        <f t="shared" ca="1" si="7"/>
        <v>0.46</v>
      </c>
      <c r="C26" s="498">
        <f t="shared" ca="1" si="8"/>
        <v>11.270000000000005</v>
      </c>
      <c r="D26" s="755">
        <f t="shared" ca="1" si="10"/>
        <v>1</v>
      </c>
      <c r="E26" s="752">
        <v>0.45999999999999996</v>
      </c>
      <c r="F26" s="498">
        <f t="shared" si="9"/>
        <v>11.270000000000003</v>
      </c>
      <c r="G26" s="500">
        <f t="shared" ca="1" si="5"/>
        <v>1.0000000000000002</v>
      </c>
    </row>
    <row r="27" spans="1:8" x14ac:dyDescent="0.2">
      <c r="A27" s="301">
        <f t="shared" ca="1" si="6"/>
        <v>107</v>
      </c>
      <c r="B27" s="751">
        <f t="shared" ca="1" si="7"/>
        <v>0.46</v>
      </c>
      <c r="C27" s="498">
        <f t="shared" ca="1" si="8"/>
        <v>11.730000000000006</v>
      </c>
      <c r="D27" s="755">
        <f t="shared" ca="1" si="10"/>
        <v>1</v>
      </c>
      <c r="E27" s="752">
        <v>0.45999999999999996</v>
      </c>
      <c r="F27" s="498">
        <f t="shared" si="9"/>
        <v>11.730000000000004</v>
      </c>
      <c r="G27" s="500">
        <f t="shared" ca="1" si="5"/>
        <v>1.0000000000000002</v>
      </c>
    </row>
    <row r="28" spans="1:8" x14ac:dyDescent="0.2">
      <c r="A28" s="301">
        <f t="shared" ca="1" si="6"/>
        <v>108</v>
      </c>
      <c r="B28" s="751">
        <f t="shared" ca="1" si="7"/>
        <v>0.46</v>
      </c>
      <c r="C28" s="498">
        <f t="shared" ca="1" si="8"/>
        <v>12.190000000000007</v>
      </c>
      <c r="D28" s="755">
        <f t="shared" ca="1" si="10"/>
        <v>1</v>
      </c>
      <c r="E28" s="752">
        <v>0.45999999999999996</v>
      </c>
      <c r="F28" s="498">
        <f t="shared" si="9"/>
        <v>12.190000000000005</v>
      </c>
      <c r="G28" s="500">
        <f t="shared" ca="1" si="5"/>
        <v>1.0000000000000002</v>
      </c>
    </row>
    <row r="29" spans="1:8" x14ac:dyDescent="0.2">
      <c r="A29" s="301">
        <f t="shared" ca="1" si="6"/>
        <v>109</v>
      </c>
      <c r="B29" s="751">
        <f t="shared" ca="1" si="7"/>
        <v>0.46</v>
      </c>
      <c r="C29" s="498">
        <f t="shared" ca="1" si="8"/>
        <v>12.650000000000007</v>
      </c>
      <c r="D29" s="755">
        <f t="shared" ca="1" si="10"/>
        <v>1</v>
      </c>
      <c r="E29" s="752">
        <v>0.45999999999999996</v>
      </c>
      <c r="F29" s="498">
        <f t="shared" si="9"/>
        <v>12.650000000000006</v>
      </c>
      <c r="G29" s="500">
        <f t="shared" ca="1" si="5"/>
        <v>1.0000000000000002</v>
      </c>
    </row>
    <row r="30" spans="1:8" x14ac:dyDescent="0.2">
      <c r="A30" s="301">
        <f t="shared" ca="1" si="6"/>
        <v>110</v>
      </c>
      <c r="B30" s="751">
        <f t="shared" ca="1" si="7"/>
        <v>0.46</v>
      </c>
      <c r="C30" s="498">
        <f t="shared" ca="1" si="8"/>
        <v>13.110000000000008</v>
      </c>
      <c r="D30" s="755">
        <f t="shared" ca="1" si="10"/>
        <v>1</v>
      </c>
      <c r="E30" s="752">
        <v>0.45999999999999996</v>
      </c>
      <c r="F30" s="498">
        <f t="shared" si="9"/>
        <v>13.110000000000007</v>
      </c>
      <c r="G30" s="500">
        <f t="shared" ca="1" si="5"/>
        <v>1.0000000000000002</v>
      </c>
    </row>
    <row r="31" spans="1:8" x14ac:dyDescent="0.2">
      <c r="A31" s="301">
        <f t="shared" ca="1" si="6"/>
        <v>111</v>
      </c>
      <c r="B31" s="751">
        <f t="shared" ca="1" si="7"/>
        <v>0.50600000000000001</v>
      </c>
      <c r="C31" s="498">
        <f t="shared" ca="1" si="8"/>
        <v>13.616000000000009</v>
      </c>
      <c r="D31" s="755">
        <f t="shared" ca="1" si="10"/>
        <v>1</v>
      </c>
      <c r="E31" s="752">
        <v>0.50600000000000001</v>
      </c>
      <c r="F31" s="498">
        <f t="shared" si="9"/>
        <v>13.616000000000007</v>
      </c>
      <c r="G31" s="500">
        <f t="shared" ca="1" si="5"/>
        <v>1.0000000000000002</v>
      </c>
    </row>
    <row r="32" spans="1:8" x14ac:dyDescent="0.2">
      <c r="A32" s="301">
        <f t="shared" ca="1" si="6"/>
        <v>112</v>
      </c>
      <c r="B32" s="751">
        <f t="shared" ca="1" si="7"/>
        <v>0.50600000000000001</v>
      </c>
      <c r="C32" s="498">
        <f t="shared" ca="1" si="8"/>
        <v>14.122000000000009</v>
      </c>
      <c r="D32" s="755">
        <f t="shared" ca="1" si="10"/>
        <v>1</v>
      </c>
      <c r="E32" s="752">
        <v>0.50600000000000001</v>
      </c>
      <c r="F32" s="498">
        <f t="shared" si="9"/>
        <v>14.122000000000007</v>
      </c>
      <c r="G32" s="500">
        <f t="shared" ca="1" si="5"/>
        <v>1.0000000000000002</v>
      </c>
    </row>
    <row r="33" spans="1:7" x14ac:dyDescent="0.2">
      <c r="A33" s="301">
        <f t="shared" ca="1" si="6"/>
        <v>113</v>
      </c>
      <c r="B33" s="751">
        <f t="shared" ca="1" si="7"/>
        <v>0.50600000000000001</v>
      </c>
      <c r="C33" s="498">
        <f t="shared" ca="1" si="8"/>
        <v>14.628000000000009</v>
      </c>
      <c r="D33" s="755">
        <f t="shared" ca="1" si="10"/>
        <v>1</v>
      </c>
      <c r="E33" s="752">
        <v>0.50600000000000001</v>
      </c>
      <c r="F33" s="498">
        <f t="shared" si="9"/>
        <v>14.628000000000007</v>
      </c>
      <c r="G33" s="500">
        <f t="shared" ca="1" si="5"/>
        <v>1.0000000000000002</v>
      </c>
    </row>
    <row r="34" spans="1:7" x14ac:dyDescent="0.2">
      <c r="A34" s="301">
        <f t="shared" ca="1" si="6"/>
        <v>114</v>
      </c>
      <c r="B34" s="751">
        <f t="shared" ca="1" si="7"/>
        <v>0.50600000000000001</v>
      </c>
      <c r="C34" s="498">
        <f t="shared" ca="1" si="8"/>
        <v>15.134000000000009</v>
      </c>
      <c r="D34" s="755">
        <f t="shared" ca="1" si="10"/>
        <v>1</v>
      </c>
      <c r="E34" s="752">
        <v>0.50600000000000001</v>
      </c>
      <c r="F34" s="498">
        <f t="shared" si="9"/>
        <v>15.134000000000007</v>
      </c>
      <c r="G34" s="500">
        <f t="shared" ca="1" si="5"/>
        <v>1.0000000000000002</v>
      </c>
    </row>
    <row r="35" spans="1:7" x14ac:dyDescent="0.2">
      <c r="A35" s="301">
        <f t="shared" ca="1" si="6"/>
        <v>115</v>
      </c>
      <c r="B35" s="751">
        <f t="shared" ca="1" si="7"/>
        <v>0.50600000000000001</v>
      </c>
      <c r="C35" s="498">
        <f t="shared" ca="1" si="8"/>
        <v>15.640000000000009</v>
      </c>
      <c r="D35" s="755">
        <f t="shared" ca="1" si="10"/>
        <v>1</v>
      </c>
      <c r="E35" s="752">
        <v>0.50600000000000001</v>
      </c>
      <c r="F35" s="498">
        <f t="shared" si="9"/>
        <v>15.640000000000008</v>
      </c>
      <c r="G35" s="500">
        <f t="shared" ca="1" si="5"/>
        <v>1.0000000000000002</v>
      </c>
    </row>
    <row r="36" spans="1:7" x14ac:dyDescent="0.2">
      <c r="A36" s="301">
        <f t="shared" ca="1" si="6"/>
        <v>116</v>
      </c>
      <c r="B36" s="751">
        <f t="shared" ca="1" si="7"/>
        <v>0.50600000000000001</v>
      </c>
      <c r="C36" s="498">
        <f t="shared" ca="1" si="8"/>
        <v>16.146000000000008</v>
      </c>
      <c r="D36" s="755">
        <f t="shared" ca="1" si="10"/>
        <v>1</v>
      </c>
      <c r="E36" s="752">
        <v>0.50600000000000001</v>
      </c>
      <c r="F36" s="498">
        <f t="shared" si="9"/>
        <v>16.146000000000008</v>
      </c>
      <c r="G36" s="500">
        <f t="shared" ca="1" si="5"/>
        <v>1</v>
      </c>
    </row>
    <row r="37" spans="1:7" x14ac:dyDescent="0.2">
      <c r="A37" s="301">
        <f t="shared" ca="1" si="6"/>
        <v>117</v>
      </c>
      <c r="B37" s="751">
        <f t="shared" ca="1" si="7"/>
        <v>0.50600000000000001</v>
      </c>
      <c r="C37" s="498">
        <f t="shared" ca="1" si="8"/>
        <v>16.652000000000008</v>
      </c>
      <c r="D37" s="755">
        <f t="shared" ca="1" si="10"/>
        <v>1</v>
      </c>
      <c r="E37" s="752">
        <v>0.50600000000000001</v>
      </c>
      <c r="F37" s="498">
        <f t="shared" si="9"/>
        <v>16.652000000000008</v>
      </c>
      <c r="G37" s="500">
        <f t="shared" ca="1" si="5"/>
        <v>1</v>
      </c>
    </row>
    <row r="38" spans="1:7" x14ac:dyDescent="0.2">
      <c r="A38" s="301">
        <f t="shared" ca="1" si="6"/>
        <v>118</v>
      </c>
      <c r="B38" s="751">
        <f t="shared" ca="1" si="7"/>
        <v>0.50600000000000001</v>
      </c>
      <c r="C38" s="498">
        <f t="shared" ca="1" si="8"/>
        <v>17.158000000000008</v>
      </c>
      <c r="D38" s="755">
        <f t="shared" ca="1" si="10"/>
        <v>1</v>
      </c>
      <c r="E38" s="752">
        <v>0.50600000000000001</v>
      </c>
      <c r="F38" s="498">
        <f t="shared" si="9"/>
        <v>17.158000000000008</v>
      </c>
      <c r="G38" s="500">
        <f t="shared" ca="1" si="5"/>
        <v>1</v>
      </c>
    </row>
    <row r="39" spans="1:7" x14ac:dyDescent="0.2">
      <c r="A39" s="301">
        <f t="shared" ca="1" si="6"/>
        <v>119</v>
      </c>
      <c r="B39" s="751">
        <f t="shared" ca="1" si="7"/>
        <v>0.50600000000000001</v>
      </c>
      <c r="C39" s="498">
        <f t="shared" ca="1" si="8"/>
        <v>17.664000000000009</v>
      </c>
      <c r="D39" s="755">
        <f t="shared" ca="1" si="10"/>
        <v>1</v>
      </c>
      <c r="E39" s="752">
        <v>0.50600000000000001</v>
      </c>
      <c r="F39" s="498">
        <f t="shared" si="9"/>
        <v>17.664000000000009</v>
      </c>
      <c r="G39" s="500">
        <f t="shared" ca="1" si="5"/>
        <v>1</v>
      </c>
    </row>
    <row r="40" spans="1:7" x14ac:dyDescent="0.2">
      <c r="A40" s="301">
        <f t="shared" ca="1" si="6"/>
        <v>120</v>
      </c>
      <c r="B40" s="751">
        <f t="shared" ca="1" si="7"/>
        <v>0.50600000000000001</v>
      </c>
      <c r="C40" s="498">
        <f t="shared" ca="1" si="8"/>
        <v>18.170000000000009</v>
      </c>
      <c r="D40" s="755">
        <f t="shared" ca="1" si="10"/>
        <v>1</v>
      </c>
      <c r="E40" s="752">
        <v>0.50600000000000001</v>
      </c>
      <c r="F40" s="498">
        <f t="shared" si="9"/>
        <v>18.170000000000009</v>
      </c>
      <c r="G40" s="500">
        <f t="shared" ca="1" si="5"/>
        <v>1</v>
      </c>
    </row>
    <row r="41" spans="1:7" x14ac:dyDescent="0.2">
      <c r="A41" s="301">
        <f t="shared" ca="1" si="6"/>
        <v>121</v>
      </c>
      <c r="B41" s="751">
        <f t="shared" ca="1" si="7"/>
        <v>0.55200000000000005</v>
      </c>
      <c r="C41" s="498">
        <f t="shared" ca="1" si="8"/>
        <v>18.722000000000008</v>
      </c>
      <c r="D41" s="755">
        <f t="shared" ca="1" si="10"/>
        <v>1</v>
      </c>
      <c r="E41" s="752">
        <v>0.55200000000000005</v>
      </c>
      <c r="F41" s="498">
        <f t="shared" si="9"/>
        <v>18.722000000000008</v>
      </c>
      <c r="G41" s="500">
        <f t="shared" ca="1" si="5"/>
        <v>1</v>
      </c>
    </row>
    <row r="42" spans="1:7" x14ac:dyDescent="0.2">
      <c r="A42" s="301">
        <f t="shared" ca="1" si="6"/>
        <v>122</v>
      </c>
      <c r="B42" s="751">
        <f t="shared" ca="1" si="7"/>
        <v>0.55200000000000005</v>
      </c>
      <c r="C42" s="498">
        <f t="shared" ca="1" si="8"/>
        <v>19.274000000000008</v>
      </c>
      <c r="D42" s="755">
        <f t="shared" ca="1" si="10"/>
        <v>1</v>
      </c>
      <c r="E42" s="752">
        <v>0.55200000000000005</v>
      </c>
      <c r="F42" s="498">
        <f t="shared" si="9"/>
        <v>19.274000000000008</v>
      </c>
      <c r="G42" s="500">
        <f t="shared" ca="1" si="5"/>
        <v>1</v>
      </c>
    </row>
    <row r="43" spans="1:7" x14ac:dyDescent="0.2">
      <c r="A43" s="301">
        <f t="shared" ca="1" si="6"/>
        <v>123</v>
      </c>
      <c r="B43" s="751">
        <f t="shared" ca="1" si="7"/>
        <v>0.55200000000000005</v>
      </c>
      <c r="C43" s="498">
        <f t="shared" ca="1" si="8"/>
        <v>19.826000000000008</v>
      </c>
      <c r="D43" s="755">
        <f t="shared" ca="1" si="10"/>
        <v>1</v>
      </c>
      <c r="E43" s="752">
        <v>0.55200000000000005</v>
      </c>
      <c r="F43" s="498">
        <f t="shared" si="9"/>
        <v>19.826000000000008</v>
      </c>
      <c r="G43" s="500">
        <f t="shared" ca="1" si="5"/>
        <v>1</v>
      </c>
    </row>
    <row r="44" spans="1:7" x14ac:dyDescent="0.2">
      <c r="A44" s="301">
        <f t="shared" ca="1" si="6"/>
        <v>124</v>
      </c>
      <c r="B44" s="751">
        <f t="shared" ca="1" si="7"/>
        <v>0.55200000000000005</v>
      </c>
      <c r="C44" s="498">
        <f t="shared" ca="1" si="8"/>
        <v>20.378000000000007</v>
      </c>
      <c r="D44" s="755">
        <f t="shared" ca="1" si="10"/>
        <v>1</v>
      </c>
      <c r="E44" s="752">
        <v>0.55200000000000005</v>
      </c>
      <c r="F44" s="498">
        <f t="shared" si="9"/>
        <v>20.378000000000007</v>
      </c>
      <c r="G44" s="500">
        <f t="shared" ca="1" si="5"/>
        <v>1</v>
      </c>
    </row>
    <row r="45" spans="1:7" x14ac:dyDescent="0.2">
      <c r="A45" s="301">
        <f t="shared" ca="1" si="6"/>
        <v>125</v>
      </c>
      <c r="B45" s="751">
        <f t="shared" ca="1" si="7"/>
        <v>0.55200000000000005</v>
      </c>
      <c r="C45" s="498">
        <f t="shared" ca="1" si="8"/>
        <v>20.930000000000007</v>
      </c>
      <c r="D45" s="755">
        <f t="shared" ca="1" si="10"/>
        <v>1</v>
      </c>
      <c r="E45" s="752">
        <v>0.55200000000000005</v>
      </c>
      <c r="F45" s="498">
        <f t="shared" si="9"/>
        <v>20.930000000000007</v>
      </c>
      <c r="G45" s="500">
        <f t="shared" ca="1" si="5"/>
        <v>1</v>
      </c>
    </row>
    <row r="46" spans="1:7" x14ac:dyDescent="0.2">
      <c r="A46" s="301">
        <f t="shared" ca="1" si="6"/>
        <v>126</v>
      </c>
      <c r="B46" s="751">
        <f t="shared" ca="1" si="7"/>
        <v>0.55200000000000005</v>
      </c>
      <c r="C46" s="498">
        <f t="shared" ca="1" si="8"/>
        <v>21.482000000000006</v>
      </c>
      <c r="D46" s="755">
        <f t="shared" ca="1" si="10"/>
        <v>1</v>
      </c>
      <c r="E46" s="752">
        <v>0.55200000000000005</v>
      </c>
      <c r="F46" s="498">
        <f t="shared" si="9"/>
        <v>21.482000000000006</v>
      </c>
      <c r="G46" s="500">
        <f t="shared" ca="1" si="5"/>
        <v>1</v>
      </c>
    </row>
    <row r="47" spans="1:7" x14ac:dyDescent="0.2">
      <c r="A47" s="301">
        <f t="shared" ca="1" si="6"/>
        <v>127</v>
      </c>
      <c r="B47" s="751">
        <f t="shared" ca="1" si="7"/>
        <v>0.55200000000000005</v>
      </c>
      <c r="C47" s="498">
        <f t="shared" ca="1" si="8"/>
        <v>22.034000000000006</v>
      </c>
      <c r="D47" s="755">
        <f t="shared" ca="1" si="10"/>
        <v>1</v>
      </c>
      <c r="E47" s="752">
        <v>0.55200000000000005</v>
      </c>
      <c r="F47" s="498">
        <f t="shared" si="9"/>
        <v>22.034000000000006</v>
      </c>
      <c r="G47" s="500">
        <f t="shared" ca="1" si="5"/>
        <v>1</v>
      </c>
    </row>
    <row r="48" spans="1:7" x14ac:dyDescent="0.2">
      <c r="A48" s="301">
        <f t="shared" ca="1" si="6"/>
        <v>128</v>
      </c>
      <c r="B48" s="751">
        <f t="shared" ca="1" si="7"/>
        <v>0.55200000000000005</v>
      </c>
      <c r="C48" s="498">
        <f t="shared" ca="1" si="8"/>
        <v>22.586000000000006</v>
      </c>
      <c r="D48" s="755">
        <f t="shared" ca="1" si="10"/>
        <v>1</v>
      </c>
      <c r="E48" s="752">
        <v>0.55200000000000005</v>
      </c>
      <c r="F48" s="498">
        <f t="shared" si="9"/>
        <v>22.586000000000006</v>
      </c>
      <c r="G48" s="500">
        <f t="shared" ca="1" si="5"/>
        <v>1</v>
      </c>
    </row>
    <row r="49" spans="1:7" x14ac:dyDescent="0.2">
      <c r="A49" s="301">
        <f t="shared" ca="1" si="6"/>
        <v>129</v>
      </c>
      <c r="B49" s="751">
        <f t="shared" ca="1" si="7"/>
        <v>0.55200000000000005</v>
      </c>
      <c r="C49" s="498">
        <f t="shared" ca="1" si="8"/>
        <v>23.138000000000005</v>
      </c>
      <c r="D49" s="755">
        <f t="shared" ca="1" si="10"/>
        <v>1</v>
      </c>
      <c r="E49" s="752">
        <v>0.55200000000000005</v>
      </c>
      <c r="F49" s="498">
        <f t="shared" si="9"/>
        <v>23.138000000000005</v>
      </c>
      <c r="G49" s="500">
        <f t="shared" ca="1" si="5"/>
        <v>1</v>
      </c>
    </row>
    <row r="50" spans="1:7" x14ac:dyDescent="0.2">
      <c r="A50" s="301">
        <f t="shared" ca="1" si="6"/>
        <v>130</v>
      </c>
      <c r="B50" s="751">
        <f t="shared" ca="1" si="7"/>
        <v>0.55200000000000005</v>
      </c>
      <c r="C50" s="498">
        <f t="shared" ca="1" si="8"/>
        <v>23.690000000000005</v>
      </c>
      <c r="D50" s="755">
        <f t="shared" ca="1" si="10"/>
        <v>1</v>
      </c>
      <c r="E50" s="752">
        <v>0.55200000000000005</v>
      </c>
      <c r="F50" s="498">
        <f t="shared" si="9"/>
        <v>23.690000000000005</v>
      </c>
      <c r="G50" s="500">
        <f t="shared" ca="1" si="5"/>
        <v>1</v>
      </c>
    </row>
    <row r="51" spans="1:7" x14ac:dyDescent="0.2">
      <c r="A51" s="301">
        <f t="shared" ca="1" si="6"/>
        <v>131</v>
      </c>
      <c r="B51" s="751">
        <f t="shared" ca="1" si="7"/>
        <v>0.59799999999999998</v>
      </c>
      <c r="C51" s="498">
        <f t="shared" ca="1" si="8"/>
        <v>24.288000000000004</v>
      </c>
      <c r="D51" s="755">
        <f t="shared" ca="1" si="10"/>
        <v>1</v>
      </c>
      <c r="E51" s="752">
        <v>0.59799999999999998</v>
      </c>
      <c r="F51" s="498">
        <f t="shared" si="9"/>
        <v>24.288000000000004</v>
      </c>
      <c r="G51" s="500">
        <f t="shared" ca="1" si="5"/>
        <v>1</v>
      </c>
    </row>
    <row r="52" spans="1:7" x14ac:dyDescent="0.2">
      <c r="A52" s="301">
        <f t="shared" ca="1" si="6"/>
        <v>132</v>
      </c>
      <c r="B52" s="751">
        <f t="shared" ca="1" si="7"/>
        <v>0.59799999999999998</v>
      </c>
      <c r="C52" s="498">
        <f t="shared" ca="1" si="8"/>
        <v>24.886000000000003</v>
      </c>
      <c r="D52" s="755">
        <f t="shared" ca="1" si="10"/>
        <v>1</v>
      </c>
      <c r="E52" s="752">
        <v>0.59799999999999998</v>
      </c>
      <c r="F52" s="498">
        <f t="shared" si="9"/>
        <v>24.886000000000003</v>
      </c>
      <c r="G52" s="500">
        <f t="shared" ca="1" si="5"/>
        <v>1</v>
      </c>
    </row>
    <row r="53" spans="1:7" x14ac:dyDescent="0.2">
      <c r="A53" s="301">
        <f t="shared" ca="1" si="6"/>
        <v>133</v>
      </c>
      <c r="B53" s="751">
        <f t="shared" ca="1" si="7"/>
        <v>0.59799999999999998</v>
      </c>
      <c r="C53" s="498">
        <f t="shared" ca="1" si="8"/>
        <v>25.484000000000002</v>
      </c>
      <c r="D53" s="755">
        <f t="shared" ca="1" si="10"/>
        <v>1</v>
      </c>
      <c r="E53" s="752">
        <v>0.59799999999999998</v>
      </c>
      <c r="F53" s="498">
        <f t="shared" si="9"/>
        <v>25.484000000000002</v>
      </c>
      <c r="G53" s="500">
        <f t="shared" ca="1" si="5"/>
        <v>1</v>
      </c>
    </row>
    <row r="54" spans="1:7" x14ac:dyDescent="0.2">
      <c r="A54" s="301">
        <f t="shared" ca="1" si="6"/>
        <v>134</v>
      </c>
      <c r="B54" s="751">
        <f t="shared" ca="1" si="7"/>
        <v>0.59799999999999998</v>
      </c>
      <c r="C54" s="498">
        <f t="shared" ca="1" si="8"/>
        <v>26.082000000000001</v>
      </c>
      <c r="D54" s="755">
        <f t="shared" ca="1" si="10"/>
        <v>1</v>
      </c>
      <c r="E54" s="752">
        <v>0.59799999999999998</v>
      </c>
      <c r="F54" s="498">
        <f t="shared" si="9"/>
        <v>26.082000000000001</v>
      </c>
      <c r="G54" s="500">
        <f t="shared" ca="1" si="5"/>
        <v>1</v>
      </c>
    </row>
    <row r="55" spans="1:7" x14ac:dyDescent="0.2">
      <c r="A55" s="301">
        <f t="shared" ca="1" si="6"/>
        <v>135</v>
      </c>
      <c r="B55" s="751">
        <f t="shared" ca="1" si="7"/>
        <v>0.59799999999999998</v>
      </c>
      <c r="C55" s="498">
        <f t="shared" ca="1" si="8"/>
        <v>26.68</v>
      </c>
      <c r="D55" s="755">
        <f t="shared" ca="1" si="10"/>
        <v>1</v>
      </c>
      <c r="E55" s="752">
        <v>0.59799999999999998</v>
      </c>
      <c r="F55" s="498">
        <f t="shared" si="9"/>
        <v>26.68</v>
      </c>
      <c r="G55" s="500">
        <f t="shared" ca="1" si="5"/>
        <v>1</v>
      </c>
    </row>
    <row r="56" spans="1:7" x14ac:dyDescent="0.2">
      <c r="A56" s="301">
        <f t="shared" ca="1" si="6"/>
        <v>136</v>
      </c>
      <c r="B56" s="751">
        <f t="shared" ca="1" si="7"/>
        <v>0.59799999999999998</v>
      </c>
      <c r="C56" s="498">
        <f t="shared" ca="1" si="8"/>
        <v>27.277999999999999</v>
      </c>
      <c r="D56" s="755">
        <f t="shared" ca="1" si="10"/>
        <v>1</v>
      </c>
      <c r="E56" s="752">
        <v>0.59799999999999998</v>
      </c>
      <c r="F56" s="498">
        <f t="shared" si="9"/>
        <v>27.277999999999999</v>
      </c>
      <c r="G56" s="500">
        <f t="shared" ca="1" si="5"/>
        <v>1</v>
      </c>
    </row>
    <row r="57" spans="1:7" x14ac:dyDescent="0.2">
      <c r="A57" s="301">
        <f t="shared" ca="1" si="6"/>
        <v>137</v>
      </c>
      <c r="B57" s="751">
        <f t="shared" ca="1" si="7"/>
        <v>0.59799999999999998</v>
      </c>
      <c r="C57" s="498">
        <f t="shared" ca="1" si="8"/>
        <v>27.875999999999998</v>
      </c>
      <c r="D57" s="755">
        <f t="shared" ca="1" si="10"/>
        <v>1</v>
      </c>
      <c r="E57" s="752">
        <v>0.59799999999999998</v>
      </c>
      <c r="F57" s="498">
        <f t="shared" si="9"/>
        <v>27.875999999999998</v>
      </c>
      <c r="G57" s="500">
        <f t="shared" ca="1" si="5"/>
        <v>1</v>
      </c>
    </row>
    <row r="58" spans="1:7" x14ac:dyDescent="0.2">
      <c r="A58" s="301">
        <f t="shared" ca="1" si="6"/>
        <v>138</v>
      </c>
      <c r="B58" s="751">
        <f t="shared" ca="1" si="7"/>
        <v>0.59799999999999998</v>
      </c>
      <c r="C58" s="498">
        <f t="shared" ca="1" si="8"/>
        <v>28.473999999999997</v>
      </c>
      <c r="D58" s="755">
        <f t="shared" ca="1" si="10"/>
        <v>1</v>
      </c>
      <c r="E58" s="752">
        <v>0.59799999999999998</v>
      </c>
      <c r="F58" s="498">
        <f t="shared" si="9"/>
        <v>28.473999999999997</v>
      </c>
      <c r="G58" s="500">
        <f t="shared" ca="1" si="5"/>
        <v>1</v>
      </c>
    </row>
    <row r="59" spans="1:7" x14ac:dyDescent="0.2">
      <c r="A59" s="301">
        <f t="shared" ca="1" si="6"/>
        <v>139</v>
      </c>
      <c r="B59" s="751">
        <f t="shared" ca="1" si="7"/>
        <v>0.59799999999999998</v>
      </c>
      <c r="C59" s="498">
        <f t="shared" ca="1" si="8"/>
        <v>29.071999999999996</v>
      </c>
      <c r="D59" s="755">
        <f t="shared" ca="1" si="10"/>
        <v>1</v>
      </c>
      <c r="E59" s="752">
        <v>0.59799999999999998</v>
      </c>
      <c r="F59" s="498">
        <f t="shared" si="9"/>
        <v>29.071999999999996</v>
      </c>
      <c r="G59" s="500">
        <f t="shared" ca="1" si="5"/>
        <v>1</v>
      </c>
    </row>
    <row r="60" spans="1:7" x14ac:dyDescent="0.2">
      <c r="A60" s="301">
        <f t="shared" ca="1" si="6"/>
        <v>140</v>
      </c>
      <c r="B60" s="751">
        <f t="shared" ca="1" si="7"/>
        <v>0.59799999999999998</v>
      </c>
      <c r="C60" s="498">
        <f t="shared" ca="1" si="8"/>
        <v>29.669999999999995</v>
      </c>
      <c r="D60" s="755">
        <f t="shared" ca="1" si="10"/>
        <v>1</v>
      </c>
      <c r="E60" s="752">
        <v>0.59799999999999998</v>
      </c>
      <c r="F60" s="498">
        <f t="shared" si="9"/>
        <v>29.669999999999995</v>
      </c>
      <c r="G60" s="500">
        <f t="shared" ca="1" si="5"/>
        <v>1</v>
      </c>
    </row>
    <row r="61" spans="1:7" x14ac:dyDescent="0.2">
      <c r="A61" s="301">
        <f t="shared" ca="1" si="6"/>
        <v>141</v>
      </c>
      <c r="B61" s="751">
        <f t="shared" ca="1" si="7"/>
        <v>0.64400000000000002</v>
      </c>
      <c r="C61" s="498">
        <f t="shared" ca="1" si="8"/>
        <v>30.313999999999993</v>
      </c>
      <c r="D61" s="755">
        <f t="shared" ca="1" si="10"/>
        <v>1</v>
      </c>
      <c r="E61" s="752">
        <v>0.64400000000000002</v>
      </c>
      <c r="F61" s="498">
        <f t="shared" si="9"/>
        <v>30.313999999999993</v>
      </c>
      <c r="G61" s="500">
        <f t="shared" ca="1" si="5"/>
        <v>1</v>
      </c>
    </row>
    <row r="62" spans="1:7" x14ac:dyDescent="0.2">
      <c r="A62" s="301">
        <f t="shared" ca="1" si="6"/>
        <v>142</v>
      </c>
      <c r="B62" s="751">
        <f t="shared" ca="1" si="7"/>
        <v>0.64400000000000002</v>
      </c>
      <c r="C62" s="498">
        <f t="shared" ca="1" si="8"/>
        <v>30.957999999999991</v>
      </c>
      <c r="D62" s="755">
        <f t="shared" ca="1" si="10"/>
        <v>1</v>
      </c>
      <c r="E62" s="752">
        <v>0.64400000000000002</v>
      </c>
      <c r="F62" s="498">
        <f t="shared" si="9"/>
        <v>30.957999999999991</v>
      </c>
      <c r="G62" s="500">
        <f t="shared" ca="1" si="5"/>
        <v>1</v>
      </c>
    </row>
    <row r="63" spans="1:7" x14ac:dyDescent="0.2">
      <c r="A63" s="301">
        <f t="shared" ca="1" si="6"/>
        <v>143</v>
      </c>
      <c r="B63" s="751">
        <f t="shared" ca="1" si="7"/>
        <v>0.64400000000000002</v>
      </c>
      <c r="C63" s="498">
        <f t="shared" ca="1" si="8"/>
        <v>31.60199999999999</v>
      </c>
      <c r="D63" s="755">
        <f t="shared" ca="1" si="10"/>
        <v>1</v>
      </c>
      <c r="E63" s="752">
        <v>0.64400000000000002</v>
      </c>
      <c r="F63" s="498">
        <f t="shared" si="9"/>
        <v>31.60199999999999</v>
      </c>
      <c r="G63" s="500">
        <f t="shared" ca="1" si="5"/>
        <v>1</v>
      </c>
    </row>
    <row r="64" spans="1:7" x14ac:dyDescent="0.2">
      <c r="A64" s="301">
        <f t="shared" ca="1" si="6"/>
        <v>144</v>
      </c>
      <c r="B64" s="751">
        <f t="shared" ca="1" si="7"/>
        <v>0.64400000000000002</v>
      </c>
      <c r="C64" s="498">
        <f t="shared" ca="1" si="8"/>
        <v>32.245999999999988</v>
      </c>
      <c r="D64" s="755">
        <f t="shared" ca="1" si="10"/>
        <v>1</v>
      </c>
      <c r="E64" s="752">
        <v>0.64400000000000002</v>
      </c>
      <c r="F64" s="498">
        <f t="shared" si="9"/>
        <v>32.245999999999988</v>
      </c>
      <c r="G64" s="500">
        <f t="shared" ca="1" si="5"/>
        <v>1</v>
      </c>
    </row>
    <row r="65" spans="1:7" x14ac:dyDescent="0.2">
      <c r="A65" s="301">
        <f t="shared" ca="1" si="6"/>
        <v>145</v>
      </c>
      <c r="B65" s="751">
        <f t="shared" ca="1" si="7"/>
        <v>0.64400000000000002</v>
      </c>
      <c r="C65" s="498">
        <f t="shared" ca="1" si="8"/>
        <v>32.889999999999986</v>
      </c>
      <c r="D65" s="755">
        <f t="shared" ca="1" si="10"/>
        <v>1</v>
      </c>
      <c r="E65" s="752">
        <v>0.64400000000000002</v>
      </c>
      <c r="F65" s="498">
        <f t="shared" si="9"/>
        <v>32.889999999999986</v>
      </c>
      <c r="G65" s="500">
        <f t="shared" ca="1" si="5"/>
        <v>1</v>
      </c>
    </row>
    <row r="66" spans="1:7" x14ac:dyDescent="0.2">
      <c r="A66" s="301">
        <f t="shared" ca="1" si="6"/>
        <v>146</v>
      </c>
      <c r="B66" s="751">
        <f t="shared" ca="1" si="7"/>
        <v>0.64400000000000002</v>
      </c>
      <c r="C66" s="498">
        <f t="shared" ca="1" si="8"/>
        <v>33.533999999999985</v>
      </c>
      <c r="D66" s="755">
        <f t="shared" ca="1" si="10"/>
        <v>1</v>
      </c>
      <c r="E66" s="752">
        <v>0.64400000000000002</v>
      </c>
      <c r="F66" s="498">
        <f t="shared" si="9"/>
        <v>33.533999999999985</v>
      </c>
      <c r="G66" s="500">
        <f t="shared" ca="1" si="5"/>
        <v>1</v>
      </c>
    </row>
    <row r="67" spans="1:7" x14ac:dyDescent="0.2">
      <c r="A67" s="301">
        <f t="shared" ca="1" si="6"/>
        <v>147</v>
      </c>
      <c r="B67" s="751">
        <f t="shared" ca="1" si="7"/>
        <v>0.64400000000000002</v>
      </c>
      <c r="C67" s="498">
        <f t="shared" ca="1" si="8"/>
        <v>34.177999999999983</v>
      </c>
      <c r="D67" s="755">
        <f t="shared" ca="1" si="10"/>
        <v>1</v>
      </c>
      <c r="E67" s="752">
        <v>0.64400000000000002</v>
      </c>
      <c r="F67" s="498">
        <f t="shared" si="9"/>
        <v>34.177999999999983</v>
      </c>
      <c r="G67" s="500">
        <f t="shared" ca="1" si="5"/>
        <v>1</v>
      </c>
    </row>
    <row r="68" spans="1:7" x14ac:dyDescent="0.2">
      <c r="A68" s="301">
        <f t="shared" ca="1" si="6"/>
        <v>148</v>
      </c>
      <c r="B68" s="751">
        <f t="shared" ca="1" si="7"/>
        <v>0.64400000000000002</v>
      </c>
      <c r="C68" s="498">
        <f t="shared" ca="1" si="8"/>
        <v>34.821999999999981</v>
      </c>
      <c r="D68" s="755">
        <f t="shared" ca="1" si="10"/>
        <v>1</v>
      </c>
      <c r="E68" s="752">
        <v>0.64400000000000002</v>
      </c>
      <c r="F68" s="498">
        <f t="shared" si="9"/>
        <v>34.821999999999981</v>
      </c>
      <c r="G68" s="500">
        <f t="shared" ca="1" si="5"/>
        <v>1</v>
      </c>
    </row>
    <row r="69" spans="1:7" x14ac:dyDescent="0.2">
      <c r="A69" s="301">
        <f t="shared" ca="1" si="6"/>
        <v>149</v>
      </c>
      <c r="B69" s="751">
        <f t="shared" ca="1" si="7"/>
        <v>0.64400000000000002</v>
      </c>
      <c r="C69" s="498">
        <f t="shared" ca="1" si="8"/>
        <v>35.46599999999998</v>
      </c>
      <c r="D69" s="755">
        <f t="shared" ca="1" si="10"/>
        <v>1</v>
      </c>
      <c r="E69" s="752">
        <v>0.64400000000000002</v>
      </c>
      <c r="F69" s="498">
        <f t="shared" si="9"/>
        <v>35.46599999999998</v>
      </c>
      <c r="G69" s="500">
        <f t="shared" ca="1" si="5"/>
        <v>1</v>
      </c>
    </row>
    <row r="70" spans="1:7" x14ac:dyDescent="0.2">
      <c r="A70" s="301">
        <f t="shared" ca="1" si="6"/>
        <v>150</v>
      </c>
      <c r="B70" s="751">
        <f t="shared" ca="1" si="7"/>
        <v>0.64400000000000002</v>
      </c>
      <c r="C70" s="498">
        <f t="shared" ca="1" si="8"/>
        <v>36.109999999999978</v>
      </c>
      <c r="D70" s="755">
        <f t="shared" ca="1" si="10"/>
        <v>1</v>
      </c>
      <c r="E70" s="752">
        <v>0.64400000000000002</v>
      </c>
      <c r="F70" s="498">
        <f t="shared" si="9"/>
        <v>36.109999999999978</v>
      </c>
      <c r="G70" s="500">
        <f t="shared" ca="1" si="5"/>
        <v>1</v>
      </c>
    </row>
    <row r="71" spans="1:7" x14ac:dyDescent="0.2">
      <c r="A71" s="301">
        <f t="shared" ca="1" si="6"/>
        <v>151</v>
      </c>
      <c r="B71" s="751">
        <f t="shared" ca="1" si="7"/>
        <v>0.69</v>
      </c>
      <c r="C71" s="498">
        <f t="shared" ca="1" si="8"/>
        <v>36.799999999999976</v>
      </c>
      <c r="D71" s="755">
        <f t="shared" ca="1" si="10"/>
        <v>1</v>
      </c>
      <c r="E71" s="752">
        <v>0.69000000000000006</v>
      </c>
      <c r="F71" s="498">
        <f t="shared" si="9"/>
        <v>36.799999999999976</v>
      </c>
      <c r="G71" s="500">
        <f t="shared" ca="1" si="5"/>
        <v>1</v>
      </c>
    </row>
    <row r="72" spans="1:7" x14ac:dyDescent="0.2">
      <c r="A72" s="301">
        <f t="shared" ca="1" si="6"/>
        <v>152</v>
      </c>
      <c r="B72" s="751">
        <f t="shared" ca="1" si="7"/>
        <v>0.69</v>
      </c>
      <c r="C72" s="498">
        <f t="shared" ca="1" si="8"/>
        <v>37.489999999999974</v>
      </c>
      <c r="D72" s="755">
        <f t="shared" ca="1" si="10"/>
        <v>1</v>
      </c>
      <c r="E72" s="752">
        <v>0.69000000000000006</v>
      </c>
      <c r="F72" s="498">
        <f t="shared" si="9"/>
        <v>37.489999999999974</v>
      </c>
      <c r="G72" s="500">
        <f t="shared" ca="1" si="5"/>
        <v>1</v>
      </c>
    </row>
    <row r="73" spans="1:7" x14ac:dyDescent="0.2">
      <c r="A73" s="301">
        <f t="shared" ca="1" si="6"/>
        <v>153</v>
      </c>
      <c r="B73" s="751">
        <f t="shared" ca="1" si="7"/>
        <v>0.69</v>
      </c>
      <c r="C73" s="498">
        <f t="shared" ca="1" si="8"/>
        <v>38.179999999999971</v>
      </c>
      <c r="D73" s="755">
        <f t="shared" ca="1" si="10"/>
        <v>1</v>
      </c>
      <c r="E73" s="752">
        <v>0.69000000000000006</v>
      </c>
      <c r="F73" s="498">
        <f t="shared" si="9"/>
        <v>38.179999999999971</v>
      </c>
      <c r="G73" s="500">
        <f t="shared" ca="1" si="5"/>
        <v>1</v>
      </c>
    </row>
    <row r="74" spans="1:7" x14ac:dyDescent="0.2">
      <c r="A74" s="301">
        <f t="shared" ca="1" si="6"/>
        <v>154</v>
      </c>
      <c r="B74" s="751">
        <f t="shared" ca="1" si="7"/>
        <v>0.69</v>
      </c>
      <c r="C74" s="498">
        <f t="shared" ca="1" si="8"/>
        <v>38.869999999999969</v>
      </c>
      <c r="D74" s="755">
        <f t="shared" ca="1" si="10"/>
        <v>1</v>
      </c>
      <c r="E74" s="752">
        <v>0.69000000000000006</v>
      </c>
      <c r="F74" s="498">
        <f t="shared" si="9"/>
        <v>38.869999999999969</v>
      </c>
      <c r="G74" s="500">
        <f t="shared" ref="G74:G109" ca="1" si="11">C74/F74</f>
        <v>1</v>
      </c>
    </row>
    <row r="75" spans="1:7" x14ac:dyDescent="0.2">
      <c r="A75" s="301">
        <f t="shared" ca="1" si="6"/>
        <v>155</v>
      </c>
      <c r="B75" s="751">
        <f t="shared" ca="1" si="7"/>
        <v>0.69</v>
      </c>
      <c r="C75" s="498">
        <f t="shared" ca="1" si="8"/>
        <v>39.559999999999967</v>
      </c>
      <c r="D75" s="755">
        <f t="shared" ca="1" si="10"/>
        <v>1</v>
      </c>
      <c r="E75" s="752">
        <v>0.69000000000000006</v>
      </c>
      <c r="F75" s="498">
        <f t="shared" si="9"/>
        <v>39.559999999999967</v>
      </c>
      <c r="G75" s="500">
        <f t="shared" ca="1" si="11"/>
        <v>1</v>
      </c>
    </row>
    <row r="76" spans="1:7" x14ac:dyDescent="0.2">
      <c r="A76" s="301">
        <f t="shared" ref="A76:A139" ca="1" si="12">A75+1</f>
        <v>156</v>
      </c>
      <c r="B76" s="751">
        <f t="shared" ref="B76:B139" ca="1" si="13">ROUND((E76*D76),4)</f>
        <v>0.69</v>
      </c>
      <c r="C76" s="498">
        <f t="shared" ref="C76:C139" ca="1" si="14">SUM(C75+B76)</f>
        <v>40.249999999999964</v>
      </c>
      <c r="D76" s="755">
        <f t="shared" ca="1" si="10"/>
        <v>1</v>
      </c>
      <c r="E76" s="752">
        <v>0.69000000000000006</v>
      </c>
      <c r="F76" s="498">
        <f t="shared" ref="F76:F139" si="15">SUM(F75+E76)</f>
        <v>40.249999999999964</v>
      </c>
      <c r="G76" s="500">
        <f t="shared" ca="1" si="11"/>
        <v>1</v>
      </c>
    </row>
    <row r="77" spans="1:7" x14ac:dyDescent="0.2">
      <c r="A77" s="301">
        <f t="shared" ca="1" si="12"/>
        <v>157</v>
      </c>
      <c r="B77" s="751">
        <f t="shared" ca="1" si="13"/>
        <v>0.69</v>
      </c>
      <c r="C77" s="498">
        <f t="shared" ca="1" si="14"/>
        <v>40.939999999999962</v>
      </c>
      <c r="D77" s="755">
        <f t="shared" ref="D77:D140" ca="1" si="16">D76</f>
        <v>1</v>
      </c>
      <c r="E77" s="752">
        <v>0.69000000000000006</v>
      </c>
      <c r="F77" s="498">
        <f t="shared" si="15"/>
        <v>40.939999999999962</v>
      </c>
      <c r="G77" s="500">
        <f t="shared" ca="1" si="11"/>
        <v>1</v>
      </c>
    </row>
    <row r="78" spans="1:7" x14ac:dyDescent="0.2">
      <c r="A78" s="301">
        <f t="shared" ca="1" si="12"/>
        <v>158</v>
      </c>
      <c r="B78" s="751">
        <f t="shared" ca="1" si="13"/>
        <v>0.69</v>
      </c>
      <c r="C78" s="498">
        <f t="shared" ca="1" si="14"/>
        <v>41.62999999999996</v>
      </c>
      <c r="D78" s="755">
        <f t="shared" ca="1" si="16"/>
        <v>1</v>
      </c>
      <c r="E78" s="752">
        <v>0.69000000000000006</v>
      </c>
      <c r="F78" s="498">
        <f t="shared" si="15"/>
        <v>41.62999999999996</v>
      </c>
      <c r="G78" s="500">
        <f t="shared" ca="1" si="11"/>
        <v>1</v>
      </c>
    </row>
    <row r="79" spans="1:7" x14ac:dyDescent="0.2">
      <c r="A79" s="301">
        <f t="shared" ca="1" si="12"/>
        <v>159</v>
      </c>
      <c r="B79" s="751">
        <f t="shared" ca="1" si="13"/>
        <v>0.69</v>
      </c>
      <c r="C79" s="498">
        <f t="shared" ca="1" si="14"/>
        <v>42.319999999999958</v>
      </c>
      <c r="D79" s="755">
        <f t="shared" ca="1" si="16"/>
        <v>1</v>
      </c>
      <c r="E79" s="752">
        <v>0.69000000000000006</v>
      </c>
      <c r="F79" s="498">
        <f t="shared" si="15"/>
        <v>42.319999999999958</v>
      </c>
      <c r="G79" s="500">
        <f t="shared" ca="1" si="11"/>
        <v>1</v>
      </c>
    </row>
    <row r="80" spans="1:7" x14ac:dyDescent="0.2">
      <c r="A80" s="301">
        <f t="shared" ca="1" si="12"/>
        <v>160</v>
      </c>
      <c r="B80" s="751">
        <f t="shared" ca="1" si="13"/>
        <v>0.69</v>
      </c>
      <c r="C80" s="498">
        <f t="shared" ca="1" si="14"/>
        <v>43.009999999999955</v>
      </c>
      <c r="D80" s="755">
        <f t="shared" ca="1" si="16"/>
        <v>1</v>
      </c>
      <c r="E80" s="752">
        <v>0.69000000000000006</v>
      </c>
      <c r="F80" s="498">
        <f t="shared" si="15"/>
        <v>43.009999999999955</v>
      </c>
      <c r="G80" s="500">
        <f t="shared" ca="1" si="11"/>
        <v>1</v>
      </c>
    </row>
    <row r="81" spans="1:7" x14ac:dyDescent="0.2">
      <c r="A81" s="301">
        <f t="shared" ca="1" si="12"/>
        <v>161</v>
      </c>
      <c r="B81" s="751">
        <f t="shared" ca="1" si="13"/>
        <v>0.73599999999999999</v>
      </c>
      <c r="C81" s="498">
        <f t="shared" ca="1" si="14"/>
        <v>43.745999999999952</v>
      </c>
      <c r="D81" s="755">
        <f t="shared" ca="1" si="16"/>
        <v>1</v>
      </c>
      <c r="E81" s="752">
        <v>0.73599999999999988</v>
      </c>
      <c r="F81" s="498">
        <f t="shared" si="15"/>
        <v>43.745999999999952</v>
      </c>
      <c r="G81" s="500">
        <f t="shared" ca="1" si="11"/>
        <v>1</v>
      </c>
    </row>
    <row r="82" spans="1:7" x14ac:dyDescent="0.2">
      <c r="A82" s="301">
        <f t="shared" ca="1" si="12"/>
        <v>162</v>
      </c>
      <c r="B82" s="751">
        <f t="shared" ca="1" si="13"/>
        <v>0.73599999999999999</v>
      </c>
      <c r="C82" s="498">
        <f t="shared" ca="1" si="14"/>
        <v>44.48199999999995</v>
      </c>
      <c r="D82" s="755">
        <f t="shared" ca="1" si="16"/>
        <v>1</v>
      </c>
      <c r="E82" s="752">
        <v>0.73599999999999988</v>
      </c>
      <c r="F82" s="498">
        <f t="shared" si="15"/>
        <v>44.48199999999995</v>
      </c>
      <c r="G82" s="500">
        <f t="shared" ca="1" si="11"/>
        <v>1</v>
      </c>
    </row>
    <row r="83" spans="1:7" x14ac:dyDescent="0.2">
      <c r="A83" s="301">
        <f t="shared" ca="1" si="12"/>
        <v>163</v>
      </c>
      <c r="B83" s="751">
        <f t="shared" ca="1" si="13"/>
        <v>0.73599999999999999</v>
      </c>
      <c r="C83" s="498">
        <f t="shared" ca="1" si="14"/>
        <v>45.217999999999947</v>
      </c>
      <c r="D83" s="755">
        <f t="shared" ca="1" si="16"/>
        <v>1</v>
      </c>
      <c r="E83" s="752">
        <v>0.73599999999999988</v>
      </c>
      <c r="F83" s="498">
        <f t="shared" si="15"/>
        <v>45.217999999999947</v>
      </c>
      <c r="G83" s="500">
        <f t="shared" ca="1" si="11"/>
        <v>1</v>
      </c>
    </row>
    <row r="84" spans="1:7" x14ac:dyDescent="0.2">
      <c r="A84" s="301">
        <f t="shared" ca="1" si="12"/>
        <v>164</v>
      </c>
      <c r="B84" s="751">
        <f t="shared" ca="1" si="13"/>
        <v>0.73599999999999999</v>
      </c>
      <c r="C84" s="498">
        <f t="shared" ca="1" si="14"/>
        <v>45.953999999999944</v>
      </c>
      <c r="D84" s="755">
        <f t="shared" ca="1" si="16"/>
        <v>1</v>
      </c>
      <c r="E84" s="752">
        <v>0.73599999999999988</v>
      </c>
      <c r="F84" s="498">
        <f t="shared" si="15"/>
        <v>45.953999999999944</v>
      </c>
      <c r="G84" s="500">
        <f t="shared" ca="1" si="11"/>
        <v>1</v>
      </c>
    </row>
    <row r="85" spans="1:7" x14ac:dyDescent="0.2">
      <c r="A85" s="301">
        <f t="shared" ca="1" si="12"/>
        <v>165</v>
      </c>
      <c r="B85" s="751">
        <f t="shared" ca="1" si="13"/>
        <v>0.73599999999999999</v>
      </c>
      <c r="C85" s="498">
        <f t="shared" ca="1" si="14"/>
        <v>46.689999999999941</v>
      </c>
      <c r="D85" s="755">
        <f t="shared" ca="1" si="16"/>
        <v>1</v>
      </c>
      <c r="E85" s="752">
        <v>0.73599999999999988</v>
      </c>
      <c r="F85" s="498">
        <f t="shared" si="15"/>
        <v>46.689999999999941</v>
      </c>
      <c r="G85" s="500">
        <f t="shared" ca="1" si="11"/>
        <v>1</v>
      </c>
    </row>
    <row r="86" spans="1:7" x14ac:dyDescent="0.2">
      <c r="A86" s="301">
        <f t="shared" ca="1" si="12"/>
        <v>166</v>
      </c>
      <c r="B86" s="751">
        <f t="shared" ca="1" si="13"/>
        <v>0.73599999999999999</v>
      </c>
      <c r="C86" s="498">
        <f t="shared" ca="1" si="14"/>
        <v>47.425999999999938</v>
      </c>
      <c r="D86" s="755">
        <f t="shared" ca="1" si="16"/>
        <v>1</v>
      </c>
      <c r="E86" s="752">
        <v>0.73599999999999988</v>
      </c>
      <c r="F86" s="498">
        <f t="shared" si="15"/>
        <v>47.425999999999938</v>
      </c>
      <c r="G86" s="500">
        <f t="shared" ca="1" si="11"/>
        <v>1</v>
      </c>
    </row>
    <row r="87" spans="1:7" x14ac:dyDescent="0.2">
      <c r="A87" s="301">
        <f t="shared" ca="1" si="12"/>
        <v>167</v>
      </c>
      <c r="B87" s="751">
        <f t="shared" ca="1" si="13"/>
        <v>0.73599999999999999</v>
      </c>
      <c r="C87" s="498">
        <f t="shared" ca="1" si="14"/>
        <v>48.161999999999935</v>
      </c>
      <c r="D87" s="755">
        <f t="shared" ca="1" si="16"/>
        <v>1</v>
      </c>
      <c r="E87" s="752">
        <v>0.73599999999999988</v>
      </c>
      <c r="F87" s="498">
        <f t="shared" si="15"/>
        <v>48.161999999999935</v>
      </c>
      <c r="G87" s="500">
        <f t="shared" ca="1" si="11"/>
        <v>1</v>
      </c>
    </row>
    <row r="88" spans="1:7" x14ac:dyDescent="0.2">
      <c r="A88" s="301">
        <f t="shared" ca="1" si="12"/>
        <v>168</v>
      </c>
      <c r="B88" s="751">
        <f t="shared" ca="1" si="13"/>
        <v>0.73599999999999999</v>
      </c>
      <c r="C88" s="498">
        <f t="shared" ca="1" si="14"/>
        <v>48.897999999999932</v>
      </c>
      <c r="D88" s="755">
        <f t="shared" ca="1" si="16"/>
        <v>1</v>
      </c>
      <c r="E88" s="752">
        <v>0.73599999999999988</v>
      </c>
      <c r="F88" s="498">
        <f t="shared" si="15"/>
        <v>48.897999999999932</v>
      </c>
      <c r="G88" s="500">
        <f t="shared" ca="1" si="11"/>
        <v>1</v>
      </c>
    </row>
    <row r="89" spans="1:7" x14ac:dyDescent="0.2">
      <c r="A89" s="301">
        <f t="shared" ca="1" si="12"/>
        <v>169</v>
      </c>
      <c r="B89" s="751">
        <f t="shared" ca="1" si="13"/>
        <v>0.73599999999999999</v>
      </c>
      <c r="C89" s="498">
        <f t="shared" ca="1" si="14"/>
        <v>49.633999999999929</v>
      </c>
      <c r="D89" s="755">
        <f t="shared" ca="1" si="16"/>
        <v>1</v>
      </c>
      <c r="E89" s="752">
        <v>0.73599999999999988</v>
      </c>
      <c r="F89" s="498">
        <f t="shared" si="15"/>
        <v>49.633999999999929</v>
      </c>
      <c r="G89" s="500">
        <f t="shared" ca="1" si="11"/>
        <v>1</v>
      </c>
    </row>
    <row r="90" spans="1:7" x14ac:dyDescent="0.2">
      <c r="A90" s="301">
        <f t="shared" ca="1" si="12"/>
        <v>170</v>
      </c>
      <c r="B90" s="751">
        <f t="shared" ca="1" si="13"/>
        <v>0.73599999999999999</v>
      </c>
      <c r="C90" s="498">
        <f t="shared" ca="1" si="14"/>
        <v>50.369999999999926</v>
      </c>
      <c r="D90" s="755">
        <f t="shared" ca="1" si="16"/>
        <v>1</v>
      </c>
      <c r="E90" s="752">
        <v>0.73599999999999988</v>
      </c>
      <c r="F90" s="498">
        <f t="shared" si="15"/>
        <v>50.369999999999926</v>
      </c>
      <c r="G90" s="500">
        <f t="shared" ca="1" si="11"/>
        <v>1</v>
      </c>
    </row>
    <row r="91" spans="1:7" x14ac:dyDescent="0.2">
      <c r="A91" s="301">
        <f t="shared" ca="1" si="12"/>
        <v>171</v>
      </c>
      <c r="B91" s="751">
        <f t="shared" ca="1" si="13"/>
        <v>0.73599999999999999</v>
      </c>
      <c r="C91" s="498">
        <f t="shared" ca="1" si="14"/>
        <v>51.105999999999923</v>
      </c>
      <c r="D91" s="755">
        <f t="shared" ca="1" si="16"/>
        <v>1</v>
      </c>
      <c r="E91" s="752">
        <v>0.73599999999999988</v>
      </c>
      <c r="F91" s="498">
        <f t="shared" si="15"/>
        <v>51.105999999999923</v>
      </c>
      <c r="G91" s="500">
        <f t="shared" ca="1" si="11"/>
        <v>1</v>
      </c>
    </row>
    <row r="92" spans="1:7" x14ac:dyDescent="0.2">
      <c r="A92" s="301">
        <f t="shared" ca="1" si="12"/>
        <v>172</v>
      </c>
      <c r="B92" s="751">
        <f t="shared" ca="1" si="13"/>
        <v>0.73599999999999999</v>
      </c>
      <c r="C92" s="498">
        <f t="shared" ca="1" si="14"/>
        <v>51.841999999999921</v>
      </c>
      <c r="D92" s="755">
        <f t="shared" ca="1" si="16"/>
        <v>1</v>
      </c>
      <c r="E92" s="752">
        <v>0.73599999999999988</v>
      </c>
      <c r="F92" s="498">
        <f t="shared" si="15"/>
        <v>51.841999999999921</v>
      </c>
      <c r="G92" s="500">
        <f t="shared" ca="1" si="11"/>
        <v>1</v>
      </c>
    </row>
    <row r="93" spans="1:7" x14ac:dyDescent="0.2">
      <c r="A93" s="301">
        <f t="shared" ca="1" si="12"/>
        <v>173</v>
      </c>
      <c r="B93" s="751">
        <f t="shared" ca="1" si="13"/>
        <v>0.73599999999999999</v>
      </c>
      <c r="C93" s="498">
        <f t="shared" ca="1" si="14"/>
        <v>52.577999999999918</v>
      </c>
      <c r="D93" s="755">
        <f t="shared" ca="1" si="16"/>
        <v>1</v>
      </c>
      <c r="E93" s="752">
        <v>0.73599999999999988</v>
      </c>
      <c r="F93" s="498">
        <f t="shared" si="15"/>
        <v>52.577999999999918</v>
      </c>
      <c r="G93" s="500">
        <f t="shared" ca="1" si="11"/>
        <v>1</v>
      </c>
    </row>
    <row r="94" spans="1:7" x14ac:dyDescent="0.2">
      <c r="A94" s="301">
        <f t="shared" ca="1" si="12"/>
        <v>174</v>
      </c>
      <c r="B94" s="751">
        <f t="shared" ca="1" si="13"/>
        <v>0.73599999999999999</v>
      </c>
      <c r="C94" s="498">
        <f t="shared" ca="1" si="14"/>
        <v>53.313999999999915</v>
      </c>
      <c r="D94" s="755">
        <f t="shared" ca="1" si="16"/>
        <v>1</v>
      </c>
      <c r="E94" s="752">
        <v>0.73599999999999988</v>
      </c>
      <c r="F94" s="498">
        <f t="shared" si="15"/>
        <v>53.313999999999915</v>
      </c>
      <c r="G94" s="500">
        <f t="shared" ca="1" si="11"/>
        <v>1</v>
      </c>
    </row>
    <row r="95" spans="1:7" x14ac:dyDescent="0.2">
      <c r="A95" s="301">
        <f t="shared" ca="1" si="12"/>
        <v>175</v>
      </c>
      <c r="B95" s="751">
        <f t="shared" ca="1" si="13"/>
        <v>0.73599999999999999</v>
      </c>
      <c r="C95" s="498">
        <f t="shared" ca="1" si="14"/>
        <v>54.049999999999912</v>
      </c>
      <c r="D95" s="755">
        <f t="shared" ca="1" si="16"/>
        <v>1</v>
      </c>
      <c r="E95" s="752">
        <v>0.73599999999999988</v>
      </c>
      <c r="F95" s="498">
        <f t="shared" si="15"/>
        <v>54.049999999999912</v>
      </c>
      <c r="G95" s="500">
        <f t="shared" ca="1" si="11"/>
        <v>1</v>
      </c>
    </row>
    <row r="96" spans="1:7" x14ac:dyDescent="0.2">
      <c r="A96" s="301">
        <f t="shared" ca="1" si="12"/>
        <v>176</v>
      </c>
      <c r="B96" s="751">
        <f t="shared" ca="1" si="13"/>
        <v>0.73599999999999999</v>
      </c>
      <c r="C96" s="498">
        <f t="shared" ca="1" si="14"/>
        <v>54.785999999999909</v>
      </c>
      <c r="D96" s="755">
        <f t="shared" ca="1" si="16"/>
        <v>1</v>
      </c>
      <c r="E96" s="752">
        <v>0.73599999999999988</v>
      </c>
      <c r="F96" s="498">
        <f t="shared" si="15"/>
        <v>54.785999999999909</v>
      </c>
      <c r="G96" s="500">
        <f t="shared" ca="1" si="11"/>
        <v>1</v>
      </c>
    </row>
    <row r="97" spans="1:7" x14ac:dyDescent="0.2">
      <c r="A97" s="301">
        <f t="shared" ca="1" si="12"/>
        <v>177</v>
      </c>
      <c r="B97" s="751">
        <f t="shared" ca="1" si="13"/>
        <v>0.73599999999999999</v>
      </c>
      <c r="C97" s="498">
        <f t="shared" ca="1" si="14"/>
        <v>55.521999999999906</v>
      </c>
      <c r="D97" s="755">
        <f t="shared" ca="1" si="16"/>
        <v>1</v>
      </c>
      <c r="E97" s="752">
        <v>0.73599999999999988</v>
      </c>
      <c r="F97" s="498">
        <f t="shared" si="15"/>
        <v>55.521999999999906</v>
      </c>
      <c r="G97" s="500">
        <f t="shared" ca="1" si="11"/>
        <v>1</v>
      </c>
    </row>
    <row r="98" spans="1:7" x14ac:dyDescent="0.2">
      <c r="A98" s="301">
        <f t="shared" ca="1" si="12"/>
        <v>178</v>
      </c>
      <c r="B98" s="751">
        <f t="shared" ca="1" si="13"/>
        <v>0.73599999999999999</v>
      </c>
      <c r="C98" s="498">
        <f t="shared" ca="1" si="14"/>
        <v>56.257999999999903</v>
      </c>
      <c r="D98" s="755">
        <f t="shared" ca="1" si="16"/>
        <v>1</v>
      </c>
      <c r="E98" s="752">
        <v>0.73599999999999988</v>
      </c>
      <c r="F98" s="498">
        <f t="shared" si="15"/>
        <v>56.257999999999903</v>
      </c>
      <c r="G98" s="500">
        <f t="shared" ca="1" si="11"/>
        <v>1</v>
      </c>
    </row>
    <row r="99" spans="1:7" x14ac:dyDescent="0.2">
      <c r="A99" s="301">
        <f t="shared" ca="1" si="12"/>
        <v>179</v>
      </c>
      <c r="B99" s="751">
        <f t="shared" ca="1" si="13"/>
        <v>0.73599999999999999</v>
      </c>
      <c r="C99" s="498">
        <f t="shared" ca="1" si="14"/>
        <v>56.9939999999999</v>
      </c>
      <c r="D99" s="755">
        <f t="shared" ca="1" si="16"/>
        <v>1</v>
      </c>
      <c r="E99" s="752">
        <v>0.73599999999999988</v>
      </c>
      <c r="F99" s="498">
        <f t="shared" si="15"/>
        <v>56.9939999999999</v>
      </c>
      <c r="G99" s="500">
        <f t="shared" ca="1" si="11"/>
        <v>1</v>
      </c>
    </row>
    <row r="100" spans="1:7" x14ac:dyDescent="0.2">
      <c r="A100" s="301">
        <f t="shared" ca="1" si="12"/>
        <v>180</v>
      </c>
      <c r="B100" s="751">
        <f t="shared" ca="1" si="13"/>
        <v>0.73599999999999999</v>
      </c>
      <c r="C100" s="498">
        <f t="shared" ca="1" si="14"/>
        <v>57.729999999999897</v>
      </c>
      <c r="D100" s="755">
        <f t="shared" ca="1" si="16"/>
        <v>1</v>
      </c>
      <c r="E100" s="752">
        <v>0.73599999999999988</v>
      </c>
      <c r="F100" s="498">
        <f t="shared" si="15"/>
        <v>57.729999999999897</v>
      </c>
      <c r="G100" s="500">
        <f t="shared" ca="1" si="11"/>
        <v>1</v>
      </c>
    </row>
    <row r="101" spans="1:7" x14ac:dyDescent="0.2">
      <c r="A101" s="301">
        <f t="shared" ca="1" si="12"/>
        <v>181</v>
      </c>
      <c r="B101" s="751">
        <f t="shared" ca="1" si="13"/>
        <v>0</v>
      </c>
      <c r="C101" s="498">
        <f t="shared" ca="1" si="14"/>
        <v>57.729999999999897</v>
      </c>
      <c r="D101" s="755">
        <f t="shared" ca="1" si="16"/>
        <v>1</v>
      </c>
      <c r="E101" s="752">
        <v>0</v>
      </c>
      <c r="F101" s="498">
        <f t="shared" si="15"/>
        <v>57.729999999999897</v>
      </c>
      <c r="G101" s="500">
        <f t="shared" ca="1" si="11"/>
        <v>1</v>
      </c>
    </row>
    <row r="102" spans="1:7" x14ac:dyDescent="0.2">
      <c r="A102" s="301">
        <f t="shared" ca="1" si="12"/>
        <v>182</v>
      </c>
      <c r="B102" s="751">
        <f t="shared" ca="1" si="13"/>
        <v>0</v>
      </c>
      <c r="C102" s="498">
        <f t="shared" ca="1" si="14"/>
        <v>57.729999999999897</v>
      </c>
      <c r="D102" s="755">
        <f t="shared" ca="1" si="16"/>
        <v>1</v>
      </c>
      <c r="E102" s="752">
        <v>0</v>
      </c>
      <c r="F102" s="498">
        <f t="shared" si="15"/>
        <v>57.729999999999897</v>
      </c>
      <c r="G102" s="500">
        <f t="shared" ca="1" si="11"/>
        <v>1</v>
      </c>
    </row>
    <row r="103" spans="1:7" x14ac:dyDescent="0.2">
      <c r="A103" s="301">
        <f t="shared" ca="1" si="12"/>
        <v>183</v>
      </c>
      <c r="B103" s="751">
        <f t="shared" ca="1" si="13"/>
        <v>0</v>
      </c>
      <c r="C103" s="498">
        <f t="shared" ca="1" si="14"/>
        <v>57.729999999999897</v>
      </c>
      <c r="D103" s="755">
        <f t="shared" ca="1" si="16"/>
        <v>1</v>
      </c>
      <c r="E103" s="752">
        <v>0</v>
      </c>
      <c r="F103" s="498">
        <f t="shared" si="15"/>
        <v>57.729999999999897</v>
      </c>
      <c r="G103" s="500">
        <f t="shared" ca="1" si="11"/>
        <v>1</v>
      </c>
    </row>
    <row r="104" spans="1:7" x14ac:dyDescent="0.2">
      <c r="A104" s="301">
        <f t="shared" ca="1" si="12"/>
        <v>184</v>
      </c>
      <c r="B104" s="751">
        <f t="shared" ca="1" si="13"/>
        <v>0</v>
      </c>
      <c r="C104" s="498">
        <f t="shared" ca="1" si="14"/>
        <v>57.729999999999897</v>
      </c>
      <c r="D104" s="755">
        <f t="shared" ca="1" si="16"/>
        <v>1</v>
      </c>
      <c r="E104" s="752">
        <v>0</v>
      </c>
      <c r="F104" s="498">
        <f t="shared" si="15"/>
        <v>57.729999999999897</v>
      </c>
      <c r="G104" s="500">
        <f t="shared" ca="1" si="11"/>
        <v>1</v>
      </c>
    </row>
    <row r="105" spans="1:7" x14ac:dyDescent="0.2">
      <c r="A105" s="301">
        <f t="shared" ca="1" si="12"/>
        <v>185</v>
      </c>
      <c r="B105" s="751">
        <f t="shared" ca="1" si="13"/>
        <v>0</v>
      </c>
      <c r="C105" s="498">
        <f t="shared" ca="1" si="14"/>
        <v>57.729999999999897</v>
      </c>
      <c r="D105" s="755">
        <f t="shared" ca="1" si="16"/>
        <v>1</v>
      </c>
      <c r="E105" s="752">
        <v>0</v>
      </c>
      <c r="F105" s="498">
        <f t="shared" si="15"/>
        <v>57.729999999999897</v>
      </c>
      <c r="G105" s="500">
        <f t="shared" ca="1" si="11"/>
        <v>1</v>
      </c>
    </row>
    <row r="106" spans="1:7" x14ac:dyDescent="0.2">
      <c r="A106" s="301">
        <f t="shared" ca="1" si="12"/>
        <v>186</v>
      </c>
      <c r="B106" s="751">
        <f t="shared" ca="1" si="13"/>
        <v>0</v>
      </c>
      <c r="C106" s="498">
        <f t="shared" ca="1" si="14"/>
        <v>57.729999999999897</v>
      </c>
      <c r="D106" s="755">
        <f t="shared" ca="1" si="16"/>
        <v>1</v>
      </c>
      <c r="E106" s="752">
        <v>0</v>
      </c>
      <c r="F106" s="498">
        <f t="shared" si="15"/>
        <v>57.729999999999897</v>
      </c>
      <c r="G106" s="500">
        <f t="shared" ca="1" si="11"/>
        <v>1</v>
      </c>
    </row>
    <row r="107" spans="1:7" x14ac:dyDescent="0.2">
      <c r="A107" s="301">
        <f t="shared" ca="1" si="12"/>
        <v>187</v>
      </c>
      <c r="B107" s="751">
        <f t="shared" ca="1" si="13"/>
        <v>0</v>
      </c>
      <c r="C107" s="498">
        <f t="shared" ca="1" si="14"/>
        <v>57.729999999999897</v>
      </c>
      <c r="D107" s="755">
        <f t="shared" ca="1" si="16"/>
        <v>1</v>
      </c>
      <c r="E107" s="752">
        <v>0</v>
      </c>
      <c r="F107" s="498">
        <f t="shared" si="15"/>
        <v>57.729999999999897</v>
      </c>
      <c r="G107" s="500">
        <f t="shared" ca="1" si="11"/>
        <v>1</v>
      </c>
    </row>
    <row r="108" spans="1:7" x14ac:dyDescent="0.2">
      <c r="A108" s="301">
        <f t="shared" ca="1" si="12"/>
        <v>188</v>
      </c>
      <c r="B108" s="751">
        <f t="shared" ca="1" si="13"/>
        <v>0</v>
      </c>
      <c r="C108" s="498">
        <f t="shared" ca="1" si="14"/>
        <v>57.729999999999897</v>
      </c>
      <c r="D108" s="755">
        <f t="shared" ca="1" si="16"/>
        <v>1</v>
      </c>
      <c r="E108" s="752">
        <v>0</v>
      </c>
      <c r="F108" s="498">
        <f t="shared" si="15"/>
        <v>57.729999999999897</v>
      </c>
      <c r="G108" s="500">
        <f t="shared" ca="1" si="11"/>
        <v>1</v>
      </c>
    </row>
    <row r="109" spans="1:7" x14ac:dyDescent="0.2">
      <c r="A109" s="301">
        <f t="shared" ca="1" si="12"/>
        <v>189</v>
      </c>
      <c r="B109" s="751">
        <f t="shared" ca="1" si="13"/>
        <v>0</v>
      </c>
      <c r="C109" s="498">
        <f t="shared" ca="1" si="14"/>
        <v>57.729999999999897</v>
      </c>
      <c r="D109" s="755">
        <f t="shared" ca="1" si="16"/>
        <v>1</v>
      </c>
      <c r="E109" s="752">
        <v>0</v>
      </c>
      <c r="F109" s="498">
        <f t="shared" si="15"/>
        <v>57.729999999999897</v>
      </c>
      <c r="G109" s="500">
        <f t="shared" ca="1" si="11"/>
        <v>1</v>
      </c>
    </row>
    <row r="110" spans="1:7" x14ac:dyDescent="0.2">
      <c r="A110" s="301">
        <f t="shared" ca="1" si="12"/>
        <v>190</v>
      </c>
      <c r="B110" s="751">
        <f t="shared" ca="1" si="13"/>
        <v>0</v>
      </c>
      <c r="C110" s="498">
        <f t="shared" ca="1" si="14"/>
        <v>57.729999999999897</v>
      </c>
      <c r="D110" s="755">
        <f t="shared" ca="1" si="16"/>
        <v>1</v>
      </c>
      <c r="E110" s="752">
        <v>0</v>
      </c>
      <c r="F110" s="498">
        <f t="shared" si="15"/>
        <v>57.729999999999897</v>
      </c>
      <c r="G110" s="500">
        <f ca="1">C110/F110</f>
        <v>1</v>
      </c>
    </row>
    <row r="111" spans="1:7" x14ac:dyDescent="0.2">
      <c r="A111" s="301">
        <f t="shared" ca="1" si="12"/>
        <v>191</v>
      </c>
      <c r="B111" s="751">
        <f t="shared" ca="1" si="13"/>
        <v>0</v>
      </c>
      <c r="C111" s="498">
        <f t="shared" ca="1" si="14"/>
        <v>57.729999999999897</v>
      </c>
      <c r="D111" s="755">
        <f t="shared" ca="1" si="16"/>
        <v>1</v>
      </c>
      <c r="E111" s="752">
        <v>0</v>
      </c>
      <c r="F111" s="498">
        <f t="shared" si="15"/>
        <v>57.729999999999897</v>
      </c>
      <c r="G111" s="500">
        <f t="shared" ref="G111:G171" ca="1" si="17">C111/F111</f>
        <v>1</v>
      </c>
    </row>
    <row r="112" spans="1:7" x14ac:dyDescent="0.2">
      <c r="A112" s="301">
        <f t="shared" ca="1" si="12"/>
        <v>192</v>
      </c>
      <c r="B112" s="751">
        <f t="shared" ca="1" si="13"/>
        <v>0</v>
      </c>
      <c r="C112" s="498">
        <f t="shared" ca="1" si="14"/>
        <v>57.729999999999897</v>
      </c>
      <c r="D112" s="755">
        <f t="shared" ca="1" si="16"/>
        <v>1</v>
      </c>
      <c r="E112" s="752">
        <v>0</v>
      </c>
      <c r="F112" s="498">
        <f t="shared" si="15"/>
        <v>57.729999999999897</v>
      </c>
      <c r="G112" s="500">
        <f t="shared" ca="1" si="17"/>
        <v>1</v>
      </c>
    </row>
    <row r="113" spans="1:7" x14ac:dyDescent="0.2">
      <c r="A113" s="301">
        <f t="shared" ca="1" si="12"/>
        <v>193</v>
      </c>
      <c r="B113" s="751">
        <f t="shared" ca="1" si="13"/>
        <v>0</v>
      </c>
      <c r="C113" s="498">
        <f t="shared" ca="1" si="14"/>
        <v>57.729999999999897</v>
      </c>
      <c r="D113" s="755">
        <f t="shared" ca="1" si="16"/>
        <v>1</v>
      </c>
      <c r="E113" s="752">
        <v>0</v>
      </c>
      <c r="F113" s="498">
        <f t="shared" si="15"/>
        <v>57.729999999999897</v>
      </c>
      <c r="G113" s="500">
        <f t="shared" ca="1" si="17"/>
        <v>1</v>
      </c>
    </row>
    <row r="114" spans="1:7" x14ac:dyDescent="0.2">
      <c r="A114" s="301">
        <f t="shared" ca="1" si="12"/>
        <v>194</v>
      </c>
      <c r="B114" s="751">
        <f t="shared" ca="1" si="13"/>
        <v>0</v>
      </c>
      <c r="C114" s="498">
        <f t="shared" ca="1" si="14"/>
        <v>57.729999999999897</v>
      </c>
      <c r="D114" s="755">
        <f t="shared" ca="1" si="16"/>
        <v>1</v>
      </c>
      <c r="E114" s="752">
        <v>0</v>
      </c>
      <c r="F114" s="498">
        <f t="shared" si="15"/>
        <v>57.729999999999897</v>
      </c>
      <c r="G114" s="500">
        <f t="shared" ca="1" si="17"/>
        <v>1</v>
      </c>
    </row>
    <row r="115" spans="1:7" x14ac:dyDescent="0.2">
      <c r="A115" s="301">
        <f t="shared" ca="1" si="12"/>
        <v>195</v>
      </c>
      <c r="B115" s="751">
        <f t="shared" ca="1" si="13"/>
        <v>0</v>
      </c>
      <c r="C115" s="498">
        <f t="shared" ca="1" si="14"/>
        <v>57.729999999999897</v>
      </c>
      <c r="D115" s="755">
        <f t="shared" ca="1" si="16"/>
        <v>1</v>
      </c>
      <c r="E115" s="752">
        <v>0</v>
      </c>
      <c r="F115" s="498">
        <f t="shared" si="15"/>
        <v>57.729999999999897</v>
      </c>
      <c r="G115" s="500">
        <f t="shared" ca="1" si="17"/>
        <v>1</v>
      </c>
    </row>
    <row r="116" spans="1:7" x14ac:dyDescent="0.2">
      <c r="A116" s="301">
        <f t="shared" ca="1" si="12"/>
        <v>196</v>
      </c>
      <c r="B116" s="751">
        <f t="shared" ca="1" si="13"/>
        <v>0</v>
      </c>
      <c r="C116" s="498">
        <f t="shared" ca="1" si="14"/>
        <v>57.729999999999897</v>
      </c>
      <c r="D116" s="755">
        <f t="shared" ca="1" si="16"/>
        <v>1</v>
      </c>
      <c r="E116" s="752">
        <v>0</v>
      </c>
      <c r="F116" s="498">
        <f t="shared" si="15"/>
        <v>57.729999999999897</v>
      </c>
      <c r="G116" s="500">
        <f t="shared" ca="1" si="17"/>
        <v>1</v>
      </c>
    </row>
    <row r="117" spans="1:7" x14ac:dyDescent="0.2">
      <c r="A117" s="301">
        <f t="shared" ca="1" si="12"/>
        <v>197</v>
      </c>
      <c r="B117" s="751">
        <f t="shared" ca="1" si="13"/>
        <v>0</v>
      </c>
      <c r="C117" s="498">
        <f t="shared" ca="1" si="14"/>
        <v>57.729999999999897</v>
      </c>
      <c r="D117" s="755">
        <f t="shared" ca="1" si="16"/>
        <v>1</v>
      </c>
      <c r="E117" s="752">
        <v>0</v>
      </c>
      <c r="F117" s="498">
        <f t="shared" si="15"/>
        <v>57.729999999999897</v>
      </c>
      <c r="G117" s="500">
        <f t="shared" ca="1" si="17"/>
        <v>1</v>
      </c>
    </row>
    <row r="118" spans="1:7" x14ac:dyDescent="0.2">
      <c r="A118" s="301">
        <f t="shared" ca="1" si="12"/>
        <v>198</v>
      </c>
      <c r="B118" s="751">
        <f t="shared" ca="1" si="13"/>
        <v>0</v>
      </c>
      <c r="C118" s="498">
        <f t="shared" ca="1" si="14"/>
        <v>57.729999999999897</v>
      </c>
      <c r="D118" s="755">
        <f t="shared" ca="1" si="16"/>
        <v>1</v>
      </c>
      <c r="E118" s="752">
        <v>0</v>
      </c>
      <c r="F118" s="498">
        <f t="shared" si="15"/>
        <v>57.729999999999897</v>
      </c>
      <c r="G118" s="500">
        <f t="shared" ca="1" si="17"/>
        <v>1</v>
      </c>
    </row>
    <row r="119" spans="1:7" x14ac:dyDescent="0.2">
      <c r="A119" s="301">
        <f t="shared" ca="1" si="12"/>
        <v>199</v>
      </c>
      <c r="B119" s="751">
        <f t="shared" ca="1" si="13"/>
        <v>0</v>
      </c>
      <c r="C119" s="498">
        <f t="shared" ca="1" si="14"/>
        <v>57.729999999999897</v>
      </c>
      <c r="D119" s="755">
        <f t="shared" ca="1" si="16"/>
        <v>1</v>
      </c>
      <c r="E119" s="752">
        <v>0</v>
      </c>
      <c r="F119" s="498">
        <f t="shared" si="15"/>
        <v>57.729999999999897</v>
      </c>
      <c r="G119" s="500">
        <f t="shared" ca="1" si="17"/>
        <v>1</v>
      </c>
    </row>
    <row r="120" spans="1:7" x14ac:dyDescent="0.2">
      <c r="A120" s="301">
        <f t="shared" ca="1" si="12"/>
        <v>200</v>
      </c>
      <c r="B120" s="751">
        <f t="shared" ca="1" si="13"/>
        <v>0</v>
      </c>
      <c r="C120" s="498">
        <f t="shared" ca="1" si="14"/>
        <v>57.729999999999897</v>
      </c>
      <c r="D120" s="755">
        <f t="shared" ca="1" si="16"/>
        <v>1</v>
      </c>
      <c r="E120" s="752">
        <v>0</v>
      </c>
      <c r="F120" s="498">
        <f t="shared" si="15"/>
        <v>57.729999999999897</v>
      </c>
      <c r="G120" s="500">
        <f t="shared" ca="1" si="17"/>
        <v>1</v>
      </c>
    </row>
    <row r="121" spans="1:7" x14ac:dyDescent="0.2">
      <c r="A121" s="301">
        <f t="shared" ca="1" si="12"/>
        <v>201</v>
      </c>
      <c r="B121" s="751">
        <f t="shared" ca="1" si="13"/>
        <v>0</v>
      </c>
      <c r="C121" s="498">
        <f t="shared" ca="1" si="14"/>
        <v>57.729999999999897</v>
      </c>
      <c r="D121" s="755">
        <f t="shared" ca="1" si="16"/>
        <v>1</v>
      </c>
      <c r="E121" s="752">
        <v>0</v>
      </c>
      <c r="F121" s="498">
        <f t="shared" si="15"/>
        <v>57.729999999999897</v>
      </c>
      <c r="G121" s="500">
        <f t="shared" ca="1" si="17"/>
        <v>1</v>
      </c>
    </row>
    <row r="122" spans="1:7" x14ac:dyDescent="0.2">
      <c r="A122" s="301">
        <f t="shared" ca="1" si="12"/>
        <v>202</v>
      </c>
      <c r="B122" s="751">
        <f t="shared" ca="1" si="13"/>
        <v>0</v>
      </c>
      <c r="C122" s="498">
        <f t="shared" ca="1" si="14"/>
        <v>57.729999999999897</v>
      </c>
      <c r="D122" s="755">
        <f t="shared" ca="1" si="16"/>
        <v>1</v>
      </c>
      <c r="E122" s="752">
        <v>0</v>
      </c>
      <c r="F122" s="498">
        <f t="shared" si="15"/>
        <v>57.729999999999897</v>
      </c>
      <c r="G122" s="500">
        <f t="shared" ca="1" si="17"/>
        <v>1</v>
      </c>
    </row>
    <row r="123" spans="1:7" x14ac:dyDescent="0.2">
      <c r="A123" s="301">
        <f t="shared" ca="1" si="12"/>
        <v>203</v>
      </c>
      <c r="B123" s="751">
        <f t="shared" ca="1" si="13"/>
        <v>0</v>
      </c>
      <c r="C123" s="498">
        <f t="shared" ca="1" si="14"/>
        <v>57.729999999999897</v>
      </c>
      <c r="D123" s="755">
        <f t="shared" ca="1" si="16"/>
        <v>1</v>
      </c>
      <c r="E123" s="752">
        <v>0</v>
      </c>
      <c r="F123" s="498">
        <f t="shared" si="15"/>
        <v>57.729999999999897</v>
      </c>
      <c r="G123" s="500">
        <f t="shared" ca="1" si="17"/>
        <v>1</v>
      </c>
    </row>
    <row r="124" spans="1:7" x14ac:dyDescent="0.2">
      <c r="A124" s="301">
        <f t="shared" ca="1" si="12"/>
        <v>204</v>
      </c>
      <c r="B124" s="751">
        <f t="shared" ca="1" si="13"/>
        <v>0</v>
      </c>
      <c r="C124" s="498">
        <f t="shared" ca="1" si="14"/>
        <v>57.729999999999897</v>
      </c>
      <c r="D124" s="755">
        <f t="shared" ca="1" si="16"/>
        <v>1</v>
      </c>
      <c r="E124" s="752">
        <v>0</v>
      </c>
      <c r="F124" s="498">
        <f t="shared" si="15"/>
        <v>57.729999999999897</v>
      </c>
      <c r="G124" s="500">
        <f t="shared" ca="1" si="17"/>
        <v>1</v>
      </c>
    </row>
    <row r="125" spans="1:7" x14ac:dyDescent="0.2">
      <c r="A125" s="301">
        <f t="shared" ca="1" si="12"/>
        <v>205</v>
      </c>
      <c r="B125" s="751">
        <f t="shared" ca="1" si="13"/>
        <v>0</v>
      </c>
      <c r="C125" s="498">
        <f t="shared" ca="1" si="14"/>
        <v>57.729999999999897</v>
      </c>
      <c r="D125" s="755">
        <f t="shared" ca="1" si="16"/>
        <v>1</v>
      </c>
      <c r="E125" s="752">
        <v>0</v>
      </c>
      <c r="F125" s="498">
        <f t="shared" si="15"/>
        <v>57.729999999999897</v>
      </c>
      <c r="G125" s="500">
        <f t="shared" ca="1" si="17"/>
        <v>1</v>
      </c>
    </row>
    <row r="126" spans="1:7" x14ac:dyDescent="0.2">
      <c r="A126" s="301">
        <f t="shared" ca="1" si="12"/>
        <v>206</v>
      </c>
      <c r="B126" s="751">
        <f t="shared" ca="1" si="13"/>
        <v>0</v>
      </c>
      <c r="C126" s="498">
        <f t="shared" ca="1" si="14"/>
        <v>57.729999999999897</v>
      </c>
      <c r="D126" s="755">
        <f t="shared" ca="1" si="16"/>
        <v>1</v>
      </c>
      <c r="E126" s="752">
        <v>0</v>
      </c>
      <c r="F126" s="498">
        <f t="shared" si="15"/>
        <v>57.729999999999897</v>
      </c>
      <c r="G126" s="500">
        <f t="shared" ca="1" si="17"/>
        <v>1</v>
      </c>
    </row>
    <row r="127" spans="1:7" x14ac:dyDescent="0.2">
      <c r="A127" s="301">
        <f t="shared" ca="1" si="12"/>
        <v>207</v>
      </c>
      <c r="B127" s="751">
        <f t="shared" ca="1" si="13"/>
        <v>0</v>
      </c>
      <c r="C127" s="498">
        <f t="shared" ca="1" si="14"/>
        <v>57.729999999999897</v>
      </c>
      <c r="D127" s="755">
        <f t="shared" ca="1" si="16"/>
        <v>1</v>
      </c>
      <c r="E127" s="752">
        <v>0</v>
      </c>
      <c r="F127" s="498">
        <f t="shared" si="15"/>
        <v>57.729999999999897</v>
      </c>
      <c r="G127" s="500">
        <f t="shared" ca="1" si="17"/>
        <v>1</v>
      </c>
    </row>
    <row r="128" spans="1:7" x14ac:dyDescent="0.2">
      <c r="A128" s="301">
        <f t="shared" ca="1" si="12"/>
        <v>208</v>
      </c>
      <c r="B128" s="751">
        <f t="shared" ca="1" si="13"/>
        <v>0</v>
      </c>
      <c r="C128" s="498">
        <f t="shared" ca="1" si="14"/>
        <v>57.729999999999897</v>
      </c>
      <c r="D128" s="755">
        <f t="shared" ca="1" si="16"/>
        <v>1</v>
      </c>
      <c r="E128" s="752">
        <v>0</v>
      </c>
      <c r="F128" s="498">
        <f t="shared" si="15"/>
        <v>57.729999999999897</v>
      </c>
      <c r="G128" s="500">
        <f t="shared" ca="1" si="17"/>
        <v>1</v>
      </c>
    </row>
    <row r="129" spans="1:7" x14ac:dyDescent="0.2">
      <c r="A129" s="301">
        <f t="shared" ca="1" si="12"/>
        <v>209</v>
      </c>
      <c r="B129" s="751">
        <f t="shared" ca="1" si="13"/>
        <v>0</v>
      </c>
      <c r="C129" s="498">
        <f t="shared" ca="1" si="14"/>
        <v>57.729999999999897</v>
      </c>
      <c r="D129" s="755">
        <f t="shared" ca="1" si="16"/>
        <v>1</v>
      </c>
      <c r="E129" s="752">
        <v>0</v>
      </c>
      <c r="F129" s="498">
        <f t="shared" si="15"/>
        <v>57.729999999999897</v>
      </c>
      <c r="G129" s="500">
        <f t="shared" ca="1" si="17"/>
        <v>1</v>
      </c>
    </row>
    <row r="130" spans="1:7" x14ac:dyDescent="0.2">
      <c r="A130" s="301">
        <f t="shared" ca="1" si="12"/>
        <v>210</v>
      </c>
      <c r="B130" s="751">
        <f t="shared" ca="1" si="13"/>
        <v>0</v>
      </c>
      <c r="C130" s="498">
        <f t="shared" ca="1" si="14"/>
        <v>57.729999999999897</v>
      </c>
      <c r="D130" s="755">
        <f t="shared" ca="1" si="16"/>
        <v>1</v>
      </c>
      <c r="E130" s="752">
        <v>0</v>
      </c>
      <c r="F130" s="498">
        <f t="shared" si="15"/>
        <v>57.729999999999897</v>
      </c>
      <c r="G130" s="500">
        <f t="shared" ca="1" si="17"/>
        <v>1</v>
      </c>
    </row>
    <row r="131" spans="1:7" x14ac:dyDescent="0.2">
      <c r="A131" s="301">
        <f t="shared" ca="1" si="12"/>
        <v>211</v>
      </c>
      <c r="B131" s="751">
        <f t="shared" ca="1" si="13"/>
        <v>0</v>
      </c>
      <c r="C131" s="498">
        <f t="shared" ca="1" si="14"/>
        <v>57.729999999999897</v>
      </c>
      <c r="D131" s="755">
        <f t="shared" ca="1" si="16"/>
        <v>1</v>
      </c>
      <c r="E131" s="752">
        <v>0</v>
      </c>
      <c r="F131" s="498">
        <f t="shared" si="15"/>
        <v>57.729999999999897</v>
      </c>
      <c r="G131" s="500">
        <f t="shared" ca="1" si="17"/>
        <v>1</v>
      </c>
    </row>
    <row r="132" spans="1:7" x14ac:dyDescent="0.2">
      <c r="A132" s="301">
        <f t="shared" ca="1" si="12"/>
        <v>212</v>
      </c>
      <c r="B132" s="751">
        <f t="shared" ca="1" si="13"/>
        <v>0</v>
      </c>
      <c r="C132" s="498">
        <f t="shared" ca="1" si="14"/>
        <v>57.729999999999897</v>
      </c>
      <c r="D132" s="755">
        <f t="shared" ca="1" si="16"/>
        <v>1</v>
      </c>
      <c r="E132" s="752">
        <v>0</v>
      </c>
      <c r="F132" s="498">
        <f t="shared" si="15"/>
        <v>57.729999999999897</v>
      </c>
      <c r="G132" s="500">
        <f t="shared" ca="1" si="17"/>
        <v>1</v>
      </c>
    </row>
    <row r="133" spans="1:7" x14ac:dyDescent="0.2">
      <c r="A133" s="301">
        <f t="shared" ca="1" si="12"/>
        <v>213</v>
      </c>
      <c r="B133" s="751">
        <f t="shared" ca="1" si="13"/>
        <v>0</v>
      </c>
      <c r="C133" s="498">
        <f t="shared" ca="1" si="14"/>
        <v>57.729999999999897</v>
      </c>
      <c r="D133" s="755">
        <f t="shared" ca="1" si="16"/>
        <v>1</v>
      </c>
      <c r="E133" s="752">
        <v>0</v>
      </c>
      <c r="F133" s="498">
        <f t="shared" si="15"/>
        <v>57.729999999999897</v>
      </c>
      <c r="G133" s="500">
        <f t="shared" ca="1" si="17"/>
        <v>1</v>
      </c>
    </row>
    <row r="134" spans="1:7" x14ac:dyDescent="0.2">
      <c r="A134" s="301">
        <f t="shared" ca="1" si="12"/>
        <v>214</v>
      </c>
      <c r="B134" s="751">
        <f t="shared" ca="1" si="13"/>
        <v>0</v>
      </c>
      <c r="C134" s="498">
        <f t="shared" ca="1" si="14"/>
        <v>57.729999999999897</v>
      </c>
      <c r="D134" s="755">
        <f t="shared" ca="1" si="16"/>
        <v>1</v>
      </c>
      <c r="E134" s="752">
        <v>0</v>
      </c>
      <c r="F134" s="498">
        <f t="shared" si="15"/>
        <v>57.729999999999897</v>
      </c>
      <c r="G134" s="500">
        <f t="shared" ca="1" si="17"/>
        <v>1</v>
      </c>
    </row>
    <row r="135" spans="1:7" x14ac:dyDescent="0.2">
      <c r="A135" s="301">
        <f t="shared" ca="1" si="12"/>
        <v>215</v>
      </c>
      <c r="B135" s="751">
        <f t="shared" ca="1" si="13"/>
        <v>0</v>
      </c>
      <c r="C135" s="498">
        <f t="shared" ca="1" si="14"/>
        <v>57.729999999999897</v>
      </c>
      <c r="D135" s="755">
        <f t="shared" ca="1" si="16"/>
        <v>1</v>
      </c>
      <c r="E135" s="752">
        <v>0</v>
      </c>
      <c r="F135" s="498">
        <f t="shared" si="15"/>
        <v>57.729999999999897</v>
      </c>
      <c r="G135" s="500">
        <f t="shared" ca="1" si="17"/>
        <v>1</v>
      </c>
    </row>
    <row r="136" spans="1:7" x14ac:dyDescent="0.2">
      <c r="A136" s="301">
        <f t="shared" ca="1" si="12"/>
        <v>216</v>
      </c>
      <c r="B136" s="751">
        <f t="shared" ca="1" si="13"/>
        <v>0</v>
      </c>
      <c r="C136" s="498">
        <f t="shared" ca="1" si="14"/>
        <v>57.729999999999897</v>
      </c>
      <c r="D136" s="755">
        <f t="shared" ca="1" si="16"/>
        <v>1</v>
      </c>
      <c r="E136" s="752">
        <v>0</v>
      </c>
      <c r="F136" s="498">
        <f t="shared" si="15"/>
        <v>57.729999999999897</v>
      </c>
      <c r="G136" s="500">
        <f t="shared" ca="1" si="17"/>
        <v>1</v>
      </c>
    </row>
    <row r="137" spans="1:7" x14ac:dyDescent="0.2">
      <c r="A137" s="301">
        <f t="shared" ca="1" si="12"/>
        <v>217</v>
      </c>
      <c r="B137" s="751">
        <f t="shared" ca="1" si="13"/>
        <v>0</v>
      </c>
      <c r="C137" s="498">
        <f t="shared" ca="1" si="14"/>
        <v>57.729999999999897</v>
      </c>
      <c r="D137" s="755">
        <f t="shared" ca="1" si="16"/>
        <v>1</v>
      </c>
      <c r="E137" s="752">
        <v>0</v>
      </c>
      <c r="F137" s="498">
        <f t="shared" si="15"/>
        <v>57.729999999999897</v>
      </c>
      <c r="G137" s="500">
        <f t="shared" ca="1" si="17"/>
        <v>1</v>
      </c>
    </row>
    <row r="138" spans="1:7" x14ac:dyDescent="0.2">
      <c r="A138" s="301">
        <f t="shared" ca="1" si="12"/>
        <v>218</v>
      </c>
      <c r="B138" s="751">
        <f t="shared" ca="1" si="13"/>
        <v>0</v>
      </c>
      <c r="C138" s="498">
        <f t="shared" ca="1" si="14"/>
        <v>57.729999999999897</v>
      </c>
      <c r="D138" s="755">
        <f t="shared" ca="1" si="16"/>
        <v>1</v>
      </c>
      <c r="E138" s="752">
        <v>0</v>
      </c>
      <c r="F138" s="498">
        <f t="shared" si="15"/>
        <v>57.729999999999897</v>
      </c>
      <c r="G138" s="500">
        <f t="shared" ca="1" si="17"/>
        <v>1</v>
      </c>
    </row>
    <row r="139" spans="1:7" x14ac:dyDescent="0.2">
      <c r="A139" s="301">
        <f t="shared" ca="1" si="12"/>
        <v>219</v>
      </c>
      <c r="B139" s="751">
        <f t="shared" ca="1" si="13"/>
        <v>0</v>
      </c>
      <c r="C139" s="498">
        <f t="shared" ca="1" si="14"/>
        <v>57.729999999999897</v>
      </c>
      <c r="D139" s="755">
        <f t="shared" ca="1" si="16"/>
        <v>1</v>
      </c>
      <c r="E139" s="752">
        <v>0</v>
      </c>
      <c r="F139" s="498">
        <f t="shared" si="15"/>
        <v>57.729999999999897</v>
      </c>
      <c r="G139" s="500">
        <f t="shared" ca="1" si="17"/>
        <v>1</v>
      </c>
    </row>
    <row r="140" spans="1:7" x14ac:dyDescent="0.2">
      <c r="A140" s="301">
        <f t="shared" ref="A140:A203" ca="1" si="18">A139+1</f>
        <v>220</v>
      </c>
      <c r="B140" s="751">
        <f t="shared" ref="B140:B171" ca="1" si="19">ROUND((E140*D140),4)</f>
        <v>0</v>
      </c>
      <c r="C140" s="498">
        <f t="shared" ref="C140:C150" ca="1" si="20">SUM(C139+B140)</f>
        <v>57.729999999999897</v>
      </c>
      <c r="D140" s="755">
        <f t="shared" ca="1" si="16"/>
        <v>1</v>
      </c>
      <c r="E140" s="752">
        <v>0</v>
      </c>
      <c r="F140" s="498">
        <f t="shared" ref="F140:F171" si="21">SUM(F139+E140)</f>
        <v>57.729999999999897</v>
      </c>
      <c r="G140" s="500">
        <f t="shared" ca="1" si="17"/>
        <v>1</v>
      </c>
    </row>
    <row r="141" spans="1:7" x14ac:dyDescent="0.2">
      <c r="A141" s="301">
        <f t="shared" ca="1" si="18"/>
        <v>221</v>
      </c>
      <c r="B141" s="751">
        <f t="shared" ca="1" si="19"/>
        <v>0</v>
      </c>
      <c r="C141" s="498">
        <f t="shared" ca="1" si="20"/>
        <v>57.729999999999897</v>
      </c>
      <c r="D141" s="755">
        <f t="shared" ref="D141:D204" ca="1" si="22">D140</f>
        <v>1</v>
      </c>
      <c r="E141" s="752">
        <v>0</v>
      </c>
      <c r="F141" s="498">
        <f t="shared" si="21"/>
        <v>57.729999999999897</v>
      </c>
      <c r="G141" s="500">
        <f t="shared" ca="1" si="17"/>
        <v>1</v>
      </c>
    </row>
    <row r="142" spans="1:7" x14ac:dyDescent="0.2">
      <c r="A142" s="301">
        <f t="shared" ca="1" si="18"/>
        <v>222</v>
      </c>
      <c r="B142" s="751">
        <f t="shared" ca="1" si="19"/>
        <v>0</v>
      </c>
      <c r="C142" s="498">
        <f t="shared" ca="1" si="20"/>
        <v>57.729999999999897</v>
      </c>
      <c r="D142" s="755">
        <f t="shared" ca="1" si="22"/>
        <v>1</v>
      </c>
      <c r="E142" s="752">
        <v>0</v>
      </c>
      <c r="F142" s="498">
        <f t="shared" si="21"/>
        <v>57.729999999999897</v>
      </c>
      <c r="G142" s="500">
        <f t="shared" ca="1" si="17"/>
        <v>1</v>
      </c>
    </row>
    <row r="143" spans="1:7" x14ac:dyDescent="0.2">
      <c r="A143" s="301">
        <f t="shared" ca="1" si="18"/>
        <v>223</v>
      </c>
      <c r="B143" s="751">
        <f t="shared" ca="1" si="19"/>
        <v>0</v>
      </c>
      <c r="C143" s="498">
        <f t="shared" ca="1" si="20"/>
        <v>57.729999999999897</v>
      </c>
      <c r="D143" s="755">
        <f t="shared" ca="1" si="22"/>
        <v>1</v>
      </c>
      <c r="E143" s="752">
        <v>0</v>
      </c>
      <c r="F143" s="498">
        <f t="shared" si="21"/>
        <v>57.729999999999897</v>
      </c>
      <c r="G143" s="500">
        <f t="shared" ca="1" si="17"/>
        <v>1</v>
      </c>
    </row>
    <row r="144" spans="1:7" x14ac:dyDescent="0.2">
      <c r="A144" s="301">
        <f t="shared" ca="1" si="18"/>
        <v>224</v>
      </c>
      <c r="B144" s="751">
        <f t="shared" ca="1" si="19"/>
        <v>0</v>
      </c>
      <c r="C144" s="498">
        <f t="shared" ca="1" si="20"/>
        <v>57.729999999999897</v>
      </c>
      <c r="D144" s="755">
        <f t="shared" ca="1" si="22"/>
        <v>1</v>
      </c>
      <c r="E144" s="752">
        <v>0</v>
      </c>
      <c r="F144" s="498">
        <f t="shared" si="21"/>
        <v>57.729999999999897</v>
      </c>
      <c r="G144" s="500">
        <f t="shared" ca="1" si="17"/>
        <v>1</v>
      </c>
    </row>
    <row r="145" spans="1:7" x14ac:dyDescent="0.2">
      <c r="A145" s="301">
        <f t="shared" ca="1" si="18"/>
        <v>225</v>
      </c>
      <c r="B145" s="751">
        <f t="shared" ca="1" si="19"/>
        <v>0</v>
      </c>
      <c r="C145" s="498">
        <f t="shared" ca="1" si="20"/>
        <v>57.729999999999897</v>
      </c>
      <c r="D145" s="755">
        <f t="shared" ca="1" si="22"/>
        <v>1</v>
      </c>
      <c r="E145" s="752">
        <v>0</v>
      </c>
      <c r="F145" s="498">
        <f t="shared" si="21"/>
        <v>57.729999999999897</v>
      </c>
      <c r="G145" s="500">
        <f t="shared" ca="1" si="17"/>
        <v>1</v>
      </c>
    </row>
    <row r="146" spans="1:7" x14ac:dyDescent="0.2">
      <c r="A146" s="301">
        <f t="shared" ca="1" si="18"/>
        <v>226</v>
      </c>
      <c r="B146" s="751">
        <f t="shared" ca="1" si="19"/>
        <v>0</v>
      </c>
      <c r="C146" s="498">
        <f t="shared" ca="1" si="20"/>
        <v>57.729999999999897</v>
      </c>
      <c r="D146" s="755">
        <f t="shared" ca="1" si="22"/>
        <v>1</v>
      </c>
      <c r="E146" s="752">
        <v>0</v>
      </c>
      <c r="F146" s="498">
        <f t="shared" si="21"/>
        <v>57.729999999999897</v>
      </c>
      <c r="G146" s="500">
        <f t="shared" ca="1" si="17"/>
        <v>1</v>
      </c>
    </row>
    <row r="147" spans="1:7" x14ac:dyDescent="0.2">
      <c r="A147" s="301">
        <f t="shared" ca="1" si="18"/>
        <v>227</v>
      </c>
      <c r="B147" s="751">
        <f t="shared" ca="1" si="19"/>
        <v>0</v>
      </c>
      <c r="C147" s="498">
        <f t="shared" ca="1" si="20"/>
        <v>57.729999999999897</v>
      </c>
      <c r="D147" s="755">
        <f t="shared" ca="1" si="22"/>
        <v>1</v>
      </c>
      <c r="E147" s="752">
        <v>0</v>
      </c>
      <c r="F147" s="498">
        <f t="shared" si="21"/>
        <v>57.729999999999897</v>
      </c>
      <c r="G147" s="500">
        <f t="shared" ca="1" si="17"/>
        <v>1</v>
      </c>
    </row>
    <row r="148" spans="1:7" x14ac:dyDescent="0.2">
      <c r="A148" s="301">
        <f t="shared" ca="1" si="18"/>
        <v>228</v>
      </c>
      <c r="B148" s="751">
        <f t="shared" ca="1" si="19"/>
        <v>0</v>
      </c>
      <c r="C148" s="498">
        <f t="shared" ca="1" si="20"/>
        <v>57.729999999999897</v>
      </c>
      <c r="D148" s="755">
        <f t="shared" ca="1" si="22"/>
        <v>1</v>
      </c>
      <c r="E148" s="752">
        <v>0</v>
      </c>
      <c r="F148" s="498">
        <f t="shared" si="21"/>
        <v>57.729999999999897</v>
      </c>
      <c r="G148" s="500">
        <f t="shared" ca="1" si="17"/>
        <v>1</v>
      </c>
    </row>
    <row r="149" spans="1:7" x14ac:dyDescent="0.2">
      <c r="A149" s="301">
        <f t="shared" ca="1" si="18"/>
        <v>229</v>
      </c>
      <c r="B149" s="751">
        <f t="shared" ca="1" si="19"/>
        <v>0</v>
      </c>
      <c r="C149" s="498">
        <f t="shared" ca="1" si="20"/>
        <v>57.729999999999897</v>
      </c>
      <c r="D149" s="755">
        <f t="shared" ca="1" si="22"/>
        <v>1</v>
      </c>
      <c r="E149" s="752">
        <v>0</v>
      </c>
      <c r="F149" s="498">
        <f t="shared" si="21"/>
        <v>57.729999999999897</v>
      </c>
      <c r="G149" s="500">
        <f t="shared" ca="1" si="17"/>
        <v>1</v>
      </c>
    </row>
    <row r="150" spans="1:7" x14ac:dyDescent="0.2">
      <c r="A150" s="301">
        <f t="shared" ca="1" si="18"/>
        <v>230</v>
      </c>
      <c r="B150" s="751">
        <f t="shared" ca="1" si="19"/>
        <v>0</v>
      </c>
      <c r="C150" s="498">
        <f t="shared" ca="1" si="20"/>
        <v>57.729999999999897</v>
      </c>
      <c r="D150" s="755">
        <f t="shared" ca="1" si="22"/>
        <v>1</v>
      </c>
      <c r="E150" s="752">
        <v>0</v>
      </c>
      <c r="F150" s="498">
        <f t="shared" si="21"/>
        <v>57.729999999999897</v>
      </c>
      <c r="G150" s="500">
        <f t="shared" ca="1" si="17"/>
        <v>1</v>
      </c>
    </row>
    <row r="151" spans="1:7" x14ac:dyDescent="0.2">
      <c r="A151" s="301">
        <f t="shared" ca="1" si="18"/>
        <v>231</v>
      </c>
      <c r="B151" s="751">
        <f t="shared" ca="1" si="19"/>
        <v>0</v>
      </c>
      <c r="C151" s="498">
        <f t="shared" ref="C151:C171" ca="1" si="23">SUM(C150+B151)</f>
        <v>57.729999999999897</v>
      </c>
      <c r="D151" s="755">
        <f t="shared" ca="1" si="22"/>
        <v>1</v>
      </c>
      <c r="E151" s="752">
        <v>0</v>
      </c>
      <c r="F151" s="498">
        <f t="shared" si="21"/>
        <v>57.729999999999897</v>
      </c>
      <c r="G151" s="500">
        <f t="shared" ca="1" si="17"/>
        <v>1</v>
      </c>
    </row>
    <row r="152" spans="1:7" x14ac:dyDescent="0.2">
      <c r="A152" s="301">
        <f t="shared" ca="1" si="18"/>
        <v>232</v>
      </c>
      <c r="B152" s="751">
        <f t="shared" ca="1" si="19"/>
        <v>0</v>
      </c>
      <c r="C152" s="498">
        <f t="shared" ca="1" si="23"/>
        <v>57.729999999999897</v>
      </c>
      <c r="D152" s="755">
        <f t="shared" ca="1" si="22"/>
        <v>1</v>
      </c>
      <c r="E152" s="752">
        <v>0</v>
      </c>
      <c r="F152" s="498">
        <f t="shared" si="21"/>
        <v>57.729999999999897</v>
      </c>
      <c r="G152" s="500">
        <f t="shared" ca="1" si="17"/>
        <v>1</v>
      </c>
    </row>
    <row r="153" spans="1:7" x14ac:dyDescent="0.2">
      <c r="A153" s="301">
        <f t="shared" ca="1" si="18"/>
        <v>233</v>
      </c>
      <c r="B153" s="751">
        <f t="shared" ca="1" si="19"/>
        <v>0</v>
      </c>
      <c r="C153" s="498">
        <f t="shared" ca="1" si="23"/>
        <v>57.729999999999897</v>
      </c>
      <c r="D153" s="755">
        <f t="shared" ca="1" si="22"/>
        <v>1</v>
      </c>
      <c r="E153" s="752">
        <v>0</v>
      </c>
      <c r="F153" s="498">
        <f t="shared" si="21"/>
        <v>57.729999999999897</v>
      </c>
      <c r="G153" s="500">
        <f t="shared" ca="1" si="17"/>
        <v>1</v>
      </c>
    </row>
    <row r="154" spans="1:7" x14ac:dyDescent="0.2">
      <c r="A154" s="301">
        <f t="shared" ca="1" si="18"/>
        <v>234</v>
      </c>
      <c r="B154" s="751">
        <f t="shared" ca="1" si="19"/>
        <v>0</v>
      </c>
      <c r="C154" s="498">
        <f t="shared" ca="1" si="23"/>
        <v>57.729999999999897</v>
      </c>
      <c r="D154" s="755">
        <f t="shared" ca="1" si="22"/>
        <v>1</v>
      </c>
      <c r="E154" s="752">
        <v>0</v>
      </c>
      <c r="F154" s="498">
        <f t="shared" si="21"/>
        <v>57.729999999999897</v>
      </c>
      <c r="G154" s="500">
        <f t="shared" ca="1" si="17"/>
        <v>1</v>
      </c>
    </row>
    <row r="155" spans="1:7" x14ac:dyDescent="0.2">
      <c r="A155" s="301">
        <f t="shared" ca="1" si="18"/>
        <v>235</v>
      </c>
      <c r="B155" s="751">
        <f t="shared" ca="1" si="19"/>
        <v>0</v>
      </c>
      <c r="C155" s="498">
        <f t="shared" ca="1" si="23"/>
        <v>57.729999999999897</v>
      </c>
      <c r="D155" s="755">
        <f t="shared" ca="1" si="22"/>
        <v>1</v>
      </c>
      <c r="E155" s="752">
        <v>0</v>
      </c>
      <c r="F155" s="498">
        <f t="shared" si="21"/>
        <v>57.729999999999897</v>
      </c>
      <c r="G155" s="500">
        <f t="shared" ca="1" si="17"/>
        <v>1</v>
      </c>
    </row>
    <row r="156" spans="1:7" x14ac:dyDescent="0.2">
      <c r="A156" s="301">
        <f t="shared" ca="1" si="18"/>
        <v>236</v>
      </c>
      <c r="B156" s="751">
        <f t="shared" ca="1" si="19"/>
        <v>0</v>
      </c>
      <c r="C156" s="498">
        <f t="shared" ca="1" si="23"/>
        <v>57.729999999999897</v>
      </c>
      <c r="D156" s="755">
        <f t="shared" ca="1" si="22"/>
        <v>1</v>
      </c>
      <c r="E156" s="752">
        <v>0</v>
      </c>
      <c r="F156" s="498">
        <f t="shared" si="21"/>
        <v>57.729999999999897</v>
      </c>
      <c r="G156" s="500">
        <f t="shared" ca="1" si="17"/>
        <v>1</v>
      </c>
    </row>
    <row r="157" spans="1:7" x14ac:dyDescent="0.2">
      <c r="A157" s="301">
        <f t="shared" ca="1" si="18"/>
        <v>237</v>
      </c>
      <c r="B157" s="751">
        <f t="shared" ca="1" si="19"/>
        <v>0</v>
      </c>
      <c r="C157" s="498">
        <f t="shared" ca="1" si="23"/>
        <v>57.729999999999897</v>
      </c>
      <c r="D157" s="755">
        <f t="shared" ca="1" si="22"/>
        <v>1</v>
      </c>
      <c r="E157" s="752">
        <v>0</v>
      </c>
      <c r="F157" s="498">
        <f t="shared" si="21"/>
        <v>57.729999999999897</v>
      </c>
      <c r="G157" s="500">
        <f t="shared" ca="1" si="17"/>
        <v>1</v>
      </c>
    </row>
    <row r="158" spans="1:7" x14ac:dyDescent="0.2">
      <c r="A158" s="301">
        <f t="shared" ca="1" si="18"/>
        <v>238</v>
      </c>
      <c r="B158" s="751">
        <f t="shared" ca="1" si="19"/>
        <v>0</v>
      </c>
      <c r="C158" s="498">
        <f t="shared" ca="1" si="23"/>
        <v>57.729999999999897</v>
      </c>
      <c r="D158" s="755">
        <f t="shared" ca="1" si="22"/>
        <v>1</v>
      </c>
      <c r="E158" s="752">
        <v>0</v>
      </c>
      <c r="F158" s="498">
        <f t="shared" si="21"/>
        <v>57.729999999999897</v>
      </c>
      <c r="G158" s="500">
        <f t="shared" ca="1" si="17"/>
        <v>1</v>
      </c>
    </row>
    <row r="159" spans="1:7" x14ac:dyDescent="0.2">
      <c r="A159" s="301">
        <f t="shared" ca="1" si="18"/>
        <v>239</v>
      </c>
      <c r="B159" s="751">
        <f t="shared" ca="1" si="19"/>
        <v>0</v>
      </c>
      <c r="C159" s="498">
        <f t="shared" ca="1" si="23"/>
        <v>57.729999999999897</v>
      </c>
      <c r="D159" s="755">
        <f t="shared" ca="1" si="22"/>
        <v>1</v>
      </c>
      <c r="E159" s="752">
        <v>0</v>
      </c>
      <c r="F159" s="498">
        <f t="shared" si="21"/>
        <v>57.729999999999897</v>
      </c>
      <c r="G159" s="500">
        <f t="shared" ca="1" si="17"/>
        <v>1</v>
      </c>
    </row>
    <row r="160" spans="1:7" x14ac:dyDescent="0.2">
      <c r="A160" s="301">
        <f t="shared" ca="1" si="18"/>
        <v>240</v>
      </c>
      <c r="B160" s="751">
        <f t="shared" ca="1" si="19"/>
        <v>0</v>
      </c>
      <c r="C160" s="498">
        <f t="shared" ca="1" si="23"/>
        <v>57.729999999999897</v>
      </c>
      <c r="D160" s="755">
        <f t="shared" ca="1" si="22"/>
        <v>1</v>
      </c>
      <c r="E160" s="752">
        <v>0</v>
      </c>
      <c r="F160" s="498">
        <f t="shared" si="21"/>
        <v>57.729999999999897</v>
      </c>
      <c r="G160" s="500">
        <f t="shared" ca="1" si="17"/>
        <v>1</v>
      </c>
    </row>
    <row r="161" spans="1:7" x14ac:dyDescent="0.2">
      <c r="A161" s="301">
        <f t="shared" ca="1" si="18"/>
        <v>241</v>
      </c>
      <c r="B161" s="751">
        <f t="shared" ca="1" si="19"/>
        <v>0</v>
      </c>
      <c r="C161" s="498">
        <f t="shared" ca="1" si="23"/>
        <v>57.729999999999897</v>
      </c>
      <c r="D161" s="755">
        <f t="shared" ca="1" si="22"/>
        <v>1</v>
      </c>
      <c r="E161" s="752">
        <v>0</v>
      </c>
      <c r="F161" s="498">
        <f t="shared" si="21"/>
        <v>57.729999999999897</v>
      </c>
      <c r="G161" s="500">
        <f t="shared" ca="1" si="17"/>
        <v>1</v>
      </c>
    </row>
    <row r="162" spans="1:7" x14ac:dyDescent="0.2">
      <c r="A162" s="301">
        <f t="shared" ca="1" si="18"/>
        <v>242</v>
      </c>
      <c r="B162" s="751">
        <f t="shared" ca="1" si="19"/>
        <v>0</v>
      </c>
      <c r="C162" s="498">
        <f t="shared" ca="1" si="23"/>
        <v>57.729999999999897</v>
      </c>
      <c r="D162" s="755">
        <f t="shared" ca="1" si="22"/>
        <v>1</v>
      </c>
      <c r="E162" s="752">
        <v>0</v>
      </c>
      <c r="F162" s="498">
        <f t="shared" si="21"/>
        <v>57.729999999999897</v>
      </c>
      <c r="G162" s="500">
        <f t="shared" ca="1" si="17"/>
        <v>1</v>
      </c>
    </row>
    <row r="163" spans="1:7" x14ac:dyDescent="0.2">
      <c r="A163" s="301">
        <f t="shared" ca="1" si="18"/>
        <v>243</v>
      </c>
      <c r="B163" s="751">
        <f t="shared" ca="1" si="19"/>
        <v>0</v>
      </c>
      <c r="C163" s="498">
        <f t="shared" ca="1" si="23"/>
        <v>57.729999999999897</v>
      </c>
      <c r="D163" s="755">
        <f t="shared" ca="1" si="22"/>
        <v>1</v>
      </c>
      <c r="E163" s="752">
        <v>0</v>
      </c>
      <c r="F163" s="498">
        <f t="shared" si="21"/>
        <v>57.729999999999897</v>
      </c>
      <c r="G163" s="500">
        <f t="shared" ca="1" si="17"/>
        <v>1</v>
      </c>
    </row>
    <row r="164" spans="1:7" x14ac:dyDescent="0.2">
      <c r="A164" s="301">
        <f t="shared" ca="1" si="18"/>
        <v>244</v>
      </c>
      <c r="B164" s="751">
        <f t="shared" ca="1" si="19"/>
        <v>0</v>
      </c>
      <c r="C164" s="498">
        <f t="shared" ca="1" si="23"/>
        <v>57.729999999999897</v>
      </c>
      <c r="D164" s="755">
        <f t="shared" ca="1" si="22"/>
        <v>1</v>
      </c>
      <c r="E164" s="752">
        <v>0</v>
      </c>
      <c r="F164" s="498">
        <f t="shared" si="21"/>
        <v>57.729999999999897</v>
      </c>
      <c r="G164" s="500">
        <f t="shared" ca="1" si="17"/>
        <v>1</v>
      </c>
    </row>
    <row r="165" spans="1:7" x14ac:dyDescent="0.2">
      <c r="A165" s="301">
        <f t="shared" ca="1" si="18"/>
        <v>245</v>
      </c>
      <c r="B165" s="751">
        <f t="shared" ca="1" si="19"/>
        <v>0</v>
      </c>
      <c r="C165" s="498">
        <f t="shared" ca="1" si="23"/>
        <v>57.729999999999897</v>
      </c>
      <c r="D165" s="755">
        <f t="shared" ca="1" si="22"/>
        <v>1</v>
      </c>
      <c r="E165" s="752">
        <v>0</v>
      </c>
      <c r="F165" s="498">
        <f t="shared" si="21"/>
        <v>57.729999999999897</v>
      </c>
      <c r="G165" s="500">
        <f t="shared" ca="1" si="17"/>
        <v>1</v>
      </c>
    </row>
    <row r="166" spans="1:7" x14ac:dyDescent="0.2">
      <c r="A166" s="301">
        <f t="shared" ca="1" si="18"/>
        <v>246</v>
      </c>
      <c r="B166" s="751">
        <f t="shared" ca="1" si="19"/>
        <v>0</v>
      </c>
      <c r="C166" s="498">
        <f t="shared" ca="1" si="23"/>
        <v>57.729999999999897</v>
      </c>
      <c r="D166" s="755">
        <f t="shared" ca="1" si="22"/>
        <v>1</v>
      </c>
      <c r="E166" s="752">
        <v>0</v>
      </c>
      <c r="F166" s="498">
        <f t="shared" si="21"/>
        <v>57.729999999999897</v>
      </c>
      <c r="G166" s="500">
        <f t="shared" ca="1" si="17"/>
        <v>1</v>
      </c>
    </row>
    <row r="167" spans="1:7" x14ac:dyDescent="0.2">
      <c r="A167" s="301">
        <f t="shared" ca="1" si="18"/>
        <v>247</v>
      </c>
      <c r="B167" s="751">
        <f t="shared" ca="1" si="19"/>
        <v>0</v>
      </c>
      <c r="C167" s="498">
        <f t="shared" ca="1" si="23"/>
        <v>57.729999999999897</v>
      </c>
      <c r="D167" s="755">
        <f t="shared" ca="1" si="22"/>
        <v>1</v>
      </c>
      <c r="E167" s="752">
        <v>0</v>
      </c>
      <c r="F167" s="498">
        <f t="shared" si="21"/>
        <v>57.729999999999897</v>
      </c>
      <c r="G167" s="500">
        <f t="shared" ca="1" si="17"/>
        <v>1</v>
      </c>
    </row>
    <row r="168" spans="1:7" x14ac:dyDescent="0.2">
      <c r="A168" s="301">
        <f t="shared" ca="1" si="18"/>
        <v>248</v>
      </c>
      <c r="B168" s="751">
        <f t="shared" ca="1" si="19"/>
        <v>0</v>
      </c>
      <c r="C168" s="498">
        <f t="shared" ca="1" si="23"/>
        <v>57.729999999999897</v>
      </c>
      <c r="D168" s="755">
        <f t="shared" ca="1" si="22"/>
        <v>1</v>
      </c>
      <c r="E168" s="752">
        <v>0</v>
      </c>
      <c r="F168" s="498">
        <f t="shared" si="21"/>
        <v>57.729999999999897</v>
      </c>
      <c r="G168" s="500">
        <f t="shared" ca="1" si="17"/>
        <v>1</v>
      </c>
    </row>
    <row r="169" spans="1:7" x14ac:dyDescent="0.2">
      <c r="A169" s="301">
        <f t="shared" ca="1" si="18"/>
        <v>249</v>
      </c>
      <c r="B169" s="751">
        <f t="shared" ca="1" si="19"/>
        <v>0</v>
      </c>
      <c r="C169" s="498">
        <f t="shared" ca="1" si="23"/>
        <v>57.729999999999897</v>
      </c>
      <c r="D169" s="755">
        <f t="shared" ca="1" si="22"/>
        <v>1</v>
      </c>
      <c r="E169" s="752">
        <v>0</v>
      </c>
      <c r="F169" s="498">
        <f t="shared" si="21"/>
        <v>57.729999999999897</v>
      </c>
      <c r="G169" s="500">
        <f t="shared" ca="1" si="17"/>
        <v>1</v>
      </c>
    </row>
    <row r="170" spans="1:7" x14ac:dyDescent="0.2">
      <c r="A170" s="301">
        <f t="shared" ca="1" si="18"/>
        <v>250</v>
      </c>
      <c r="B170" s="751">
        <f t="shared" ca="1" si="19"/>
        <v>0</v>
      </c>
      <c r="C170" s="498">
        <f t="shared" ca="1" si="23"/>
        <v>57.729999999999897</v>
      </c>
      <c r="D170" s="755">
        <f t="shared" ca="1" si="22"/>
        <v>1</v>
      </c>
      <c r="E170" s="752">
        <v>0</v>
      </c>
      <c r="F170" s="498">
        <f t="shared" si="21"/>
        <v>57.729999999999897</v>
      </c>
      <c r="G170" s="500">
        <f t="shared" ca="1" si="17"/>
        <v>1</v>
      </c>
    </row>
    <row r="171" spans="1:7" x14ac:dyDescent="0.2">
      <c r="A171" s="301">
        <f t="shared" ca="1" si="18"/>
        <v>251</v>
      </c>
      <c r="B171" s="751">
        <f t="shared" ca="1" si="19"/>
        <v>0</v>
      </c>
      <c r="C171" s="498">
        <f t="shared" ca="1" si="23"/>
        <v>57.729999999999897</v>
      </c>
      <c r="D171" s="755">
        <f t="shared" ca="1" si="22"/>
        <v>1</v>
      </c>
      <c r="E171" s="752">
        <v>0</v>
      </c>
      <c r="F171" s="498">
        <f t="shared" si="21"/>
        <v>57.729999999999897</v>
      </c>
      <c r="G171" s="500">
        <f t="shared" ca="1" si="17"/>
        <v>1</v>
      </c>
    </row>
    <row r="172" spans="1:7" x14ac:dyDescent="0.2">
      <c r="A172" s="301">
        <f t="shared" ca="1" si="18"/>
        <v>252</v>
      </c>
      <c r="B172" s="751">
        <f t="shared" ref="B172:B219" ca="1" si="24">ROUND((E172*D172),4)</f>
        <v>0</v>
      </c>
      <c r="C172" s="498">
        <f t="shared" ref="C172:C219" ca="1" si="25">SUM(C171+B172)</f>
        <v>57.729999999999897</v>
      </c>
      <c r="D172" s="755">
        <f t="shared" ca="1" si="22"/>
        <v>1</v>
      </c>
      <c r="E172" s="752">
        <v>0</v>
      </c>
      <c r="F172" s="498">
        <f t="shared" ref="F172:F219" si="26">SUM(F171+E172)</f>
        <v>57.729999999999897</v>
      </c>
      <c r="G172" s="500">
        <f t="shared" ref="G172:G219" ca="1" si="27">C172/F172</f>
        <v>1</v>
      </c>
    </row>
    <row r="173" spans="1:7" x14ac:dyDescent="0.2">
      <c r="A173" s="301">
        <f t="shared" ca="1" si="18"/>
        <v>253</v>
      </c>
      <c r="B173" s="751">
        <f t="shared" ca="1" si="24"/>
        <v>0</v>
      </c>
      <c r="C173" s="498">
        <f t="shared" ca="1" si="25"/>
        <v>57.729999999999897</v>
      </c>
      <c r="D173" s="755">
        <f t="shared" ca="1" si="22"/>
        <v>1</v>
      </c>
      <c r="E173" s="752">
        <v>0</v>
      </c>
      <c r="F173" s="498">
        <f t="shared" si="26"/>
        <v>57.729999999999897</v>
      </c>
      <c r="G173" s="500">
        <f t="shared" ca="1" si="27"/>
        <v>1</v>
      </c>
    </row>
    <row r="174" spans="1:7" x14ac:dyDescent="0.2">
      <c r="A174" s="301">
        <f t="shared" ca="1" si="18"/>
        <v>254</v>
      </c>
      <c r="B174" s="751">
        <f t="shared" ca="1" si="24"/>
        <v>0</v>
      </c>
      <c r="C174" s="498">
        <f t="shared" ca="1" si="25"/>
        <v>57.729999999999897</v>
      </c>
      <c r="D174" s="755">
        <f t="shared" ca="1" si="22"/>
        <v>1</v>
      </c>
      <c r="E174" s="752">
        <v>0</v>
      </c>
      <c r="F174" s="498">
        <f t="shared" si="26"/>
        <v>57.729999999999897</v>
      </c>
      <c r="G174" s="500">
        <f t="shared" ca="1" si="27"/>
        <v>1</v>
      </c>
    </row>
    <row r="175" spans="1:7" x14ac:dyDescent="0.2">
      <c r="A175" s="301">
        <f t="shared" ca="1" si="18"/>
        <v>255</v>
      </c>
      <c r="B175" s="751">
        <f t="shared" ca="1" si="24"/>
        <v>0</v>
      </c>
      <c r="C175" s="498">
        <f t="shared" ca="1" si="25"/>
        <v>57.729999999999897</v>
      </c>
      <c r="D175" s="755">
        <f t="shared" ca="1" si="22"/>
        <v>1</v>
      </c>
      <c r="E175" s="752">
        <v>0</v>
      </c>
      <c r="F175" s="498">
        <f t="shared" si="26"/>
        <v>57.729999999999897</v>
      </c>
      <c r="G175" s="500">
        <f t="shared" ca="1" si="27"/>
        <v>1</v>
      </c>
    </row>
    <row r="176" spans="1:7" x14ac:dyDescent="0.2">
      <c r="A176" s="301">
        <f t="shared" ca="1" si="18"/>
        <v>256</v>
      </c>
      <c r="B176" s="751">
        <f t="shared" ca="1" si="24"/>
        <v>0</v>
      </c>
      <c r="C176" s="498">
        <f t="shared" ca="1" si="25"/>
        <v>57.729999999999897</v>
      </c>
      <c r="D176" s="755">
        <f t="shared" ca="1" si="22"/>
        <v>1</v>
      </c>
      <c r="E176" s="752">
        <v>0</v>
      </c>
      <c r="F176" s="498">
        <f t="shared" si="26"/>
        <v>57.729999999999897</v>
      </c>
      <c r="G176" s="500">
        <f t="shared" ca="1" si="27"/>
        <v>1</v>
      </c>
    </row>
    <row r="177" spans="1:7" x14ac:dyDescent="0.2">
      <c r="A177" s="301">
        <f t="shared" ca="1" si="18"/>
        <v>257</v>
      </c>
      <c r="B177" s="751">
        <f t="shared" ca="1" si="24"/>
        <v>0</v>
      </c>
      <c r="C177" s="498">
        <f t="shared" ca="1" si="25"/>
        <v>57.729999999999897</v>
      </c>
      <c r="D177" s="755">
        <f t="shared" ca="1" si="22"/>
        <v>1</v>
      </c>
      <c r="E177" s="752">
        <v>0</v>
      </c>
      <c r="F177" s="498">
        <f t="shared" si="26"/>
        <v>57.729999999999897</v>
      </c>
      <c r="G177" s="500">
        <f t="shared" ca="1" si="27"/>
        <v>1</v>
      </c>
    </row>
    <row r="178" spans="1:7" x14ac:dyDescent="0.2">
      <c r="A178" s="301">
        <f t="shared" ca="1" si="18"/>
        <v>258</v>
      </c>
      <c r="B178" s="751">
        <f t="shared" ca="1" si="24"/>
        <v>0</v>
      </c>
      <c r="C178" s="498">
        <f t="shared" ca="1" si="25"/>
        <v>57.729999999999897</v>
      </c>
      <c r="D178" s="755">
        <f t="shared" ca="1" si="22"/>
        <v>1</v>
      </c>
      <c r="E178" s="752">
        <v>0</v>
      </c>
      <c r="F178" s="498">
        <f t="shared" si="26"/>
        <v>57.729999999999897</v>
      </c>
      <c r="G178" s="500">
        <f t="shared" ca="1" si="27"/>
        <v>1</v>
      </c>
    </row>
    <row r="179" spans="1:7" x14ac:dyDescent="0.2">
      <c r="A179" s="301">
        <f t="shared" ca="1" si="18"/>
        <v>259</v>
      </c>
      <c r="B179" s="751">
        <f t="shared" ca="1" si="24"/>
        <v>0</v>
      </c>
      <c r="C179" s="498">
        <f t="shared" ca="1" si="25"/>
        <v>57.729999999999897</v>
      </c>
      <c r="D179" s="755">
        <f t="shared" ca="1" si="22"/>
        <v>1</v>
      </c>
      <c r="E179" s="752">
        <v>0</v>
      </c>
      <c r="F179" s="498">
        <f t="shared" si="26"/>
        <v>57.729999999999897</v>
      </c>
      <c r="G179" s="500">
        <f t="shared" ca="1" si="27"/>
        <v>1</v>
      </c>
    </row>
    <row r="180" spans="1:7" x14ac:dyDescent="0.2">
      <c r="A180" s="301">
        <f t="shared" ca="1" si="18"/>
        <v>260</v>
      </c>
      <c r="B180" s="751">
        <f t="shared" ca="1" si="24"/>
        <v>0</v>
      </c>
      <c r="C180" s="498">
        <f t="shared" ca="1" si="25"/>
        <v>57.729999999999897</v>
      </c>
      <c r="D180" s="755">
        <f t="shared" ca="1" si="22"/>
        <v>1</v>
      </c>
      <c r="E180" s="752">
        <v>0</v>
      </c>
      <c r="F180" s="498">
        <f t="shared" si="26"/>
        <v>57.729999999999897</v>
      </c>
      <c r="G180" s="500">
        <f t="shared" ca="1" si="27"/>
        <v>1</v>
      </c>
    </row>
    <row r="181" spans="1:7" x14ac:dyDescent="0.2">
      <c r="A181" s="301">
        <f t="shared" ca="1" si="18"/>
        <v>261</v>
      </c>
      <c r="B181" s="751">
        <f t="shared" ca="1" si="24"/>
        <v>0</v>
      </c>
      <c r="C181" s="498">
        <f t="shared" ca="1" si="25"/>
        <v>57.729999999999897</v>
      </c>
      <c r="D181" s="755">
        <f t="shared" ca="1" si="22"/>
        <v>1</v>
      </c>
      <c r="E181" s="752">
        <v>0</v>
      </c>
      <c r="F181" s="498">
        <f t="shared" si="26"/>
        <v>57.729999999999897</v>
      </c>
      <c r="G181" s="500">
        <f t="shared" ca="1" si="27"/>
        <v>1</v>
      </c>
    </row>
    <row r="182" spans="1:7" x14ac:dyDescent="0.2">
      <c r="A182" s="301">
        <f t="shared" ca="1" si="18"/>
        <v>262</v>
      </c>
      <c r="B182" s="751">
        <f t="shared" ca="1" si="24"/>
        <v>0</v>
      </c>
      <c r="C182" s="498">
        <f t="shared" ca="1" si="25"/>
        <v>57.729999999999897</v>
      </c>
      <c r="D182" s="755">
        <f t="shared" ca="1" si="22"/>
        <v>1</v>
      </c>
      <c r="E182" s="752">
        <v>0</v>
      </c>
      <c r="F182" s="498">
        <f t="shared" si="26"/>
        <v>57.729999999999897</v>
      </c>
      <c r="G182" s="500">
        <f t="shared" ca="1" si="27"/>
        <v>1</v>
      </c>
    </row>
    <row r="183" spans="1:7" x14ac:dyDescent="0.2">
      <c r="A183" s="301">
        <f t="shared" ca="1" si="18"/>
        <v>263</v>
      </c>
      <c r="B183" s="751">
        <f t="shared" ca="1" si="24"/>
        <v>0</v>
      </c>
      <c r="C183" s="498">
        <f t="shared" ca="1" si="25"/>
        <v>57.729999999999897</v>
      </c>
      <c r="D183" s="755">
        <f t="shared" ca="1" si="22"/>
        <v>1</v>
      </c>
      <c r="E183" s="752">
        <v>0</v>
      </c>
      <c r="F183" s="498">
        <f t="shared" si="26"/>
        <v>57.729999999999897</v>
      </c>
      <c r="G183" s="500">
        <f t="shared" ca="1" si="27"/>
        <v>1</v>
      </c>
    </row>
    <row r="184" spans="1:7" x14ac:dyDescent="0.2">
      <c r="A184" s="301">
        <f t="shared" ca="1" si="18"/>
        <v>264</v>
      </c>
      <c r="B184" s="751">
        <f t="shared" ca="1" si="24"/>
        <v>0</v>
      </c>
      <c r="C184" s="498">
        <f t="shared" ca="1" si="25"/>
        <v>57.729999999999897</v>
      </c>
      <c r="D184" s="755">
        <f t="shared" ca="1" si="22"/>
        <v>1</v>
      </c>
      <c r="E184" s="752">
        <v>0</v>
      </c>
      <c r="F184" s="498">
        <f t="shared" si="26"/>
        <v>57.729999999999897</v>
      </c>
      <c r="G184" s="500">
        <f t="shared" ca="1" si="27"/>
        <v>1</v>
      </c>
    </row>
    <row r="185" spans="1:7" x14ac:dyDescent="0.2">
      <c r="A185" s="301">
        <f t="shared" ca="1" si="18"/>
        <v>265</v>
      </c>
      <c r="B185" s="751">
        <f t="shared" ca="1" si="24"/>
        <v>0</v>
      </c>
      <c r="C185" s="498">
        <f t="shared" ca="1" si="25"/>
        <v>57.729999999999897</v>
      </c>
      <c r="D185" s="755">
        <f t="shared" ca="1" si="22"/>
        <v>1</v>
      </c>
      <c r="E185" s="752">
        <v>0</v>
      </c>
      <c r="F185" s="498">
        <f t="shared" si="26"/>
        <v>57.729999999999897</v>
      </c>
      <c r="G185" s="500">
        <f t="shared" ca="1" si="27"/>
        <v>1</v>
      </c>
    </row>
    <row r="186" spans="1:7" x14ac:dyDescent="0.2">
      <c r="A186" s="301">
        <f t="shared" ca="1" si="18"/>
        <v>266</v>
      </c>
      <c r="B186" s="751">
        <f t="shared" ca="1" si="24"/>
        <v>0</v>
      </c>
      <c r="C186" s="498">
        <f t="shared" ca="1" si="25"/>
        <v>57.729999999999897</v>
      </c>
      <c r="D186" s="755">
        <f t="shared" ca="1" si="22"/>
        <v>1</v>
      </c>
      <c r="E186" s="752">
        <v>0</v>
      </c>
      <c r="F186" s="498">
        <f t="shared" si="26"/>
        <v>57.729999999999897</v>
      </c>
      <c r="G186" s="500">
        <f t="shared" ca="1" si="27"/>
        <v>1</v>
      </c>
    </row>
    <row r="187" spans="1:7" x14ac:dyDescent="0.2">
      <c r="A187" s="301">
        <f t="shared" ca="1" si="18"/>
        <v>267</v>
      </c>
      <c r="B187" s="751">
        <f t="shared" ca="1" si="24"/>
        <v>0</v>
      </c>
      <c r="C187" s="498">
        <f t="shared" ca="1" si="25"/>
        <v>57.729999999999897</v>
      </c>
      <c r="D187" s="755">
        <f t="shared" ca="1" si="22"/>
        <v>1</v>
      </c>
      <c r="E187" s="752">
        <v>0</v>
      </c>
      <c r="F187" s="498">
        <f t="shared" si="26"/>
        <v>57.729999999999897</v>
      </c>
      <c r="G187" s="500">
        <f t="shared" ca="1" si="27"/>
        <v>1</v>
      </c>
    </row>
    <row r="188" spans="1:7" x14ac:dyDescent="0.2">
      <c r="A188" s="301">
        <f t="shared" ca="1" si="18"/>
        <v>268</v>
      </c>
      <c r="B188" s="751">
        <f t="shared" ca="1" si="24"/>
        <v>0</v>
      </c>
      <c r="C188" s="498">
        <f t="shared" ca="1" si="25"/>
        <v>57.729999999999897</v>
      </c>
      <c r="D188" s="755">
        <f t="shared" ca="1" si="22"/>
        <v>1</v>
      </c>
      <c r="E188" s="752">
        <v>0</v>
      </c>
      <c r="F188" s="498">
        <f t="shared" si="26"/>
        <v>57.729999999999897</v>
      </c>
      <c r="G188" s="500">
        <f t="shared" ca="1" si="27"/>
        <v>1</v>
      </c>
    </row>
    <row r="189" spans="1:7" x14ac:dyDescent="0.2">
      <c r="A189" s="301">
        <f t="shared" ca="1" si="18"/>
        <v>269</v>
      </c>
      <c r="B189" s="751">
        <f t="shared" ca="1" si="24"/>
        <v>0</v>
      </c>
      <c r="C189" s="498">
        <f t="shared" ca="1" si="25"/>
        <v>57.729999999999897</v>
      </c>
      <c r="D189" s="755">
        <f t="shared" ca="1" si="22"/>
        <v>1</v>
      </c>
      <c r="E189" s="752">
        <v>0</v>
      </c>
      <c r="F189" s="498">
        <f t="shared" si="26"/>
        <v>57.729999999999897</v>
      </c>
      <c r="G189" s="500">
        <f t="shared" ca="1" si="27"/>
        <v>1</v>
      </c>
    </row>
    <row r="190" spans="1:7" x14ac:dyDescent="0.2">
      <c r="A190" s="301">
        <f t="shared" ca="1" si="18"/>
        <v>270</v>
      </c>
      <c r="B190" s="751">
        <f t="shared" ca="1" si="24"/>
        <v>0</v>
      </c>
      <c r="C190" s="498">
        <f t="shared" ca="1" si="25"/>
        <v>57.729999999999897</v>
      </c>
      <c r="D190" s="755">
        <f t="shared" ca="1" si="22"/>
        <v>1</v>
      </c>
      <c r="E190" s="752">
        <v>0</v>
      </c>
      <c r="F190" s="498">
        <f t="shared" si="26"/>
        <v>57.729999999999897</v>
      </c>
      <c r="G190" s="500">
        <f t="shared" ca="1" si="27"/>
        <v>1</v>
      </c>
    </row>
    <row r="191" spans="1:7" x14ac:dyDescent="0.2">
      <c r="A191" s="301">
        <f t="shared" ca="1" si="18"/>
        <v>271</v>
      </c>
      <c r="B191" s="751">
        <f t="shared" ca="1" si="24"/>
        <v>0</v>
      </c>
      <c r="C191" s="498">
        <f t="shared" ca="1" si="25"/>
        <v>57.729999999999897</v>
      </c>
      <c r="D191" s="755">
        <f t="shared" ca="1" si="22"/>
        <v>1</v>
      </c>
      <c r="E191" s="752">
        <v>0</v>
      </c>
      <c r="F191" s="498">
        <f t="shared" si="26"/>
        <v>57.729999999999897</v>
      </c>
      <c r="G191" s="500">
        <f t="shared" ca="1" si="27"/>
        <v>1</v>
      </c>
    </row>
    <row r="192" spans="1:7" x14ac:dyDescent="0.2">
      <c r="A192" s="301">
        <f t="shared" ca="1" si="18"/>
        <v>272</v>
      </c>
      <c r="B192" s="751">
        <f t="shared" ca="1" si="24"/>
        <v>0</v>
      </c>
      <c r="C192" s="498">
        <f t="shared" ca="1" si="25"/>
        <v>57.729999999999897</v>
      </c>
      <c r="D192" s="755">
        <f t="shared" ca="1" si="22"/>
        <v>1</v>
      </c>
      <c r="E192" s="752">
        <v>0</v>
      </c>
      <c r="F192" s="498">
        <f t="shared" si="26"/>
        <v>57.729999999999897</v>
      </c>
      <c r="G192" s="500">
        <f t="shared" ca="1" si="27"/>
        <v>1</v>
      </c>
    </row>
    <row r="193" spans="1:7" x14ac:dyDescent="0.2">
      <c r="A193" s="301">
        <f t="shared" ca="1" si="18"/>
        <v>273</v>
      </c>
      <c r="B193" s="751">
        <f t="shared" ca="1" si="24"/>
        <v>0</v>
      </c>
      <c r="C193" s="498">
        <f t="shared" ca="1" si="25"/>
        <v>57.729999999999897</v>
      </c>
      <c r="D193" s="755">
        <f t="shared" ca="1" si="22"/>
        <v>1</v>
      </c>
      <c r="E193" s="752">
        <v>0</v>
      </c>
      <c r="F193" s="498">
        <f t="shared" si="26"/>
        <v>57.729999999999897</v>
      </c>
      <c r="G193" s="500">
        <f t="shared" ca="1" si="27"/>
        <v>1</v>
      </c>
    </row>
    <row r="194" spans="1:7" x14ac:dyDescent="0.2">
      <c r="A194" s="301">
        <f t="shared" ca="1" si="18"/>
        <v>274</v>
      </c>
      <c r="B194" s="751">
        <f t="shared" ca="1" si="24"/>
        <v>0</v>
      </c>
      <c r="C194" s="498">
        <f t="shared" ca="1" si="25"/>
        <v>57.729999999999897</v>
      </c>
      <c r="D194" s="755">
        <f t="shared" ca="1" si="22"/>
        <v>1</v>
      </c>
      <c r="E194" s="752">
        <v>0</v>
      </c>
      <c r="F194" s="498">
        <f t="shared" si="26"/>
        <v>57.729999999999897</v>
      </c>
      <c r="G194" s="500">
        <f t="shared" ca="1" si="27"/>
        <v>1</v>
      </c>
    </row>
    <row r="195" spans="1:7" x14ac:dyDescent="0.2">
      <c r="A195" s="301">
        <f t="shared" ca="1" si="18"/>
        <v>275</v>
      </c>
      <c r="B195" s="751">
        <f t="shared" ca="1" si="24"/>
        <v>0</v>
      </c>
      <c r="C195" s="498">
        <f t="shared" ca="1" si="25"/>
        <v>57.729999999999897</v>
      </c>
      <c r="D195" s="755">
        <f t="shared" ca="1" si="22"/>
        <v>1</v>
      </c>
      <c r="E195" s="752">
        <v>0</v>
      </c>
      <c r="F195" s="498">
        <f t="shared" si="26"/>
        <v>57.729999999999897</v>
      </c>
      <c r="G195" s="500">
        <f t="shared" ca="1" si="27"/>
        <v>1</v>
      </c>
    </row>
    <row r="196" spans="1:7" x14ac:dyDescent="0.2">
      <c r="A196" s="301">
        <f t="shared" ca="1" si="18"/>
        <v>276</v>
      </c>
      <c r="B196" s="751">
        <f t="shared" ca="1" si="24"/>
        <v>0</v>
      </c>
      <c r="C196" s="498">
        <f t="shared" ca="1" si="25"/>
        <v>57.729999999999897</v>
      </c>
      <c r="D196" s="755">
        <f t="shared" ca="1" si="22"/>
        <v>1</v>
      </c>
      <c r="E196" s="752">
        <v>0</v>
      </c>
      <c r="F196" s="498">
        <f t="shared" si="26"/>
        <v>57.729999999999897</v>
      </c>
      <c r="G196" s="500">
        <f t="shared" ca="1" si="27"/>
        <v>1</v>
      </c>
    </row>
    <row r="197" spans="1:7" x14ac:dyDescent="0.2">
      <c r="A197" s="301">
        <f t="shared" ca="1" si="18"/>
        <v>277</v>
      </c>
      <c r="B197" s="751">
        <f t="shared" ca="1" si="24"/>
        <v>0</v>
      </c>
      <c r="C197" s="498">
        <f t="shared" ca="1" si="25"/>
        <v>57.729999999999897</v>
      </c>
      <c r="D197" s="755">
        <f t="shared" ca="1" si="22"/>
        <v>1</v>
      </c>
      <c r="E197" s="752">
        <v>0</v>
      </c>
      <c r="F197" s="498">
        <f t="shared" si="26"/>
        <v>57.729999999999897</v>
      </c>
      <c r="G197" s="500">
        <f t="shared" ca="1" si="27"/>
        <v>1</v>
      </c>
    </row>
    <row r="198" spans="1:7" x14ac:dyDescent="0.2">
      <c r="A198" s="301">
        <f t="shared" ca="1" si="18"/>
        <v>278</v>
      </c>
      <c r="B198" s="751">
        <f t="shared" ca="1" si="24"/>
        <v>0</v>
      </c>
      <c r="C198" s="498">
        <f t="shared" ca="1" si="25"/>
        <v>57.729999999999897</v>
      </c>
      <c r="D198" s="755">
        <f t="shared" ca="1" si="22"/>
        <v>1</v>
      </c>
      <c r="E198" s="752">
        <v>0</v>
      </c>
      <c r="F198" s="498">
        <f t="shared" si="26"/>
        <v>57.729999999999897</v>
      </c>
      <c r="G198" s="500">
        <f t="shared" ca="1" si="27"/>
        <v>1</v>
      </c>
    </row>
    <row r="199" spans="1:7" x14ac:dyDescent="0.2">
      <c r="A199" s="301">
        <f t="shared" ca="1" si="18"/>
        <v>279</v>
      </c>
      <c r="B199" s="751">
        <f t="shared" ca="1" si="24"/>
        <v>0</v>
      </c>
      <c r="C199" s="498">
        <f t="shared" ca="1" si="25"/>
        <v>57.729999999999897</v>
      </c>
      <c r="D199" s="755">
        <f t="shared" ca="1" si="22"/>
        <v>1</v>
      </c>
      <c r="E199" s="752">
        <v>0</v>
      </c>
      <c r="F199" s="498">
        <f t="shared" si="26"/>
        <v>57.729999999999897</v>
      </c>
      <c r="G199" s="500">
        <f t="shared" ca="1" si="27"/>
        <v>1</v>
      </c>
    </row>
    <row r="200" spans="1:7" x14ac:dyDescent="0.2">
      <c r="A200" s="301">
        <f t="shared" ca="1" si="18"/>
        <v>280</v>
      </c>
      <c r="B200" s="751">
        <f t="shared" ca="1" si="24"/>
        <v>0</v>
      </c>
      <c r="C200" s="498">
        <f t="shared" ca="1" si="25"/>
        <v>57.729999999999897</v>
      </c>
      <c r="D200" s="755">
        <f t="shared" ca="1" si="22"/>
        <v>1</v>
      </c>
      <c r="E200" s="752">
        <v>0</v>
      </c>
      <c r="F200" s="498">
        <f t="shared" si="26"/>
        <v>57.729999999999897</v>
      </c>
      <c r="G200" s="500">
        <f t="shared" ca="1" si="27"/>
        <v>1</v>
      </c>
    </row>
    <row r="201" spans="1:7" x14ac:dyDescent="0.2">
      <c r="A201" s="301">
        <f t="shared" ca="1" si="18"/>
        <v>281</v>
      </c>
      <c r="B201" s="751">
        <f t="shared" ca="1" si="24"/>
        <v>0</v>
      </c>
      <c r="C201" s="498">
        <f t="shared" ca="1" si="25"/>
        <v>57.729999999999897</v>
      </c>
      <c r="D201" s="755">
        <f t="shared" ca="1" si="22"/>
        <v>1</v>
      </c>
      <c r="E201" s="752">
        <v>0</v>
      </c>
      <c r="F201" s="498">
        <f t="shared" si="26"/>
        <v>57.729999999999897</v>
      </c>
      <c r="G201" s="500">
        <f t="shared" ca="1" si="27"/>
        <v>1</v>
      </c>
    </row>
    <row r="202" spans="1:7" x14ac:dyDescent="0.2">
      <c r="A202" s="301">
        <f t="shared" ca="1" si="18"/>
        <v>282</v>
      </c>
      <c r="B202" s="751">
        <f t="shared" ca="1" si="24"/>
        <v>0</v>
      </c>
      <c r="C202" s="498">
        <f t="shared" ca="1" si="25"/>
        <v>57.729999999999897</v>
      </c>
      <c r="D202" s="755">
        <f t="shared" ca="1" si="22"/>
        <v>1</v>
      </c>
      <c r="E202" s="752">
        <v>0</v>
      </c>
      <c r="F202" s="498">
        <f t="shared" si="26"/>
        <v>57.729999999999897</v>
      </c>
      <c r="G202" s="500">
        <f t="shared" ca="1" si="27"/>
        <v>1</v>
      </c>
    </row>
    <row r="203" spans="1:7" x14ac:dyDescent="0.2">
      <c r="A203" s="301">
        <f t="shared" ca="1" si="18"/>
        <v>283</v>
      </c>
      <c r="B203" s="751">
        <f t="shared" ca="1" si="24"/>
        <v>0</v>
      </c>
      <c r="C203" s="498">
        <f t="shared" ca="1" si="25"/>
        <v>57.729999999999897</v>
      </c>
      <c r="D203" s="755">
        <f t="shared" ca="1" si="22"/>
        <v>1</v>
      </c>
      <c r="E203" s="752">
        <v>0</v>
      </c>
      <c r="F203" s="498">
        <f t="shared" si="26"/>
        <v>57.729999999999897</v>
      </c>
      <c r="G203" s="500">
        <f t="shared" ca="1" si="27"/>
        <v>1</v>
      </c>
    </row>
    <row r="204" spans="1:7" x14ac:dyDescent="0.2">
      <c r="A204" s="301">
        <f t="shared" ref="A204:A219" ca="1" si="28">A203+1</f>
        <v>284</v>
      </c>
      <c r="B204" s="751">
        <f t="shared" ca="1" si="24"/>
        <v>0</v>
      </c>
      <c r="C204" s="498">
        <f t="shared" ca="1" si="25"/>
        <v>57.729999999999897</v>
      </c>
      <c r="D204" s="755">
        <f t="shared" ca="1" si="22"/>
        <v>1</v>
      </c>
      <c r="E204" s="752">
        <v>0</v>
      </c>
      <c r="F204" s="498">
        <f t="shared" si="26"/>
        <v>57.729999999999897</v>
      </c>
      <c r="G204" s="500">
        <f t="shared" ca="1" si="27"/>
        <v>1</v>
      </c>
    </row>
    <row r="205" spans="1:7" x14ac:dyDescent="0.2">
      <c r="A205" s="301">
        <f t="shared" ca="1" si="28"/>
        <v>285</v>
      </c>
      <c r="B205" s="751">
        <f t="shared" ca="1" si="24"/>
        <v>0</v>
      </c>
      <c r="C205" s="498">
        <f t="shared" ca="1" si="25"/>
        <v>57.729999999999897</v>
      </c>
      <c r="D205" s="755">
        <f t="shared" ref="D205:D219" ca="1" si="29">D204</f>
        <v>1</v>
      </c>
      <c r="E205" s="752">
        <v>0</v>
      </c>
      <c r="F205" s="498">
        <f t="shared" si="26"/>
        <v>57.729999999999897</v>
      </c>
      <c r="G205" s="500">
        <f t="shared" ca="1" si="27"/>
        <v>1</v>
      </c>
    </row>
    <row r="206" spans="1:7" x14ac:dyDescent="0.2">
      <c r="A206" s="301">
        <f t="shared" ca="1" si="28"/>
        <v>286</v>
      </c>
      <c r="B206" s="751">
        <f t="shared" ca="1" si="24"/>
        <v>0</v>
      </c>
      <c r="C206" s="498">
        <f t="shared" ca="1" si="25"/>
        <v>57.729999999999897</v>
      </c>
      <c r="D206" s="755">
        <f t="shared" ca="1" si="29"/>
        <v>1</v>
      </c>
      <c r="E206" s="752">
        <v>0</v>
      </c>
      <c r="F206" s="498">
        <f t="shared" si="26"/>
        <v>57.729999999999897</v>
      </c>
      <c r="G206" s="500">
        <f t="shared" ca="1" si="27"/>
        <v>1</v>
      </c>
    </row>
    <row r="207" spans="1:7" x14ac:dyDescent="0.2">
      <c r="A207" s="301">
        <f t="shared" ca="1" si="28"/>
        <v>287</v>
      </c>
      <c r="B207" s="751">
        <f t="shared" ca="1" si="24"/>
        <v>0</v>
      </c>
      <c r="C207" s="498">
        <f t="shared" ca="1" si="25"/>
        <v>57.729999999999897</v>
      </c>
      <c r="D207" s="755">
        <f t="shared" ca="1" si="29"/>
        <v>1</v>
      </c>
      <c r="E207" s="752">
        <v>0</v>
      </c>
      <c r="F207" s="498">
        <f t="shared" si="26"/>
        <v>57.729999999999897</v>
      </c>
      <c r="G207" s="500">
        <f t="shared" ca="1" si="27"/>
        <v>1</v>
      </c>
    </row>
    <row r="208" spans="1:7" x14ac:dyDescent="0.2">
      <c r="A208" s="301">
        <f t="shared" ca="1" si="28"/>
        <v>288</v>
      </c>
      <c r="B208" s="751">
        <f t="shared" ca="1" si="24"/>
        <v>0</v>
      </c>
      <c r="C208" s="498">
        <f t="shared" ca="1" si="25"/>
        <v>57.729999999999897</v>
      </c>
      <c r="D208" s="755">
        <f t="shared" ca="1" si="29"/>
        <v>1</v>
      </c>
      <c r="E208" s="752">
        <v>0</v>
      </c>
      <c r="F208" s="498">
        <f t="shared" si="26"/>
        <v>57.729999999999897</v>
      </c>
      <c r="G208" s="500">
        <f t="shared" ca="1" si="27"/>
        <v>1</v>
      </c>
    </row>
    <row r="209" spans="1:7" x14ac:dyDescent="0.2">
      <c r="A209" s="301">
        <f t="shared" ca="1" si="28"/>
        <v>289</v>
      </c>
      <c r="B209" s="751">
        <f t="shared" ca="1" si="24"/>
        <v>0</v>
      </c>
      <c r="C209" s="498">
        <f t="shared" ca="1" si="25"/>
        <v>57.729999999999897</v>
      </c>
      <c r="D209" s="755">
        <f t="shared" ca="1" si="29"/>
        <v>1</v>
      </c>
      <c r="E209" s="752">
        <v>0</v>
      </c>
      <c r="F209" s="498">
        <f t="shared" si="26"/>
        <v>57.729999999999897</v>
      </c>
      <c r="G209" s="500">
        <f t="shared" ca="1" si="27"/>
        <v>1</v>
      </c>
    </row>
    <row r="210" spans="1:7" x14ac:dyDescent="0.2">
      <c r="A210" s="301">
        <f t="shared" ca="1" si="28"/>
        <v>290</v>
      </c>
      <c r="B210" s="751">
        <f t="shared" ca="1" si="24"/>
        <v>0</v>
      </c>
      <c r="C210" s="498">
        <f t="shared" ca="1" si="25"/>
        <v>57.729999999999897</v>
      </c>
      <c r="D210" s="755">
        <f t="shared" ca="1" si="29"/>
        <v>1</v>
      </c>
      <c r="E210" s="752">
        <v>0</v>
      </c>
      <c r="F210" s="498">
        <f t="shared" si="26"/>
        <v>57.729999999999897</v>
      </c>
      <c r="G210" s="500">
        <f t="shared" ca="1" si="27"/>
        <v>1</v>
      </c>
    </row>
    <row r="211" spans="1:7" x14ac:dyDescent="0.2">
      <c r="A211" s="301">
        <f t="shared" ca="1" si="28"/>
        <v>291</v>
      </c>
      <c r="B211" s="751">
        <f t="shared" ca="1" si="24"/>
        <v>0</v>
      </c>
      <c r="C211" s="498">
        <f t="shared" ca="1" si="25"/>
        <v>57.729999999999897</v>
      </c>
      <c r="D211" s="755">
        <f t="shared" ca="1" si="29"/>
        <v>1</v>
      </c>
      <c r="E211" s="752">
        <v>0</v>
      </c>
      <c r="F211" s="498">
        <f t="shared" si="26"/>
        <v>57.729999999999897</v>
      </c>
      <c r="G211" s="500">
        <f t="shared" ca="1" si="27"/>
        <v>1</v>
      </c>
    </row>
    <row r="212" spans="1:7" x14ac:dyDescent="0.2">
      <c r="A212" s="301">
        <f t="shared" ca="1" si="28"/>
        <v>292</v>
      </c>
      <c r="B212" s="751">
        <f t="shared" ca="1" si="24"/>
        <v>0</v>
      </c>
      <c r="C212" s="498">
        <f t="shared" ca="1" si="25"/>
        <v>57.729999999999897</v>
      </c>
      <c r="D212" s="755">
        <f t="shared" ca="1" si="29"/>
        <v>1</v>
      </c>
      <c r="E212" s="752">
        <v>0</v>
      </c>
      <c r="F212" s="498">
        <f t="shared" si="26"/>
        <v>57.729999999999897</v>
      </c>
      <c r="G212" s="500">
        <f t="shared" ca="1" si="27"/>
        <v>1</v>
      </c>
    </row>
    <row r="213" spans="1:7" x14ac:dyDescent="0.2">
      <c r="A213" s="301">
        <f t="shared" ca="1" si="28"/>
        <v>293</v>
      </c>
      <c r="B213" s="751">
        <f t="shared" ca="1" si="24"/>
        <v>0</v>
      </c>
      <c r="C213" s="498">
        <f t="shared" ca="1" si="25"/>
        <v>57.729999999999897</v>
      </c>
      <c r="D213" s="755">
        <f t="shared" ca="1" si="29"/>
        <v>1</v>
      </c>
      <c r="E213" s="752">
        <v>0</v>
      </c>
      <c r="F213" s="498">
        <f t="shared" si="26"/>
        <v>57.729999999999897</v>
      </c>
      <c r="G213" s="500">
        <f t="shared" ca="1" si="27"/>
        <v>1</v>
      </c>
    </row>
    <row r="214" spans="1:7" x14ac:dyDescent="0.2">
      <c r="A214" s="301">
        <f t="shared" ca="1" si="28"/>
        <v>294</v>
      </c>
      <c r="B214" s="751">
        <f t="shared" ca="1" si="24"/>
        <v>0</v>
      </c>
      <c r="C214" s="498">
        <f t="shared" ca="1" si="25"/>
        <v>57.729999999999897</v>
      </c>
      <c r="D214" s="755">
        <f t="shared" ca="1" si="29"/>
        <v>1</v>
      </c>
      <c r="E214" s="752">
        <v>0</v>
      </c>
      <c r="F214" s="498">
        <f t="shared" si="26"/>
        <v>57.729999999999897</v>
      </c>
      <c r="G214" s="500">
        <f t="shared" ca="1" si="27"/>
        <v>1</v>
      </c>
    </row>
    <row r="215" spans="1:7" x14ac:dyDescent="0.2">
      <c r="A215" s="301">
        <f t="shared" ca="1" si="28"/>
        <v>295</v>
      </c>
      <c r="B215" s="751">
        <f t="shared" ca="1" si="24"/>
        <v>0</v>
      </c>
      <c r="C215" s="498">
        <f t="shared" ca="1" si="25"/>
        <v>57.729999999999897</v>
      </c>
      <c r="D215" s="755">
        <f t="shared" ca="1" si="29"/>
        <v>1</v>
      </c>
      <c r="E215" s="752">
        <v>0</v>
      </c>
      <c r="F215" s="498">
        <f t="shared" si="26"/>
        <v>57.729999999999897</v>
      </c>
      <c r="G215" s="500">
        <f t="shared" ca="1" si="27"/>
        <v>1</v>
      </c>
    </row>
    <row r="216" spans="1:7" x14ac:dyDescent="0.2">
      <c r="A216" s="301">
        <f t="shared" ca="1" si="28"/>
        <v>296</v>
      </c>
      <c r="B216" s="751">
        <f t="shared" ca="1" si="24"/>
        <v>0</v>
      </c>
      <c r="C216" s="498">
        <f t="shared" ca="1" si="25"/>
        <v>57.729999999999897</v>
      </c>
      <c r="D216" s="755">
        <f t="shared" ca="1" si="29"/>
        <v>1</v>
      </c>
      <c r="E216" s="752">
        <v>0</v>
      </c>
      <c r="F216" s="498">
        <f t="shared" si="26"/>
        <v>57.729999999999897</v>
      </c>
      <c r="G216" s="500">
        <f t="shared" ca="1" si="27"/>
        <v>1</v>
      </c>
    </row>
    <row r="217" spans="1:7" x14ac:dyDescent="0.2">
      <c r="A217" s="301">
        <f t="shared" ca="1" si="28"/>
        <v>297</v>
      </c>
      <c r="B217" s="751">
        <f t="shared" ca="1" si="24"/>
        <v>0</v>
      </c>
      <c r="C217" s="498">
        <f t="shared" ca="1" si="25"/>
        <v>57.729999999999897</v>
      </c>
      <c r="D217" s="755">
        <f t="shared" ca="1" si="29"/>
        <v>1</v>
      </c>
      <c r="E217" s="752">
        <v>0</v>
      </c>
      <c r="F217" s="498">
        <f t="shared" si="26"/>
        <v>57.729999999999897</v>
      </c>
      <c r="G217" s="500">
        <f t="shared" ca="1" si="27"/>
        <v>1</v>
      </c>
    </row>
    <row r="218" spans="1:7" x14ac:dyDescent="0.2">
      <c r="A218" s="301">
        <f t="shared" ca="1" si="28"/>
        <v>298</v>
      </c>
      <c r="B218" s="751">
        <f t="shared" ca="1" si="24"/>
        <v>0</v>
      </c>
      <c r="C218" s="498">
        <f t="shared" ca="1" si="25"/>
        <v>57.729999999999897</v>
      </c>
      <c r="D218" s="755">
        <f t="shared" ca="1" si="29"/>
        <v>1</v>
      </c>
      <c r="E218" s="752">
        <v>0</v>
      </c>
      <c r="F218" s="498">
        <f t="shared" si="26"/>
        <v>57.729999999999897</v>
      </c>
      <c r="G218" s="500">
        <f t="shared" ca="1" si="27"/>
        <v>1</v>
      </c>
    </row>
    <row r="219" spans="1:7" x14ac:dyDescent="0.2">
      <c r="A219" s="301">
        <f t="shared" ca="1" si="28"/>
        <v>299</v>
      </c>
      <c r="B219" s="751">
        <f t="shared" ca="1" si="24"/>
        <v>0</v>
      </c>
      <c r="C219" s="498">
        <f t="shared" ca="1" si="25"/>
        <v>57.729999999999897</v>
      </c>
      <c r="D219" s="755">
        <f t="shared" ca="1" si="29"/>
        <v>1</v>
      </c>
      <c r="E219" s="752">
        <v>0</v>
      </c>
      <c r="F219" s="498">
        <f t="shared" si="26"/>
        <v>57.729999999999897</v>
      </c>
      <c r="G219" s="500">
        <f t="shared" ca="1" si="27"/>
        <v>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1">
    <tabColor rgb="FF92D050"/>
  </sheetPr>
  <dimension ref="A1:I219"/>
  <sheetViews>
    <sheetView workbookViewId="0">
      <pane ySplit="4" topLeftCell="A5" activePane="bottomLeft" state="frozen"/>
      <selection activeCell="L24" sqref="L24"/>
      <selection pane="bottomLeft" activeCell="L24" sqref="L24"/>
    </sheetView>
  </sheetViews>
  <sheetFormatPr baseColWidth="10" defaultColWidth="11" defaultRowHeight="12.75" x14ac:dyDescent="0.2"/>
  <cols>
    <col min="1" max="16384" width="11" style="301"/>
  </cols>
  <sheetData>
    <row r="1" spans="1:9" x14ac:dyDescent="0.2">
      <c r="A1" s="299" t="s">
        <v>174</v>
      </c>
      <c r="B1" s="300"/>
      <c r="C1" s="300"/>
      <c r="D1" s="300"/>
      <c r="E1" s="300"/>
      <c r="F1" s="300"/>
      <c r="G1" s="300"/>
    </row>
    <row r="2" spans="1:9" ht="23.25" x14ac:dyDescent="0.35">
      <c r="A2" s="302" t="s">
        <v>168</v>
      </c>
      <c r="B2" s="303"/>
      <c r="C2" s="303"/>
      <c r="D2" s="303"/>
      <c r="E2" s="303"/>
      <c r="F2" s="303"/>
      <c r="G2" s="303"/>
    </row>
    <row r="3" spans="1:9" x14ac:dyDescent="0.2">
      <c r="A3" s="301" t="s">
        <v>175</v>
      </c>
      <c r="B3" s="751"/>
      <c r="C3" s="496"/>
      <c r="D3" s="499" t="s">
        <v>287</v>
      </c>
    </row>
    <row r="4" spans="1:9" x14ac:dyDescent="0.2">
      <c r="A4" s="301" t="s">
        <v>176</v>
      </c>
      <c r="B4" s="751" t="s">
        <v>102</v>
      </c>
      <c r="C4" s="496" t="s">
        <v>177</v>
      </c>
      <c r="D4" s="753" t="s">
        <v>102</v>
      </c>
      <c r="E4" s="301" t="s">
        <v>102</v>
      </c>
      <c r="F4" s="301" t="s">
        <v>177</v>
      </c>
    </row>
    <row r="5" spans="1:9" x14ac:dyDescent="0.2">
      <c r="A5" s="998">
        <f t="shared" ref="A5:A8" ca="1" si="0">A6-1</f>
        <v>85</v>
      </c>
      <c r="B5" s="751">
        <f t="shared" ref="B5:B9" ca="1" si="1">ROUND((E5*D5),4)</f>
        <v>-0.35199999999999998</v>
      </c>
      <c r="C5" s="498">
        <f t="shared" ref="C5:C8" ca="1" si="2">SUM(C6+B5)</f>
        <v>2.6400000000000006</v>
      </c>
      <c r="D5" s="755">
        <f t="shared" ref="D5:D7" ca="1" si="3">D6</f>
        <v>1</v>
      </c>
      <c r="E5" s="301">
        <f t="shared" ref="E5:E7" si="4">E6</f>
        <v>-0.35199999999999998</v>
      </c>
      <c r="F5" s="301">
        <v>2.6400000000000006</v>
      </c>
    </row>
    <row r="6" spans="1:9" x14ac:dyDescent="0.2">
      <c r="A6" s="998">
        <f t="shared" ca="1" si="0"/>
        <v>86</v>
      </c>
      <c r="B6" s="751">
        <f t="shared" ca="1" si="1"/>
        <v>-0.35199999999999998</v>
      </c>
      <c r="C6" s="498">
        <f t="shared" ca="1" si="2"/>
        <v>2.9920000000000004</v>
      </c>
      <c r="D6" s="755">
        <f t="shared" ca="1" si="3"/>
        <v>1</v>
      </c>
      <c r="E6" s="301">
        <f t="shared" si="4"/>
        <v>-0.35199999999999998</v>
      </c>
      <c r="F6" s="301">
        <v>2.9920000000000004</v>
      </c>
    </row>
    <row r="7" spans="1:9" x14ac:dyDescent="0.2">
      <c r="A7" s="998">
        <f t="shared" ca="1" si="0"/>
        <v>87</v>
      </c>
      <c r="B7" s="751">
        <f t="shared" ca="1" si="1"/>
        <v>-0.35199999999999998</v>
      </c>
      <c r="C7" s="498">
        <f t="shared" ca="1" si="2"/>
        <v>3.3440000000000003</v>
      </c>
      <c r="D7" s="755">
        <f t="shared" ca="1" si="3"/>
        <v>1</v>
      </c>
      <c r="E7" s="301">
        <f t="shared" si="4"/>
        <v>-0.35199999999999998</v>
      </c>
      <c r="F7" s="301">
        <v>3.3440000000000003</v>
      </c>
    </row>
    <row r="8" spans="1:9" x14ac:dyDescent="0.2">
      <c r="A8" s="998">
        <f t="shared" ca="1" si="0"/>
        <v>88</v>
      </c>
      <c r="B8" s="751">
        <f t="shared" ca="1" si="1"/>
        <v>-0.35199999999999998</v>
      </c>
      <c r="C8" s="498">
        <f t="shared" ca="1" si="2"/>
        <v>3.6960000000000002</v>
      </c>
      <c r="D8" s="755">
        <f ca="1">D9</f>
        <v>1</v>
      </c>
      <c r="E8" s="301">
        <f>E9</f>
        <v>-0.35199999999999998</v>
      </c>
      <c r="F8" s="301">
        <v>3.6960000000000002</v>
      </c>
    </row>
    <row r="9" spans="1:9" x14ac:dyDescent="0.2">
      <c r="A9" s="998">
        <f ca="1">A10-1</f>
        <v>89</v>
      </c>
      <c r="B9" s="751">
        <f t="shared" ca="1" si="1"/>
        <v>-0.35199999999999998</v>
      </c>
      <c r="C9" s="498">
        <f ca="1">SUM(C10+B9)</f>
        <v>4.048</v>
      </c>
      <c r="D9" s="755">
        <f ca="1">D10</f>
        <v>1</v>
      </c>
      <c r="E9" s="301">
        <f>E11*-1</f>
        <v>-0.35199999999999998</v>
      </c>
      <c r="F9" s="301">
        <v>4.048</v>
      </c>
    </row>
    <row r="10" spans="1:9" x14ac:dyDescent="0.2">
      <c r="A10" s="764">
        <f ca="1">SUM(Para!L33)*100</f>
        <v>90</v>
      </c>
      <c r="B10" s="751"/>
      <c r="C10" s="496">
        <f ca="1">SUM(F10*D10)</f>
        <v>4.4000000000000004</v>
      </c>
      <c r="D10" s="754">
        <f ca="1">SUM(Para!L32)</f>
        <v>1</v>
      </c>
      <c r="F10" s="301">
        <v>4.4000000000000004</v>
      </c>
    </row>
    <row r="11" spans="1:9" x14ac:dyDescent="0.2">
      <c r="A11" s="301">
        <f ca="1">A10+1</f>
        <v>91</v>
      </c>
      <c r="B11" s="751">
        <f ca="1">ROUND((E11*D11),4)</f>
        <v>0.35199999999999998</v>
      </c>
      <c r="C11" s="498">
        <f ca="1">SUM(C10+B11)</f>
        <v>4.7520000000000007</v>
      </c>
      <c r="D11" s="755">
        <f ca="1">D10</f>
        <v>1</v>
      </c>
      <c r="E11" s="304">
        <v>0.35199999999999998</v>
      </c>
      <c r="F11" s="304">
        <f>SUM(F10+E11)</f>
        <v>4.7520000000000007</v>
      </c>
    </row>
    <row r="12" spans="1:9" x14ac:dyDescent="0.2">
      <c r="A12" s="301">
        <f t="shared" ref="A12:A75" ca="1" si="5">A11+1</f>
        <v>92</v>
      </c>
      <c r="B12" s="751">
        <f t="shared" ref="B12:B75" ca="1" si="6">ROUND((E12*D12),4)</f>
        <v>0.35199999999999998</v>
      </c>
      <c r="C12" s="498">
        <f t="shared" ref="C12:C75" ca="1" si="7">SUM(C11+B12)</f>
        <v>5.104000000000001</v>
      </c>
      <c r="D12" s="755">
        <f ca="1">D11</f>
        <v>1</v>
      </c>
      <c r="E12" s="304">
        <v>0.35199999999999998</v>
      </c>
      <c r="F12" s="304">
        <f>SUM(F11+E12)</f>
        <v>5.104000000000001</v>
      </c>
      <c r="I12" s="734"/>
    </row>
    <row r="13" spans="1:9" x14ac:dyDescent="0.2">
      <c r="A13" s="301">
        <f t="shared" ca="1" si="5"/>
        <v>93</v>
      </c>
      <c r="B13" s="751">
        <f t="shared" ca="1" si="6"/>
        <v>0.35199999999999998</v>
      </c>
      <c r="C13" s="498">
        <f t="shared" ca="1" si="7"/>
        <v>5.4560000000000013</v>
      </c>
      <c r="D13" s="755">
        <f t="shared" ref="D13:D76" ca="1" si="8">D12</f>
        <v>1</v>
      </c>
      <c r="E13" s="304">
        <v>0.35199999999999998</v>
      </c>
      <c r="F13" s="304">
        <f t="shared" ref="F13:F76" si="9">SUM(F12+E13)</f>
        <v>5.4560000000000013</v>
      </c>
    </row>
    <row r="14" spans="1:9" x14ac:dyDescent="0.2">
      <c r="A14" s="301">
        <f t="shared" ca="1" si="5"/>
        <v>94</v>
      </c>
      <c r="B14" s="751">
        <f t="shared" ca="1" si="6"/>
        <v>0.35199999999999998</v>
      </c>
      <c r="C14" s="498">
        <f t="shared" ca="1" si="7"/>
        <v>5.8080000000000016</v>
      </c>
      <c r="D14" s="755">
        <f t="shared" ca="1" si="8"/>
        <v>1</v>
      </c>
      <c r="E14" s="304">
        <v>0.35199999999999998</v>
      </c>
      <c r="F14" s="304">
        <f t="shared" si="9"/>
        <v>5.8080000000000016</v>
      </c>
    </row>
    <row r="15" spans="1:9" x14ac:dyDescent="0.2">
      <c r="A15" s="301">
        <f t="shared" ca="1" si="5"/>
        <v>95</v>
      </c>
      <c r="B15" s="751">
        <f t="shared" ca="1" si="6"/>
        <v>0.35199999999999998</v>
      </c>
      <c r="C15" s="498">
        <f t="shared" ca="1" si="7"/>
        <v>6.1600000000000019</v>
      </c>
      <c r="D15" s="755">
        <f t="shared" ca="1" si="8"/>
        <v>1</v>
      </c>
      <c r="E15" s="304">
        <v>0.35199999999999998</v>
      </c>
      <c r="F15" s="304">
        <f t="shared" si="9"/>
        <v>6.1600000000000019</v>
      </c>
    </row>
    <row r="16" spans="1:9" x14ac:dyDescent="0.2">
      <c r="A16" s="301">
        <f t="shared" ca="1" si="5"/>
        <v>96</v>
      </c>
      <c r="B16" s="751">
        <f t="shared" ca="1" si="6"/>
        <v>0.39600000000000002</v>
      </c>
      <c r="C16" s="498">
        <f t="shared" ca="1" si="7"/>
        <v>6.5560000000000018</v>
      </c>
      <c r="D16" s="755">
        <f t="shared" ca="1" si="8"/>
        <v>1</v>
      </c>
      <c r="E16" s="304">
        <v>0.39600000000000002</v>
      </c>
      <c r="F16" s="304">
        <f t="shared" si="9"/>
        <v>6.5560000000000018</v>
      </c>
    </row>
    <row r="17" spans="1:6" x14ac:dyDescent="0.2">
      <c r="A17" s="301">
        <f t="shared" ca="1" si="5"/>
        <v>97</v>
      </c>
      <c r="B17" s="751">
        <f t="shared" ca="1" si="6"/>
        <v>0.39600000000000002</v>
      </c>
      <c r="C17" s="498">
        <f t="shared" ca="1" si="7"/>
        <v>6.9520000000000017</v>
      </c>
      <c r="D17" s="755">
        <f t="shared" ca="1" si="8"/>
        <v>1</v>
      </c>
      <c r="E17" s="304">
        <v>0.39600000000000002</v>
      </c>
      <c r="F17" s="304">
        <f t="shared" si="9"/>
        <v>6.9520000000000017</v>
      </c>
    </row>
    <row r="18" spans="1:6" x14ac:dyDescent="0.2">
      <c r="A18" s="301">
        <f t="shared" ca="1" si="5"/>
        <v>98</v>
      </c>
      <c r="B18" s="751">
        <f t="shared" ca="1" si="6"/>
        <v>0.39600000000000002</v>
      </c>
      <c r="C18" s="498">
        <f t="shared" ca="1" si="7"/>
        <v>7.3480000000000016</v>
      </c>
      <c r="D18" s="755">
        <f t="shared" ca="1" si="8"/>
        <v>1</v>
      </c>
      <c r="E18" s="304">
        <v>0.39600000000000002</v>
      </c>
      <c r="F18" s="304">
        <f t="shared" si="9"/>
        <v>7.3480000000000016</v>
      </c>
    </row>
    <row r="19" spans="1:6" x14ac:dyDescent="0.2">
      <c r="A19" s="301">
        <f t="shared" ca="1" si="5"/>
        <v>99</v>
      </c>
      <c r="B19" s="751">
        <f t="shared" ca="1" si="6"/>
        <v>0.39600000000000002</v>
      </c>
      <c r="C19" s="498">
        <f t="shared" ca="1" si="7"/>
        <v>7.7440000000000015</v>
      </c>
      <c r="D19" s="755">
        <f t="shared" ca="1" si="8"/>
        <v>1</v>
      </c>
      <c r="E19" s="304">
        <v>0.39600000000000002</v>
      </c>
      <c r="F19" s="304">
        <f t="shared" si="9"/>
        <v>7.7440000000000015</v>
      </c>
    </row>
    <row r="20" spans="1:6" x14ac:dyDescent="0.2">
      <c r="A20" s="301">
        <f t="shared" ca="1" si="5"/>
        <v>100</v>
      </c>
      <c r="B20" s="751">
        <f t="shared" ca="1" si="6"/>
        <v>0.39600000000000002</v>
      </c>
      <c r="C20" s="498">
        <f t="shared" ca="1" si="7"/>
        <v>8.1400000000000023</v>
      </c>
      <c r="D20" s="755">
        <f t="shared" ca="1" si="8"/>
        <v>1</v>
      </c>
      <c r="E20" s="304">
        <v>0.39600000000000002</v>
      </c>
      <c r="F20" s="304">
        <f t="shared" si="9"/>
        <v>8.1400000000000023</v>
      </c>
    </row>
    <row r="21" spans="1:6" x14ac:dyDescent="0.2">
      <c r="A21" s="301">
        <f t="shared" ca="1" si="5"/>
        <v>101</v>
      </c>
      <c r="B21" s="751">
        <f t="shared" ca="1" si="6"/>
        <v>0.44</v>
      </c>
      <c r="C21" s="498">
        <f t="shared" ca="1" si="7"/>
        <v>8.5800000000000018</v>
      </c>
      <c r="D21" s="755">
        <f t="shared" ca="1" si="8"/>
        <v>1</v>
      </c>
      <c r="E21" s="304">
        <v>0.44</v>
      </c>
      <c r="F21" s="304">
        <f t="shared" si="9"/>
        <v>8.5800000000000018</v>
      </c>
    </row>
    <row r="22" spans="1:6" x14ac:dyDescent="0.2">
      <c r="A22" s="301">
        <f t="shared" ca="1" si="5"/>
        <v>102</v>
      </c>
      <c r="B22" s="751">
        <f t="shared" ca="1" si="6"/>
        <v>0.44</v>
      </c>
      <c r="C22" s="498">
        <f t="shared" ca="1" si="7"/>
        <v>9.0200000000000014</v>
      </c>
      <c r="D22" s="755">
        <f t="shared" ca="1" si="8"/>
        <v>1</v>
      </c>
      <c r="E22" s="304">
        <v>0.44</v>
      </c>
      <c r="F22" s="304">
        <f t="shared" si="9"/>
        <v>9.0200000000000014</v>
      </c>
    </row>
    <row r="23" spans="1:6" x14ac:dyDescent="0.2">
      <c r="A23" s="301">
        <f t="shared" ca="1" si="5"/>
        <v>103</v>
      </c>
      <c r="B23" s="751">
        <f t="shared" ca="1" si="6"/>
        <v>0.44</v>
      </c>
      <c r="C23" s="498">
        <f t="shared" ca="1" si="7"/>
        <v>9.4600000000000009</v>
      </c>
      <c r="D23" s="755">
        <f t="shared" ca="1" si="8"/>
        <v>1</v>
      </c>
      <c r="E23" s="304">
        <v>0.44</v>
      </c>
      <c r="F23" s="304">
        <f t="shared" si="9"/>
        <v>9.4600000000000009</v>
      </c>
    </row>
    <row r="24" spans="1:6" x14ac:dyDescent="0.2">
      <c r="A24" s="301">
        <f t="shared" ca="1" si="5"/>
        <v>104</v>
      </c>
      <c r="B24" s="751">
        <f t="shared" ca="1" si="6"/>
        <v>0.44</v>
      </c>
      <c r="C24" s="498">
        <f t="shared" ca="1" si="7"/>
        <v>9.9</v>
      </c>
      <c r="D24" s="755">
        <f t="shared" ca="1" si="8"/>
        <v>1</v>
      </c>
      <c r="E24" s="304">
        <v>0.44</v>
      </c>
      <c r="F24" s="304">
        <f t="shared" si="9"/>
        <v>9.9</v>
      </c>
    </row>
    <row r="25" spans="1:6" x14ac:dyDescent="0.2">
      <c r="A25" s="301">
        <f t="shared" ca="1" si="5"/>
        <v>105</v>
      </c>
      <c r="B25" s="751">
        <f t="shared" ca="1" si="6"/>
        <v>0.44</v>
      </c>
      <c r="C25" s="498">
        <f t="shared" ca="1" si="7"/>
        <v>10.34</v>
      </c>
      <c r="D25" s="755">
        <f t="shared" ca="1" si="8"/>
        <v>1</v>
      </c>
      <c r="E25" s="304">
        <v>0.44</v>
      </c>
      <c r="F25" s="304">
        <f t="shared" si="9"/>
        <v>10.34</v>
      </c>
    </row>
    <row r="26" spans="1:6" x14ac:dyDescent="0.2">
      <c r="A26" s="301">
        <f t="shared" ca="1" si="5"/>
        <v>106</v>
      </c>
      <c r="B26" s="751">
        <f t="shared" ca="1" si="6"/>
        <v>0.44</v>
      </c>
      <c r="C26" s="498">
        <f t="shared" ca="1" si="7"/>
        <v>10.78</v>
      </c>
      <c r="D26" s="755">
        <f t="shared" ca="1" si="8"/>
        <v>1</v>
      </c>
      <c r="E26" s="304">
        <v>0.44</v>
      </c>
      <c r="F26" s="304">
        <f t="shared" si="9"/>
        <v>10.78</v>
      </c>
    </row>
    <row r="27" spans="1:6" x14ac:dyDescent="0.2">
      <c r="A27" s="301">
        <f t="shared" ca="1" si="5"/>
        <v>107</v>
      </c>
      <c r="B27" s="751">
        <f t="shared" ca="1" si="6"/>
        <v>0.44</v>
      </c>
      <c r="C27" s="498">
        <f t="shared" ca="1" si="7"/>
        <v>11.219999999999999</v>
      </c>
      <c r="D27" s="755">
        <f t="shared" ca="1" si="8"/>
        <v>1</v>
      </c>
      <c r="E27" s="304">
        <v>0.44</v>
      </c>
      <c r="F27" s="304">
        <f t="shared" si="9"/>
        <v>11.219999999999999</v>
      </c>
    </row>
    <row r="28" spans="1:6" x14ac:dyDescent="0.2">
      <c r="A28" s="301">
        <f t="shared" ca="1" si="5"/>
        <v>108</v>
      </c>
      <c r="B28" s="751">
        <f t="shared" ca="1" si="6"/>
        <v>0.44</v>
      </c>
      <c r="C28" s="498">
        <f t="shared" ca="1" si="7"/>
        <v>11.659999999999998</v>
      </c>
      <c r="D28" s="755">
        <f t="shared" ca="1" si="8"/>
        <v>1</v>
      </c>
      <c r="E28" s="304">
        <v>0.44</v>
      </c>
      <c r="F28" s="304">
        <f t="shared" si="9"/>
        <v>11.659999999999998</v>
      </c>
    </row>
    <row r="29" spans="1:6" x14ac:dyDescent="0.2">
      <c r="A29" s="301">
        <f t="shared" ca="1" si="5"/>
        <v>109</v>
      </c>
      <c r="B29" s="751">
        <f t="shared" ca="1" si="6"/>
        <v>0.44</v>
      </c>
      <c r="C29" s="498">
        <f t="shared" ca="1" si="7"/>
        <v>12.099999999999998</v>
      </c>
      <c r="D29" s="755">
        <f t="shared" ca="1" si="8"/>
        <v>1</v>
      </c>
      <c r="E29" s="304">
        <v>0.44</v>
      </c>
      <c r="F29" s="304">
        <f t="shared" si="9"/>
        <v>12.099999999999998</v>
      </c>
    </row>
    <row r="30" spans="1:6" x14ac:dyDescent="0.2">
      <c r="A30" s="301">
        <f t="shared" ca="1" si="5"/>
        <v>110</v>
      </c>
      <c r="B30" s="751">
        <f t="shared" ca="1" si="6"/>
        <v>0.44</v>
      </c>
      <c r="C30" s="498">
        <f t="shared" ca="1" si="7"/>
        <v>12.539999999999997</v>
      </c>
      <c r="D30" s="755">
        <f t="shared" ca="1" si="8"/>
        <v>1</v>
      </c>
      <c r="E30" s="304">
        <v>0.44</v>
      </c>
      <c r="F30" s="304">
        <f t="shared" si="9"/>
        <v>12.539999999999997</v>
      </c>
    </row>
    <row r="31" spans="1:6" x14ac:dyDescent="0.2">
      <c r="A31" s="301">
        <f t="shared" ca="1" si="5"/>
        <v>111</v>
      </c>
      <c r="B31" s="751">
        <f t="shared" ca="1" si="6"/>
        <v>0.48399999999999999</v>
      </c>
      <c r="C31" s="498">
        <f t="shared" ca="1" si="7"/>
        <v>13.023999999999997</v>
      </c>
      <c r="D31" s="755">
        <f t="shared" ca="1" si="8"/>
        <v>1</v>
      </c>
      <c r="E31" s="304">
        <v>0.48399999999999999</v>
      </c>
      <c r="F31" s="304">
        <f t="shared" si="9"/>
        <v>13.023999999999997</v>
      </c>
    </row>
    <row r="32" spans="1:6" x14ac:dyDescent="0.2">
      <c r="A32" s="301">
        <f t="shared" ca="1" si="5"/>
        <v>112</v>
      </c>
      <c r="B32" s="751">
        <f t="shared" ca="1" si="6"/>
        <v>0.48399999999999999</v>
      </c>
      <c r="C32" s="498">
        <f t="shared" ca="1" si="7"/>
        <v>13.507999999999997</v>
      </c>
      <c r="D32" s="755">
        <f t="shared" ca="1" si="8"/>
        <v>1</v>
      </c>
      <c r="E32" s="304">
        <v>0.48399999999999999</v>
      </c>
      <c r="F32" s="304">
        <f t="shared" si="9"/>
        <v>13.507999999999997</v>
      </c>
    </row>
    <row r="33" spans="1:6" x14ac:dyDescent="0.2">
      <c r="A33" s="301">
        <f t="shared" ca="1" si="5"/>
        <v>113</v>
      </c>
      <c r="B33" s="751">
        <f t="shared" ca="1" si="6"/>
        <v>0.48399999999999999</v>
      </c>
      <c r="C33" s="498">
        <f t="shared" ca="1" si="7"/>
        <v>13.991999999999997</v>
      </c>
      <c r="D33" s="755">
        <f t="shared" ca="1" si="8"/>
        <v>1</v>
      </c>
      <c r="E33" s="304">
        <v>0.48399999999999999</v>
      </c>
      <c r="F33" s="304">
        <f t="shared" si="9"/>
        <v>13.991999999999997</v>
      </c>
    </row>
    <row r="34" spans="1:6" x14ac:dyDescent="0.2">
      <c r="A34" s="301">
        <f t="shared" ca="1" si="5"/>
        <v>114</v>
      </c>
      <c r="B34" s="751">
        <f t="shared" ca="1" si="6"/>
        <v>0.48399999999999999</v>
      </c>
      <c r="C34" s="498">
        <f t="shared" ca="1" si="7"/>
        <v>14.475999999999997</v>
      </c>
      <c r="D34" s="755">
        <f t="shared" ca="1" si="8"/>
        <v>1</v>
      </c>
      <c r="E34" s="304">
        <v>0.48399999999999999</v>
      </c>
      <c r="F34" s="304">
        <f t="shared" si="9"/>
        <v>14.475999999999997</v>
      </c>
    </row>
    <row r="35" spans="1:6" x14ac:dyDescent="0.2">
      <c r="A35" s="301">
        <f t="shared" ca="1" si="5"/>
        <v>115</v>
      </c>
      <c r="B35" s="751">
        <f t="shared" ca="1" si="6"/>
        <v>0.48399999999999999</v>
      </c>
      <c r="C35" s="498">
        <f t="shared" ca="1" si="7"/>
        <v>14.959999999999997</v>
      </c>
      <c r="D35" s="755">
        <f t="shared" ca="1" si="8"/>
        <v>1</v>
      </c>
      <c r="E35" s="304">
        <v>0.48399999999999999</v>
      </c>
      <c r="F35" s="304">
        <f t="shared" si="9"/>
        <v>14.959999999999997</v>
      </c>
    </row>
    <row r="36" spans="1:6" x14ac:dyDescent="0.2">
      <c r="A36" s="301">
        <f t="shared" ca="1" si="5"/>
        <v>116</v>
      </c>
      <c r="B36" s="751">
        <f t="shared" ca="1" si="6"/>
        <v>0.48399999999999999</v>
      </c>
      <c r="C36" s="498">
        <f t="shared" ca="1" si="7"/>
        <v>15.443999999999997</v>
      </c>
      <c r="D36" s="755">
        <f t="shared" ca="1" si="8"/>
        <v>1</v>
      </c>
      <c r="E36" s="304">
        <v>0.48399999999999999</v>
      </c>
      <c r="F36" s="304">
        <f t="shared" si="9"/>
        <v>15.443999999999997</v>
      </c>
    </row>
    <row r="37" spans="1:6" x14ac:dyDescent="0.2">
      <c r="A37" s="301">
        <f t="shared" ca="1" si="5"/>
        <v>117</v>
      </c>
      <c r="B37" s="751">
        <f t="shared" ca="1" si="6"/>
        <v>0.48399999999999999</v>
      </c>
      <c r="C37" s="498">
        <f t="shared" ca="1" si="7"/>
        <v>15.927999999999997</v>
      </c>
      <c r="D37" s="755">
        <f t="shared" ca="1" si="8"/>
        <v>1</v>
      </c>
      <c r="E37" s="304">
        <v>0.48399999999999999</v>
      </c>
      <c r="F37" s="304">
        <f t="shared" si="9"/>
        <v>15.927999999999997</v>
      </c>
    </row>
    <row r="38" spans="1:6" x14ac:dyDescent="0.2">
      <c r="A38" s="301">
        <f t="shared" ca="1" si="5"/>
        <v>118</v>
      </c>
      <c r="B38" s="751">
        <f t="shared" ca="1" si="6"/>
        <v>0.48399999999999999</v>
      </c>
      <c r="C38" s="498">
        <f t="shared" ca="1" si="7"/>
        <v>16.411999999999999</v>
      </c>
      <c r="D38" s="755">
        <f t="shared" ca="1" si="8"/>
        <v>1</v>
      </c>
      <c r="E38" s="304">
        <v>0.48399999999999999</v>
      </c>
      <c r="F38" s="304">
        <f t="shared" si="9"/>
        <v>16.411999999999999</v>
      </c>
    </row>
    <row r="39" spans="1:6" x14ac:dyDescent="0.2">
      <c r="A39" s="301">
        <f t="shared" ca="1" si="5"/>
        <v>119</v>
      </c>
      <c r="B39" s="751">
        <f t="shared" ca="1" si="6"/>
        <v>0.48399999999999999</v>
      </c>
      <c r="C39" s="498">
        <f t="shared" ca="1" si="7"/>
        <v>16.896000000000001</v>
      </c>
      <c r="D39" s="755">
        <f t="shared" ca="1" si="8"/>
        <v>1</v>
      </c>
      <c r="E39" s="304">
        <v>0.48399999999999999</v>
      </c>
      <c r="F39" s="304">
        <f t="shared" si="9"/>
        <v>16.896000000000001</v>
      </c>
    </row>
    <row r="40" spans="1:6" x14ac:dyDescent="0.2">
      <c r="A40" s="301">
        <f t="shared" ca="1" si="5"/>
        <v>120</v>
      </c>
      <c r="B40" s="751">
        <f t="shared" ca="1" si="6"/>
        <v>0.48399999999999999</v>
      </c>
      <c r="C40" s="498">
        <f t="shared" ca="1" si="7"/>
        <v>17.380000000000003</v>
      </c>
      <c r="D40" s="755">
        <f t="shared" ca="1" si="8"/>
        <v>1</v>
      </c>
      <c r="E40" s="304">
        <v>0.48399999999999999</v>
      </c>
      <c r="F40" s="304">
        <f t="shared" si="9"/>
        <v>17.380000000000003</v>
      </c>
    </row>
    <row r="41" spans="1:6" x14ac:dyDescent="0.2">
      <c r="A41" s="301">
        <f t="shared" ca="1" si="5"/>
        <v>121</v>
      </c>
      <c r="B41" s="751">
        <f t="shared" ca="1" si="6"/>
        <v>0.52800000000000002</v>
      </c>
      <c r="C41" s="498">
        <f t="shared" ca="1" si="7"/>
        <v>17.908000000000001</v>
      </c>
      <c r="D41" s="755">
        <f t="shared" ca="1" si="8"/>
        <v>1</v>
      </c>
      <c r="E41" s="304">
        <v>0.52800000000000002</v>
      </c>
      <c r="F41" s="304">
        <f t="shared" si="9"/>
        <v>17.908000000000001</v>
      </c>
    </row>
    <row r="42" spans="1:6" x14ac:dyDescent="0.2">
      <c r="A42" s="301">
        <f t="shared" ca="1" si="5"/>
        <v>122</v>
      </c>
      <c r="B42" s="751">
        <f t="shared" ca="1" si="6"/>
        <v>0.52800000000000002</v>
      </c>
      <c r="C42" s="498">
        <f t="shared" ca="1" si="7"/>
        <v>18.436</v>
      </c>
      <c r="D42" s="755">
        <f t="shared" ca="1" si="8"/>
        <v>1</v>
      </c>
      <c r="E42" s="304">
        <v>0.52800000000000002</v>
      </c>
      <c r="F42" s="304">
        <f t="shared" si="9"/>
        <v>18.436</v>
      </c>
    </row>
    <row r="43" spans="1:6" x14ac:dyDescent="0.2">
      <c r="A43" s="301">
        <f t="shared" ca="1" si="5"/>
        <v>123</v>
      </c>
      <c r="B43" s="751">
        <f t="shared" ca="1" si="6"/>
        <v>0.52800000000000002</v>
      </c>
      <c r="C43" s="498">
        <f t="shared" ca="1" si="7"/>
        <v>18.963999999999999</v>
      </c>
      <c r="D43" s="755">
        <f t="shared" ca="1" si="8"/>
        <v>1</v>
      </c>
      <c r="E43" s="304">
        <v>0.52800000000000002</v>
      </c>
      <c r="F43" s="304">
        <f t="shared" si="9"/>
        <v>18.963999999999999</v>
      </c>
    </row>
    <row r="44" spans="1:6" x14ac:dyDescent="0.2">
      <c r="A44" s="301">
        <f t="shared" ca="1" si="5"/>
        <v>124</v>
      </c>
      <c r="B44" s="751">
        <f t="shared" ca="1" si="6"/>
        <v>0.52800000000000002</v>
      </c>
      <c r="C44" s="498">
        <f t="shared" ca="1" si="7"/>
        <v>19.491999999999997</v>
      </c>
      <c r="D44" s="755">
        <f t="shared" ca="1" si="8"/>
        <v>1</v>
      </c>
      <c r="E44" s="304">
        <v>0.52800000000000002</v>
      </c>
      <c r="F44" s="304">
        <f t="shared" si="9"/>
        <v>19.491999999999997</v>
      </c>
    </row>
    <row r="45" spans="1:6" x14ac:dyDescent="0.2">
      <c r="A45" s="301">
        <f t="shared" ca="1" si="5"/>
        <v>125</v>
      </c>
      <c r="B45" s="751">
        <f t="shared" ca="1" si="6"/>
        <v>0.52800000000000002</v>
      </c>
      <c r="C45" s="498">
        <f t="shared" ca="1" si="7"/>
        <v>20.019999999999996</v>
      </c>
      <c r="D45" s="755">
        <f t="shared" ca="1" si="8"/>
        <v>1</v>
      </c>
      <c r="E45" s="304">
        <v>0.52800000000000002</v>
      </c>
      <c r="F45" s="304">
        <f t="shared" si="9"/>
        <v>20.019999999999996</v>
      </c>
    </row>
    <row r="46" spans="1:6" x14ac:dyDescent="0.2">
      <c r="A46" s="301">
        <f t="shared" ca="1" si="5"/>
        <v>126</v>
      </c>
      <c r="B46" s="751">
        <f t="shared" ca="1" si="6"/>
        <v>0.52800000000000002</v>
      </c>
      <c r="C46" s="498">
        <f t="shared" ca="1" si="7"/>
        <v>20.547999999999995</v>
      </c>
      <c r="D46" s="755">
        <f t="shared" ca="1" si="8"/>
        <v>1</v>
      </c>
      <c r="E46" s="304">
        <v>0.52800000000000002</v>
      </c>
      <c r="F46" s="304">
        <f t="shared" si="9"/>
        <v>20.547999999999995</v>
      </c>
    </row>
    <row r="47" spans="1:6" x14ac:dyDescent="0.2">
      <c r="A47" s="301">
        <f t="shared" ca="1" si="5"/>
        <v>127</v>
      </c>
      <c r="B47" s="751">
        <f t="shared" ca="1" si="6"/>
        <v>0.52800000000000002</v>
      </c>
      <c r="C47" s="498">
        <f t="shared" ca="1" si="7"/>
        <v>21.075999999999993</v>
      </c>
      <c r="D47" s="755">
        <f t="shared" ca="1" si="8"/>
        <v>1</v>
      </c>
      <c r="E47" s="304">
        <v>0.52800000000000002</v>
      </c>
      <c r="F47" s="304">
        <f t="shared" si="9"/>
        <v>21.075999999999993</v>
      </c>
    </row>
    <row r="48" spans="1:6" x14ac:dyDescent="0.2">
      <c r="A48" s="301">
        <f t="shared" ca="1" si="5"/>
        <v>128</v>
      </c>
      <c r="B48" s="751">
        <f t="shared" ca="1" si="6"/>
        <v>0.52800000000000002</v>
      </c>
      <c r="C48" s="498">
        <f t="shared" ca="1" si="7"/>
        <v>21.603999999999992</v>
      </c>
      <c r="D48" s="755">
        <f t="shared" ca="1" si="8"/>
        <v>1</v>
      </c>
      <c r="E48" s="304">
        <v>0.52800000000000002</v>
      </c>
      <c r="F48" s="304">
        <f t="shared" si="9"/>
        <v>21.603999999999992</v>
      </c>
    </row>
    <row r="49" spans="1:6" x14ac:dyDescent="0.2">
      <c r="A49" s="301">
        <f t="shared" ca="1" si="5"/>
        <v>129</v>
      </c>
      <c r="B49" s="751">
        <f t="shared" ca="1" si="6"/>
        <v>0.52800000000000002</v>
      </c>
      <c r="C49" s="498">
        <f t="shared" ca="1" si="7"/>
        <v>22.131999999999991</v>
      </c>
      <c r="D49" s="755">
        <f t="shared" ca="1" si="8"/>
        <v>1</v>
      </c>
      <c r="E49" s="304">
        <v>0.52800000000000002</v>
      </c>
      <c r="F49" s="304">
        <f t="shared" si="9"/>
        <v>22.131999999999991</v>
      </c>
    </row>
    <row r="50" spans="1:6" x14ac:dyDescent="0.2">
      <c r="A50" s="301">
        <f t="shared" ca="1" si="5"/>
        <v>130</v>
      </c>
      <c r="B50" s="751">
        <f t="shared" ca="1" si="6"/>
        <v>0.52800000000000002</v>
      </c>
      <c r="C50" s="498">
        <f t="shared" ca="1" si="7"/>
        <v>22.659999999999989</v>
      </c>
      <c r="D50" s="755">
        <f t="shared" ca="1" si="8"/>
        <v>1</v>
      </c>
      <c r="E50" s="304">
        <v>0.52800000000000002</v>
      </c>
      <c r="F50" s="304">
        <f t="shared" si="9"/>
        <v>22.659999999999989</v>
      </c>
    </row>
    <row r="51" spans="1:6" x14ac:dyDescent="0.2">
      <c r="A51" s="301">
        <f t="shared" ca="1" si="5"/>
        <v>131</v>
      </c>
      <c r="B51" s="751">
        <f t="shared" ca="1" si="6"/>
        <v>0.57199999999999995</v>
      </c>
      <c r="C51" s="498">
        <f t="shared" ca="1" si="7"/>
        <v>23.231999999999989</v>
      </c>
      <c r="D51" s="755">
        <f t="shared" ca="1" si="8"/>
        <v>1</v>
      </c>
      <c r="E51" s="304">
        <v>0.57199999999999995</v>
      </c>
      <c r="F51" s="304">
        <f t="shared" si="9"/>
        <v>23.231999999999989</v>
      </c>
    </row>
    <row r="52" spans="1:6" x14ac:dyDescent="0.2">
      <c r="A52" s="301">
        <f t="shared" ca="1" si="5"/>
        <v>132</v>
      </c>
      <c r="B52" s="751">
        <f t="shared" ca="1" si="6"/>
        <v>0.57199999999999995</v>
      </c>
      <c r="C52" s="498">
        <f t="shared" ca="1" si="7"/>
        <v>23.803999999999988</v>
      </c>
      <c r="D52" s="755">
        <f t="shared" ca="1" si="8"/>
        <v>1</v>
      </c>
      <c r="E52" s="304">
        <v>0.57199999999999995</v>
      </c>
      <c r="F52" s="304">
        <f t="shared" si="9"/>
        <v>23.803999999999988</v>
      </c>
    </row>
    <row r="53" spans="1:6" x14ac:dyDescent="0.2">
      <c r="A53" s="301">
        <f t="shared" ca="1" si="5"/>
        <v>133</v>
      </c>
      <c r="B53" s="751">
        <f t="shared" ca="1" si="6"/>
        <v>0.57199999999999995</v>
      </c>
      <c r="C53" s="498">
        <f t="shared" ca="1" si="7"/>
        <v>24.375999999999987</v>
      </c>
      <c r="D53" s="755">
        <f t="shared" ca="1" si="8"/>
        <v>1</v>
      </c>
      <c r="E53" s="304">
        <v>0.57199999999999995</v>
      </c>
      <c r="F53" s="304">
        <f t="shared" si="9"/>
        <v>24.375999999999987</v>
      </c>
    </row>
    <row r="54" spans="1:6" x14ac:dyDescent="0.2">
      <c r="A54" s="301">
        <f t="shared" ca="1" si="5"/>
        <v>134</v>
      </c>
      <c r="B54" s="751">
        <f t="shared" ca="1" si="6"/>
        <v>0.57199999999999995</v>
      </c>
      <c r="C54" s="498">
        <f t="shared" ca="1" si="7"/>
        <v>24.947999999999986</v>
      </c>
      <c r="D54" s="755">
        <f t="shared" ca="1" si="8"/>
        <v>1</v>
      </c>
      <c r="E54" s="304">
        <v>0.57199999999999995</v>
      </c>
      <c r="F54" s="304">
        <f t="shared" si="9"/>
        <v>24.947999999999986</v>
      </c>
    </row>
    <row r="55" spans="1:6" x14ac:dyDescent="0.2">
      <c r="A55" s="301">
        <f t="shared" ca="1" si="5"/>
        <v>135</v>
      </c>
      <c r="B55" s="751">
        <f t="shared" ca="1" si="6"/>
        <v>0.57199999999999995</v>
      </c>
      <c r="C55" s="498">
        <f t="shared" ca="1" si="7"/>
        <v>25.519999999999985</v>
      </c>
      <c r="D55" s="755">
        <f t="shared" ca="1" si="8"/>
        <v>1</v>
      </c>
      <c r="E55" s="304">
        <v>0.57199999999999995</v>
      </c>
      <c r="F55" s="304">
        <f t="shared" si="9"/>
        <v>25.519999999999985</v>
      </c>
    </row>
    <row r="56" spans="1:6" x14ac:dyDescent="0.2">
      <c r="A56" s="301">
        <f t="shared" ca="1" si="5"/>
        <v>136</v>
      </c>
      <c r="B56" s="751">
        <f t="shared" ca="1" si="6"/>
        <v>0.57199999999999995</v>
      </c>
      <c r="C56" s="498">
        <f t="shared" ca="1" si="7"/>
        <v>26.091999999999985</v>
      </c>
      <c r="D56" s="755">
        <f t="shared" ca="1" si="8"/>
        <v>1</v>
      </c>
      <c r="E56" s="304">
        <v>0.57199999999999995</v>
      </c>
      <c r="F56" s="304">
        <f t="shared" si="9"/>
        <v>26.091999999999985</v>
      </c>
    </row>
    <row r="57" spans="1:6" x14ac:dyDescent="0.2">
      <c r="A57" s="301">
        <f t="shared" ca="1" si="5"/>
        <v>137</v>
      </c>
      <c r="B57" s="751">
        <f t="shared" ca="1" si="6"/>
        <v>0.57199999999999995</v>
      </c>
      <c r="C57" s="498">
        <f t="shared" ca="1" si="7"/>
        <v>26.663999999999984</v>
      </c>
      <c r="D57" s="755">
        <f t="shared" ca="1" si="8"/>
        <v>1</v>
      </c>
      <c r="E57" s="304">
        <v>0.57199999999999995</v>
      </c>
      <c r="F57" s="304">
        <f t="shared" si="9"/>
        <v>26.663999999999984</v>
      </c>
    </row>
    <row r="58" spans="1:6" x14ac:dyDescent="0.2">
      <c r="A58" s="301">
        <f t="shared" ca="1" si="5"/>
        <v>138</v>
      </c>
      <c r="B58" s="751">
        <f t="shared" ca="1" si="6"/>
        <v>0.57199999999999995</v>
      </c>
      <c r="C58" s="498">
        <f t="shared" ca="1" si="7"/>
        <v>27.235999999999983</v>
      </c>
      <c r="D58" s="755">
        <f t="shared" ca="1" si="8"/>
        <v>1</v>
      </c>
      <c r="E58" s="304">
        <v>0.57199999999999995</v>
      </c>
      <c r="F58" s="304">
        <f t="shared" si="9"/>
        <v>27.235999999999983</v>
      </c>
    </row>
    <row r="59" spans="1:6" x14ac:dyDescent="0.2">
      <c r="A59" s="301">
        <f t="shared" ca="1" si="5"/>
        <v>139</v>
      </c>
      <c r="B59" s="751">
        <f t="shared" ca="1" si="6"/>
        <v>0.57199999999999995</v>
      </c>
      <c r="C59" s="498">
        <f t="shared" ca="1" si="7"/>
        <v>27.807999999999982</v>
      </c>
      <c r="D59" s="755">
        <f t="shared" ca="1" si="8"/>
        <v>1</v>
      </c>
      <c r="E59" s="304">
        <v>0.57199999999999995</v>
      </c>
      <c r="F59" s="304">
        <f t="shared" si="9"/>
        <v>27.807999999999982</v>
      </c>
    </row>
    <row r="60" spans="1:6" x14ac:dyDescent="0.2">
      <c r="A60" s="301">
        <f t="shared" ca="1" si="5"/>
        <v>140</v>
      </c>
      <c r="B60" s="751">
        <f t="shared" ca="1" si="6"/>
        <v>0.57199999999999995</v>
      </c>
      <c r="C60" s="498">
        <f t="shared" ca="1" si="7"/>
        <v>28.379999999999981</v>
      </c>
      <c r="D60" s="755">
        <f t="shared" ca="1" si="8"/>
        <v>1</v>
      </c>
      <c r="E60" s="304">
        <v>0.57199999999999995</v>
      </c>
      <c r="F60" s="304">
        <f t="shared" si="9"/>
        <v>28.379999999999981</v>
      </c>
    </row>
    <row r="61" spans="1:6" x14ac:dyDescent="0.2">
      <c r="A61" s="301">
        <f t="shared" ca="1" si="5"/>
        <v>141</v>
      </c>
      <c r="B61" s="751">
        <f t="shared" ca="1" si="6"/>
        <v>0.61599999999999999</v>
      </c>
      <c r="C61" s="498">
        <f t="shared" ca="1" si="7"/>
        <v>28.995999999999981</v>
      </c>
      <c r="D61" s="755">
        <f t="shared" ca="1" si="8"/>
        <v>1</v>
      </c>
      <c r="E61" s="304">
        <v>0.61599999999999999</v>
      </c>
      <c r="F61" s="304">
        <f t="shared" si="9"/>
        <v>28.995999999999981</v>
      </c>
    </row>
    <row r="62" spans="1:6" x14ac:dyDescent="0.2">
      <c r="A62" s="301">
        <f t="shared" ca="1" si="5"/>
        <v>142</v>
      </c>
      <c r="B62" s="751">
        <f t="shared" ca="1" si="6"/>
        <v>0.61599999999999999</v>
      </c>
      <c r="C62" s="498">
        <f t="shared" ca="1" si="7"/>
        <v>29.611999999999981</v>
      </c>
      <c r="D62" s="755">
        <f t="shared" ca="1" si="8"/>
        <v>1</v>
      </c>
      <c r="E62" s="304">
        <v>0.61599999999999999</v>
      </c>
      <c r="F62" s="304">
        <f t="shared" si="9"/>
        <v>29.611999999999981</v>
      </c>
    </row>
    <row r="63" spans="1:6" x14ac:dyDescent="0.2">
      <c r="A63" s="301">
        <f t="shared" ca="1" si="5"/>
        <v>143</v>
      </c>
      <c r="B63" s="751">
        <f t="shared" ca="1" si="6"/>
        <v>0.61599999999999999</v>
      </c>
      <c r="C63" s="498">
        <f t="shared" ca="1" si="7"/>
        <v>30.22799999999998</v>
      </c>
      <c r="D63" s="755">
        <f t="shared" ca="1" si="8"/>
        <v>1</v>
      </c>
      <c r="E63" s="304">
        <v>0.61599999999999999</v>
      </c>
      <c r="F63" s="304">
        <f t="shared" si="9"/>
        <v>30.22799999999998</v>
      </c>
    </row>
    <row r="64" spans="1:6" x14ac:dyDescent="0.2">
      <c r="A64" s="301">
        <f t="shared" ca="1" si="5"/>
        <v>144</v>
      </c>
      <c r="B64" s="751">
        <f t="shared" ca="1" si="6"/>
        <v>0.61599999999999999</v>
      </c>
      <c r="C64" s="498">
        <f t="shared" ca="1" si="7"/>
        <v>30.84399999999998</v>
      </c>
      <c r="D64" s="755">
        <f t="shared" ca="1" si="8"/>
        <v>1</v>
      </c>
      <c r="E64" s="304">
        <v>0.61599999999999999</v>
      </c>
      <c r="F64" s="304">
        <f t="shared" si="9"/>
        <v>30.84399999999998</v>
      </c>
    </row>
    <row r="65" spans="1:6" x14ac:dyDescent="0.2">
      <c r="A65" s="301">
        <f t="shared" ca="1" si="5"/>
        <v>145</v>
      </c>
      <c r="B65" s="751">
        <f t="shared" ca="1" si="6"/>
        <v>0.61599999999999999</v>
      </c>
      <c r="C65" s="498">
        <f t="shared" ca="1" si="7"/>
        <v>31.45999999999998</v>
      </c>
      <c r="D65" s="755">
        <f t="shared" ca="1" si="8"/>
        <v>1</v>
      </c>
      <c r="E65" s="304">
        <v>0.61599999999999999</v>
      </c>
      <c r="F65" s="304">
        <f t="shared" si="9"/>
        <v>31.45999999999998</v>
      </c>
    </row>
    <row r="66" spans="1:6" x14ac:dyDescent="0.2">
      <c r="A66" s="301">
        <f t="shared" ca="1" si="5"/>
        <v>146</v>
      </c>
      <c r="B66" s="751">
        <f t="shared" ca="1" si="6"/>
        <v>0.61599999999999999</v>
      </c>
      <c r="C66" s="498">
        <f t="shared" ca="1" si="7"/>
        <v>32.075999999999979</v>
      </c>
      <c r="D66" s="755">
        <f t="shared" ca="1" si="8"/>
        <v>1</v>
      </c>
      <c r="E66" s="304">
        <v>0.61599999999999999</v>
      </c>
      <c r="F66" s="304">
        <f t="shared" si="9"/>
        <v>32.075999999999979</v>
      </c>
    </row>
    <row r="67" spans="1:6" x14ac:dyDescent="0.2">
      <c r="A67" s="301">
        <f t="shared" ca="1" si="5"/>
        <v>147</v>
      </c>
      <c r="B67" s="751">
        <f t="shared" ca="1" si="6"/>
        <v>0.61599999999999999</v>
      </c>
      <c r="C67" s="498">
        <f t="shared" ca="1" si="7"/>
        <v>32.691999999999979</v>
      </c>
      <c r="D67" s="755">
        <f t="shared" ca="1" si="8"/>
        <v>1</v>
      </c>
      <c r="E67" s="304">
        <v>0.61599999999999999</v>
      </c>
      <c r="F67" s="304">
        <f t="shared" si="9"/>
        <v>32.691999999999979</v>
      </c>
    </row>
    <row r="68" spans="1:6" x14ac:dyDescent="0.2">
      <c r="A68" s="301">
        <f t="shared" ca="1" si="5"/>
        <v>148</v>
      </c>
      <c r="B68" s="751">
        <f t="shared" ca="1" si="6"/>
        <v>0.61599999999999999</v>
      </c>
      <c r="C68" s="498">
        <f t="shared" ca="1" si="7"/>
        <v>33.307999999999979</v>
      </c>
      <c r="D68" s="755">
        <f t="shared" ca="1" si="8"/>
        <v>1</v>
      </c>
      <c r="E68" s="304">
        <v>0.61599999999999999</v>
      </c>
      <c r="F68" s="304">
        <f t="shared" si="9"/>
        <v>33.307999999999979</v>
      </c>
    </row>
    <row r="69" spans="1:6" x14ac:dyDescent="0.2">
      <c r="A69" s="301">
        <f t="shared" ca="1" si="5"/>
        <v>149</v>
      </c>
      <c r="B69" s="751">
        <f t="shared" ca="1" si="6"/>
        <v>0.61599999999999999</v>
      </c>
      <c r="C69" s="498">
        <f t="shared" ca="1" si="7"/>
        <v>33.923999999999978</v>
      </c>
      <c r="D69" s="755">
        <f t="shared" ca="1" si="8"/>
        <v>1</v>
      </c>
      <c r="E69" s="304">
        <v>0.61599999999999999</v>
      </c>
      <c r="F69" s="304">
        <f t="shared" si="9"/>
        <v>33.923999999999978</v>
      </c>
    </row>
    <row r="70" spans="1:6" x14ac:dyDescent="0.2">
      <c r="A70" s="301">
        <f t="shared" ca="1" si="5"/>
        <v>150</v>
      </c>
      <c r="B70" s="751">
        <f t="shared" ca="1" si="6"/>
        <v>0.61599999999999999</v>
      </c>
      <c r="C70" s="498">
        <f t="shared" ca="1" si="7"/>
        <v>34.539999999999978</v>
      </c>
      <c r="D70" s="755">
        <f t="shared" ca="1" si="8"/>
        <v>1</v>
      </c>
      <c r="E70" s="304">
        <v>0.61599999999999999</v>
      </c>
      <c r="F70" s="304">
        <f t="shared" si="9"/>
        <v>34.539999999999978</v>
      </c>
    </row>
    <row r="71" spans="1:6" x14ac:dyDescent="0.2">
      <c r="A71" s="301">
        <f t="shared" ca="1" si="5"/>
        <v>151</v>
      </c>
      <c r="B71" s="751">
        <f t="shared" ca="1" si="6"/>
        <v>0.66</v>
      </c>
      <c r="C71" s="498">
        <f t="shared" ca="1" si="7"/>
        <v>35.199999999999974</v>
      </c>
      <c r="D71" s="755">
        <f t="shared" ca="1" si="8"/>
        <v>1</v>
      </c>
      <c r="E71" s="304">
        <v>0.66</v>
      </c>
      <c r="F71" s="304">
        <f t="shared" si="9"/>
        <v>35.199999999999974</v>
      </c>
    </row>
    <row r="72" spans="1:6" x14ac:dyDescent="0.2">
      <c r="A72" s="301">
        <f t="shared" ca="1" si="5"/>
        <v>152</v>
      </c>
      <c r="B72" s="751">
        <f t="shared" ca="1" si="6"/>
        <v>0.66</v>
      </c>
      <c r="C72" s="498">
        <f t="shared" ca="1" si="7"/>
        <v>35.859999999999971</v>
      </c>
      <c r="D72" s="755">
        <f t="shared" ca="1" si="8"/>
        <v>1</v>
      </c>
      <c r="E72" s="304">
        <v>0.66</v>
      </c>
      <c r="F72" s="304">
        <f t="shared" si="9"/>
        <v>35.859999999999971</v>
      </c>
    </row>
    <row r="73" spans="1:6" x14ac:dyDescent="0.2">
      <c r="A73" s="301">
        <f t="shared" ca="1" si="5"/>
        <v>153</v>
      </c>
      <c r="B73" s="751">
        <f t="shared" ca="1" si="6"/>
        <v>0.66</v>
      </c>
      <c r="C73" s="498">
        <f t="shared" ca="1" si="7"/>
        <v>36.519999999999968</v>
      </c>
      <c r="D73" s="755">
        <f t="shared" ca="1" si="8"/>
        <v>1</v>
      </c>
      <c r="E73" s="304">
        <v>0.66</v>
      </c>
      <c r="F73" s="304">
        <f t="shared" si="9"/>
        <v>36.519999999999968</v>
      </c>
    </row>
    <row r="74" spans="1:6" x14ac:dyDescent="0.2">
      <c r="A74" s="301">
        <f t="shared" ca="1" si="5"/>
        <v>154</v>
      </c>
      <c r="B74" s="751">
        <f t="shared" ca="1" si="6"/>
        <v>0.66</v>
      </c>
      <c r="C74" s="498">
        <f t="shared" ca="1" si="7"/>
        <v>37.179999999999964</v>
      </c>
      <c r="D74" s="755">
        <f t="shared" ca="1" si="8"/>
        <v>1</v>
      </c>
      <c r="E74" s="304">
        <v>0.66</v>
      </c>
      <c r="F74" s="304">
        <f t="shared" si="9"/>
        <v>37.179999999999964</v>
      </c>
    </row>
    <row r="75" spans="1:6" x14ac:dyDescent="0.2">
      <c r="A75" s="301">
        <f t="shared" ca="1" si="5"/>
        <v>155</v>
      </c>
      <c r="B75" s="751">
        <f t="shared" ca="1" si="6"/>
        <v>0.66</v>
      </c>
      <c r="C75" s="498">
        <f t="shared" ca="1" si="7"/>
        <v>37.839999999999961</v>
      </c>
      <c r="D75" s="755">
        <f t="shared" ca="1" si="8"/>
        <v>1</v>
      </c>
      <c r="E75" s="304">
        <v>0.66</v>
      </c>
      <c r="F75" s="304">
        <f t="shared" si="9"/>
        <v>37.839999999999961</v>
      </c>
    </row>
    <row r="76" spans="1:6" x14ac:dyDescent="0.2">
      <c r="A76" s="301">
        <f t="shared" ref="A76:A139" ca="1" si="10">A75+1</f>
        <v>156</v>
      </c>
      <c r="B76" s="751">
        <f t="shared" ref="B76:B139" ca="1" si="11">ROUND((E76*D76),4)</f>
        <v>0.66</v>
      </c>
      <c r="C76" s="498">
        <f t="shared" ref="C76:C139" ca="1" si="12">SUM(C75+B76)</f>
        <v>38.499999999999957</v>
      </c>
      <c r="D76" s="755">
        <f t="shared" ca="1" si="8"/>
        <v>1</v>
      </c>
      <c r="E76" s="304">
        <v>0.66</v>
      </c>
      <c r="F76" s="304">
        <f t="shared" si="9"/>
        <v>38.499999999999957</v>
      </c>
    </row>
    <row r="77" spans="1:6" x14ac:dyDescent="0.2">
      <c r="A77" s="301">
        <f t="shared" ca="1" si="10"/>
        <v>157</v>
      </c>
      <c r="B77" s="751">
        <f t="shared" ca="1" si="11"/>
        <v>0.66</v>
      </c>
      <c r="C77" s="498">
        <f t="shared" ca="1" si="12"/>
        <v>39.159999999999954</v>
      </c>
      <c r="D77" s="755">
        <f t="shared" ref="D77:D140" ca="1" si="13">D76</f>
        <v>1</v>
      </c>
      <c r="E77" s="304">
        <v>0.66</v>
      </c>
      <c r="F77" s="304">
        <f t="shared" ref="F77:F140" si="14">SUM(F76+E77)</f>
        <v>39.159999999999954</v>
      </c>
    </row>
    <row r="78" spans="1:6" x14ac:dyDescent="0.2">
      <c r="A78" s="301">
        <f t="shared" ca="1" si="10"/>
        <v>158</v>
      </c>
      <c r="B78" s="751">
        <f t="shared" ca="1" si="11"/>
        <v>0.66</v>
      </c>
      <c r="C78" s="498">
        <f t="shared" ca="1" si="12"/>
        <v>39.819999999999951</v>
      </c>
      <c r="D78" s="755">
        <f t="shared" ca="1" si="13"/>
        <v>1</v>
      </c>
      <c r="E78" s="304">
        <v>0.66</v>
      </c>
      <c r="F78" s="304">
        <f t="shared" si="14"/>
        <v>39.819999999999951</v>
      </c>
    </row>
    <row r="79" spans="1:6" x14ac:dyDescent="0.2">
      <c r="A79" s="301">
        <f t="shared" ca="1" si="10"/>
        <v>159</v>
      </c>
      <c r="B79" s="751">
        <f t="shared" ca="1" si="11"/>
        <v>0.66</v>
      </c>
      <c r="C79" s="498">
        <f t="shared" ca="1" si="12"/>
        <v>40.479999999999947</v>
      </c>
      <c r="D79" s="755">
        <f t="shared" ca="1" si="13"/>
        <v>1</v>
      </c>
      <c r="E79" s="304">
        <v>0.66</v>
      </c>
      <c r="F79" s="304">
        <f t="shared" si="14"/>
        <v>40.479999999999947</v>
      </c>
    </row>
    <row r="80" spans="1:6" x14ac:dyDescent="0.2">
      <c r="A80" s="301">
        <f t="shared" ca="1" si="10"/>
        <v>160</v>
      </c>
      <c r="B80" s="751">
        <f t="shared" ca="1" si="11"/>
        <v>0.66</v>
      </c>
      <c r="C80" s="498">
        <f t="shared" ca="1" si="12"/>
        <v>41.139999999999944</v>
      </c>
      <c r="D80" s="755">
        <f t="shared" ca="1" si="13"/>
        <v>1</v>
      </c>
      <c r="E80" s="304">
        <v>0.66</v>
      </c>
      <c r="F80" s="304">
        <f t="shared" si="14"/>
        <v>41.139999999999944</v>
      </c>
    </row>
    <row r="81" spans="1:6" x14ac:dyDescent="0.2">
      <c r="A81" s="301">
        <f t="shared" ca="1" si="10"/>
        <v>161</v>
      </c>
      <c r="B81" s="751">
        <f t="shared" ca="1" si="11"/>
        <v>0.70399999999999996</v>
      </c>
      <c r="C81" s="498">
        <f t="shared" ca="1" si="12"/>
        <v>41.843999999999944</v>
      </c>
      <c r="D81" s="755">
        <f t="shared" ca="1" si="13"/>
        <v>1</v>
      </c>
      <c r="E81" s="304">
        <v>0.70399999999999996</v>
      </c>
      <c r="F81" s="304">
        <f t="shared" si="14"/>
        <v>41.843999999999944</v>
      </c>
    </row>
    <row r="82" spans="1:6" x14ac:dyDescent="0.2">
      <c r="A82" s="301">
        <f t="shared" ca="1" si="10"/>
        <v>162</v>
      </c>
      <c r="B82" s="751">
        <f t="shared" ca="1" si="11"/>
        <v>0.70399999999999996</v>
      </c>
      <c r="C82" s="498">
        <f t="shared" ca="1" si="12"/>
        <v>42.547999999999945</v>
      </c>
      <c r="D82" s="755">
        <f t="shared" ca="1" si="13"/>
        <v>1</v>
      </c>
      <c r="E82" s="304">
        <v>0.70399999999999996</v>
      </c>
      <c r="F82" s="304">
        <f t="shared" si="14"/>
        <v>42.547999999999945</v>
      </c>
    </row>
    <row r="83" spans="1:6" x14ac:dyDescent="0.2">
      <c r="A83" s="301">
        <f t="shared" ca="1" si="10"/>
        <v>163</v>
      </c>
      <c r="B83" s="751">
        <f t="shared" ca="1" si="11"/>
        <v>0.70399999999999996</v>
      </c>
      <c r="C83" s="498">
        <f t="shared" ca="1" si="12"/>
        <v>43.251999999999946</v>
      </c>
      <c r="D83" s="755">
        <f t="shared" ca="1" si="13"/>
        <v>1</v>
      </c>
      <c r="E83" s="304">
        <v>0.70399999999999996</v>
      </c>
      <c r="F83" s="304">
        <f t="shared" si="14"/>
        <v>43.251999999999946</v>
      </c>
    </row>
    <row r="84" spans="1:6" x14ac:dyDescent="0.2">
      <c r="A84" s="301">
        <f t="shared" ca="1" si="10"/>
        <v>164</v>
      </c>
      <c r="B84" s="751">
        <f t="shared" ca="1" si="11"/>
        <v>0.70399999999999996</v>
      </c>
      <c r="C84" s="498">
        <f t="shared" ca="1" si="12"/>
        <v>43.955999999999946</v>
      </c>
      <c r="D84" s="755">
        <f t="shared" ca="1" si="13"/>
        <v>1</v>
      </c>
      <c r="E84" s="304">
        <v>0.70399999999999996</v>
      </c>
      <c r="F84" s="304">
        <f t="shared" si="14"/>
        <v>43.955999999999946</v>
      </c>
    </row>
    <row r="85" spans="1:6" x14ac:dyDescent="0.2">
      <c r="A85" s="301">
        <f t="shared" ca="1" si="10"/>
        <v>165</v>
      </c>
      <c r="B85" s="751">
        <f t="shared" ca="1" si="11"/>
        <v>0.70399999999999996</v>
      </c>
      <c r="C85" s="498">
        <f t="shared" ca="1" si="12"/>
        <v>44.659999999999947</v>
      </c>
      <c r="D85" s="755">
        <f t="shared" ca="1" si="13"/>
        <v>1</v>
      </c>
      <c r="E85" s="304">
        <v>0.70399999999999996</v>
      </c>
      <c r="F85" s="304">
        <f t="shared" si="14"/>
        <v>44.659999999999947</v>
      </c>
    </row>
    <row r="86" spans="1:6" x14ac:dyDescent="0.2">
      <c r="A86" s="301">
        <f t="shared" ca="1" si="10"/>
        <v>166</v>
      </c>
      <c r="B86" s="751">
        <f t="shared" ca="1" si="11"/>
        <v>0.70399999999999996</v>
      </c>
      <c r="C86" s="498">
        <f t="shared" ca="1" si="12"/>
        <v>45.363999999999947</v>
      </c>
      <c r="D86" s="755">
        <f t="shared" ca="1" si="13"/>
        <v>1</v>
      </c>
      <c r="E86" s="304">
        <v>0.70399999999999996</v>
      </c>
      <c r="F86" s="304">
        <f t="shared" si="14"/>
        <v>45.363999999999947</v>
      </c>
    </row>
    <row r="87" spans="1:6" x14ac:dyDescent="0.2">
      <c r="A87" s="301">
        <f t="shared" ca="1" si="10"/>
        <v>167</v>
      </c>
      <c r="B87" s="751">
        <f t="shared" ca="1" si="11"/>
        <v>0.70399999999999996</v>
      </c>
      <c r="C87" s="498">
        <f t="shared" ca="1" si="12"/>
        <v>46.067999999999948</v>
      </c>
      <c r="D87" s="755">
        <f t="shared" ca="1" si="13"/>
        <v>1</v>
      </c>
      <c r="E87" s="304">
        <v>0.70399999999999996</v>
      </c>
      <c r="F87" s="304">
        <f t="shared" si="14"/>
        <v>46.067999999999948</v>
      </c>
    </row>
    <row r="88" spans="1:6" x14ac:dyDescent="0.2">
      <c r="A88" s="301">
        <f t="shared" ca="1" si="10"/>
        <v>168</v>
      </c>
      <c r="B88" s="751">
        <f t="shared" ca="1" si="11"/>
        <v>0.70399999999999996</v>
      </c>
      <c r="C88" s="498">
        <f t="shared" ca="1" si="12"/>
        <v>46.771999999999949</v>
      </c>
      <c r="D88" s="755">
        <f t="shared" ca="1" si="13"/>
        <v>1</v>
      </c>
      <c r="E88" s="304">
        <v>0.70399999999999996</v>
      </c>
      <c r="F88" s="304">
        <f t="shared" si="14"/>
        <v>46.771999999999949</v>
      </c>
    </row>
    <row r="89" spans="1:6" x14ac:dyDescent="0.2">
      <c r="A89" s="301">
        <f t="shared" ca="1" si="10"/>
        <v>169</v>
      </c>
      <c r="B89" s="751">
        <f t="shared" ca="1" si="11"/>
        <v>0.70399999999999996</v>
      </c>
      <c r="C89" s="498">
        <f t="shared" ca="1" si="12"/>
        <v>47.475999999999949</v>
      </c>
      <c r="D89" s="755">
        <f t="shared" ca="1" si="13"/>
        <v>1</v>
      </c>
      <c r="E89" s="304">
        <v>0.70399999999999996</v>
      </c>
      <c r="F89" s="304">
        <f t="shared" si="14"/>
        <v>47.475999999999949</v>
      </c>
    </row>
    <row r="90" spans="1:6" x14ac:dyDescent="0.2">
      <c r="A90" s="301">
        <f t="shared" ca="1" si="10"/>
        <v>170</v>
      </c>
      <c r="B90" s="751">
        <f t="shared" ca="1" si="11"/>
        <v>0.70399999999999996</v>
      </c>
      <c r="C90" s="498">
        <f t="shared" ca="1" si="12"/>
        <v>48.17999999999995</v>
      </c>
      <c r="D90" s="755">
        <f t="shared" ca="1" si="13"/>
        <v>1</v>
      </c>
      <c r="E90" s="304">
        <v>0.70399999999999996</v>
      </c>
      <c r="F90" s="304">
        <f t="shared" si="14"/>
        <v>48.17999999999995</v>
      </c>
    </row>
    <row r="91" spans="1:6" x14ac:dyDescent="0.2">
      <c r="A91" s="301">
        <f t="shared" ca="1" si="10"/>
        <v>171</v>
      </c>
      <c r="B91" s="751">
        <f t="shared" ca="1" si="11"/>
        <v>0.70399999999999996</v>
      </c>
      <c r="C91" s="498">
        <f t="shared" ca="1" si="12"/>
        <v>48.883999999999951</v>
      </c>
      <c r="D91" s="755">
        <f t="shared" ca="1" si="13"/>
        <v>1</v>
      </c>
      <c r="E91" s="304">
        <v>0.70399999999999996</v>
      </c>
      <c r="F91" s="304">
        <f t="shared" si="14"/>
        <v>48.883999999999951</v>
      </c>
    </row>
    <row r="92" spans="1:6" x14ac:dyDescent="0.2">
      <c r="A92" s="301">
        <f t="shared" ca="1" si="10"/>
        <v>172</v>
      </c>
      <c r="B92" s="751">
        <f t="shared" ca="1" si="11"/>
        <v>0.70399999999999996</v>
      </c>
      <c r="C92" s="498">
        <f t="shared" ca="1" si="12"/>
        <v>49.587999999999951</v>
      </c>
      <c r="D92" s="755">
        <f t="shared" ca="1" si="13"/>
        <v>1</v>
      </c>
      <c r="E92" s="304">
        <v>0.70399999999999996</v>
      </c>
      <c r="F92" s="304">
        <f t="shared" si="14"/>
        <v>49.587999999999951</v>
      </c>
    </row>
    <row r="93" spans="1:6" x14ac:dyDescent="0.2">
      <c r="A93" s="301">
        <f t="shared" ca="1" si="10"/>
        <v>173</v>
      </c>
      <c r="B93" s="751">
        <f t="shared" ca="1" si="11"/>
        <v>0.70399999999999996</v>
      </c>
      <c r="C93" s="498">
        <f t="shared" ca="1" si="12"/>
        <v>50.291999999999952</v>
      </c>
      <c r="D93" s="755">
        <f t="shared" ca="1" si="13"/>
        <v>1</v>
      </c>
      <c r="E93" s="304">
        <v>0.70399999999999996</v>
      </c>
      <c r="F93" s="304">
        <f t="shared" si="14"/>
        <v>50.291999999999952</v>
      </c>
    </row>
    <row r="94" spans="1:6" x14ac:dyDescent="0.2">
      <c r="A94" s="301">
        <f t="shared" ca="1" si="10"/>
        <v>174</v>
      </c>
      <c r="B94" s="751">
        <f t="shared" ca="1" si="11"/>
        <v>0.70399999999999996</v>
      </c>
      <c r="C94" s="498">
        <f t="shared" ca="1" si="12"/>
        <v>50.995999999999952</v>
      </c>
      <c r="D94" s="755">
        <f t="shared" ca="1" si="13"/>
        <v>1</v>
      </c>
      <c r="E94" s="304">
        <v>0.70399999999999996</v>
      </c>
      <c r="F94" s="304">
        <f t="shared" si="14"/>
        <v>50.995999999999952</v>
      </c>
    </row>
    <row r="95" spans="1:6" x14ac:dyDescent="0.2">
      <c r="A95" s="301">
        <f t="shared" ca="1" si="10"/>
        <v>175</v>
      </c>
      <c r="B95" s="751">
        <f t="shared" ca="1" si="11"/>
        <v>0.70399999999999996</v>
      </c>
      <c r="C95" s="498">
        <f t="shared" ca="1" si="12"/>
        <v>51.699999999999953</v>
      </c>
      <c r="D95" s="755">
        <f t="shared" ca="1" si="13"/>
        <v>1</v>
      </c>
      <c r="E95" s="304">
        <v>0.70399999999999996</v>
      </c>
      <c r="F95" s="304">
        <f t="shared" si="14"/>
        <v>51.699999999999953</v>
      </c>
    </row>
    <row r="96" spans="1:6" x14ac:dyDescent="0.2">
      <c r="A96" s="301">
        <f t="shared" ca="1" si="10"/>
        <v>176</v>
      </c>
      <c r="B96" s="751">
        <f t="shared" ca="1" si="11"/>
        <v>0.70399999999999996</v>
      </c>
      <c r="C96" s="498">
        <f t="shared" ca="1" si="12"/>
        <v>52.403999999999954</v>
      </c>
      <c r="D96" s="755">
        <f t="shared" ca="1" si="13"/>
        <v>1</v>
      </c>
      <c r="E96" s="304">
        <v>0.70399999999999996</v>
      </c>
      <c r="F96" s="304">
        <f t="shared" si="14"/>
        <v>52.403999999999954</v>
      </c>
    </row>
    <row r="97" spans="1:6" x14ac:dyDescent="0.2">
      <c r="A97" s="301">
        <f t="shared" ca="1" si="10"/>
        <v>177</v>
      </c>
      <c r="B97" s="751">
        <f t="shared" ca="1" si="11"/>
        <v>0.70399999999999996</v>
      </c>
      <c r="C97" s="498">
        <f t="shared" ca="1" si="12"/>
        <v>53.107999999999954</v>
      </c>
      <c r="D97" s="755">
        <f t="shared" ca="1" si="13"/>
        <v>1</v>
      </c>
      <c r="E97" s="304">
        <v>0.70399999999999996</v>
      </c>
      <c r="F97" s="304">
        <f t="shared" si="14"/>
        <v>53.107999999999954</v>
      </c>
    </row>
    <row r="98" spans="1:6" x14ac:dyDescent="0.2">
      <c r="A98" s="301">
        <f t="shared" ca="1" si="10"/>
        <v>178</v>
      </c>
      <c r="B98" s="751">
        <f t="shared" ca="1" si="11"/>
        <v>0.70399999999999996</v>
      </c>
      <c r="C98" s="498">
        <f t="shared" ca="1" si="12"/>
        <v>53.811999999999955</v>
      </c>
      <c r="D98" s="755">
        <f t="shared" ca="1" si="13"/>
        <v>1</v>
      </c>
      <c r="E98" s="304">
        <v>0.70399999999999996</v>
      </c>
      <c r="F98" s="304">
        <f t="shared" si="14"/>
        <v>53.811999999999955</v>
      </c>
    </row>
    <row r="99" spans="1:6" x14ac:dyDescent="0.2">
      <c r="A99" s="301">
        <f t="shared" ca="1" si="10"/>
        <v>179</v>
      </c>
      <c r="B99" s="751">
        <f t="shared" ca="1" si="11"/>
        <v>0.70399999999999996</v>
      </c>
      <c r="C99" s="498">
        <f t="shared" ca="1" si="12"/>
        <v>54.515999999999956</v>
      </c>
      <c r="D99" s="755">
        <f t="shared" ca="1" si="13"/>
        <v>1</v>
      </c>
      <c r="E99" s="304">
        <v>0.70399999999999996</v>
      </c>
      <c r="F99" s="304">
        <f t="shared" si="14"/>
        <v>54.515999999999956</v>
      </c>
    </row>
    <row r="100" spans="1:6" x14ac:dyDescent="0.2">
      <c r="A100" s="301">
        <f t="shared" ca="1" si="10"/>
        <v>180</v>
      </c>
      <c r="B100" s="751">
        <f t="shared" ca="1" si="11"/>
        <v>0.70399999999999996</v>
      </c>
      <c r="C100" s="498">
        <f t="shared" ca="1" si="12"/>
        <v>55.219999999999956</v>
      </c>
      <c r="D100" s="755">
        <f t="shared" ca="1" si="13"/>
        <v>1</v>
      </c>
      <c r="E100" s="304">
        <v>0.70399999999999996</v>
      </c>
      <c r="F100" s="304">
        <f t="shared" si="14"/>
        <v>55.219999999999956</v>
      </c>
    </row>
    <row r="101" spans="1:6" x14ac:dyDescent="0.2">
      <c r="A101" s="301">
        <f t="shared" ca="1" si="10"/>
        <v>181</v>
      </c>
      <c r="B101" s="751">
        <f t="shared" ca="1" si="11"/>
        <v>0</v>
      </c>
      <c r="C101" s="498">
        <f t="shared" ca="1" si="12"/>
        <v>55.219999999999956</v>
      </c>
      <c r="D101" s="755">
        <f t="shared" ca="1" si="13"/>
        <v>1</v>
      </c>
      <c r="E101" s="304">
        <v>0</v>
      </c>
      <c r="F101" s="304">
        <f t="shared" si="14"/>
        <v>55.219999999999956</v>
      </c>
    </row>
    <row r="102" spans="1:6" x14ac:dyDescent="0.2">
      <c r="A102" s="301">
        <f t="shared" ca="1" si="10"/>
        <v>182</v>
      </c>
      <c r="B102" s="751">
        <f t="shared" ca="1" si="11"/>
        <v>0</v>
      </c>
      <c r="C102" s="498">
        <f t="shared" ca="1" si="12"/>
        <v>55.219999999999956</v>
      </c>
      <c r="D102" s="755">
        <f t="shared" ca="1" si="13"/>
        <v>1</v>
      </c>
      <c r="E102" s="304">
        <v>0</v>
      </c>
      <c r="F102" s="304">
        <f t="shared" si="14"/>
        <v>55.219999999999956</v>
      </c>
    </row>
    <row r="103" spans="1:6" x14ac:dyDescent="0.2">
      <c r="A103" s="301">
        <f t="shared" ca="1" si="10"/>
        <v>183</v>
      </c>
      <c r="B103" s="751">
        <f t="shared" ca="1" si="11"/>
        <v>0</v>
      </c>
      <c r="C103" s="498">
        <f t="shared" ca="1" si="12"/>
        <v>55.219999999999956</v>
      </c>
      <c r="D103" s="755">
        <f t="shared" ca="1" si="13"/>
        <v>1</v>
      </c>
      <c r="E103" s="304">
        <v>0</v>
      </c>
      <c r="F103" s="304">
        <f t="shared" si="14"/>
        <v>55.219999999999956</v>
      </c>
    </row>
    <row r="104" spans="1:6" x14ac:dyDescent="0.2">
      <c r="A104" s="301">
        <f t="shared" ca="1" si="10"/>
        <v>184</v>
      </c>
      <c r="B104" s="751">
        <f t="shared" ca="1" si="11"/>
        <v>0</v>
      </c>
      <c r="C104" s="498">
        <f t="shared" ca="1" si="12"/>
        <v>55.219999999999956</v>
      </c>
      <c r="D104" s="755">
        <f t="shared" ca="1" si="13"/>
        <v>1</v>
      </c>
      <c r="E104" s="304">
        <v>0</v>
      </c>
      <c r="F104" s="304">
        <f t="shared" si="14"/>
        <v>55.219999999999956</v>
      </c>
    </row>
    <row r="105" spans="1:6" x14ac:dyDescent="0.2">
      <c r="A105" s="301">
        <f t="shared" ca="1" si="10"/>
        <v>185</v>
      </c>
      <c r="B105" s="751">
        <f t="shared" ca="1" si="11"/>
        <v>0</v>
      </c>
      <c r="C105" s="498">
        <f t="shared" ca="1" si="12"/>
        <v>55.219999999999956</v>
      </c>
      <c r="D105" s="755">
        <f t="shared" ca="1" si="13"/>
        <v>1</v>
      </c>
      <c r="E105" s="304">
        <v>0</v>
      </c>
      <c r="F105" s="304">
        <f t="shared" si="14"/>
        <v>55.219999999999956</v>
      </c>
    </row>
    <row r="106" spans="1:6" x14ac:dyDescent="0.2">
      <c r="A106" s="301">
        <f t="shared" ca="1" si="10"/>
        <v>186</v>
      </c>
      <c r="B106" s="751">
        <f t="shared" ca="1" si="11"/>
        <v>0</v>
      </c>
      <c r="C106" s="498">
        <f t="shared" ca="1" si="12"/>
        <v>55.219999999999956</v>
      </c>
      <c r="D106" s="755">
        <f t="shared" ca="1" si="13"/>
        <v>1</v>
      </c>
      <c r="E106" s="304">
        <v>0</v>
      </c>
      <c r="F106" s="304">
        <f t="shared" si="14"/>
        <v>55.219999999999956</v>
      </c>
    </row>
    <row r="107" spans="1:6" x14ac:dyDescent="0.2">
      <c r="A107" s="301">
        <f t="shared" ca="1" si="10"/>
        <v>187</v>
      </c>
      <c r="B107" s="751">
        <f t="shared" ca="1" si="11"/>
        <v>0</v>
      </c>
      <c r="C107" s="498">
        <f t="shared" ca="1" si="12"/>
        <v>55.219999999999956</v>
      </c>
      <c r="D107" s="755">
        <f t="shared" ca="1" si="13"/>
        <v>1</v>
      </c>
      <c r="E107" s="304">
        <v>0</v>
      </c>
      <c r="F107" s="304">
        <f t="shared" si="14"/>
        <v>55.219999999999956</v>
      </c>
    </row>
    <row r="108" spans="1:6" x14ac:dyDescent="0.2">
      <c r="A108" s="301">
        <f t="shared" ca="1" si="10"/>
        <v>188</v>
      </c>
      <c r="B108" s="751">
        <f t="shared" ca="1" si="11"/>
        <v>0</v>
      </c>
      <c r="C108" s="498">
        <f t="shared" ca="1" si="12"/>
        <v>55.219999999999956</v>
      </c>
      <c r="D108" s="755">
        <f t="shared" ca="1" si="13"/>
        <v>1</v>
      </c>
      <c r="E108" s="304">
        <v>0</v>
      </c>
      <c r="F108" s="304">
        <f t="shared" si="14"/>
        <v>55.219999999999956</v>
      </c>
    </row>
    <row r="109" spans="1:6" x14ac:dyDescent="0.2">
      <c r="A109" s="301">
        <f t="shared" ca="1" si="10"/>
        <v>189</v>
      </c>
      <c r="B109" s="751">
        <f t="shared" ca="1" si="11"/>
        <v>0</v>
      </c>
      <c r="C109" s="498">
        <f t="shared" ca="1" si="12"/>
        <v>55.219999999999956</v>
      </c>
      <c r="D109" s="755">
        <f t="shared" ca="1" si="13"/>
        <v>1</v>
      </c>
      <c r="E109" s="304">
        <v>0</v>
      </c>
      <c r="F109" s="304">
        <f t="shared" si="14"/>
        <v>55.219999999999956</v>
      </c>
    </row>
    <row r="110" spans="1:6" x14ac:dyDescent="0.2">
      <c r="A110" s="301">
        <f t="shared" ca="1" si="10"/>
        <v>190</v>
      </c>
      <c r="B110" s="751">
        <f t="shared" ca="1" si="11"/>
        <v>0</v>
      </c>
      <c r="C110" s="498">
        <f t="shared" ca="1" si="12"/>
        <v>55.219999999999956</v>
      </c>
      <c r="D110" s="755">
        <f t="shared" ca="1" si="13"/>
        <v>1</v>
      </c>
      <c r="E110" s="304">
        <v>0</v>
      </c>
      <c r="F110" s="304">
        <f t="shared" si="14"/>
        <v>55.219999999999956</v>
      </c>
    </row>
    <row r="111" spans="1:6" x14ac:dyDescent="0.2">
      <c r="A111" s="301">
        <f t="shared" ca="1" si="10"/>
        <v>191</v>
      </c>
      <c r="B111" s="751">
        <f t="shared" ca="1" si="11"/>
        <v>0</v>
      </c>
      <c r="C111" s="498">
        <f t="shared" ca="1" si="12"/>
        <v>55.219999999999956</v>
      </c>
      <c r="D111" s="755">
        <f t="shared" ca="1" si="13"/>
        <v>1</v>
      </c>
      <c r="E111" s="304">
        <v>0</v>
      </c>
      <c r="F111" s="304">
        <f t="shared" si="14"/>
        <v>55.219999999999956</v>
      </c>
    </row>
    <row r="112" spans="1:6" x14ac:dyDescent="0.2">
      <c r="A112" s="301">
        <f t="shared" ca="1" si="10"/>
        <v>192</v>
      </c>
      <c r="B112" s="751">
        <f t="shared" ca="1" si="11"/>
        <v>0</v>
      </c>
      <c r="C112" s="498">
        <f t="shared" ca="1" si="12"/>
        <v>55.219999999999956</v>
      </c>
      <c r="D112" s="755">
        <f t="shared" ca="1" si="13"/>
        <v>1</v>
      </c>
      <c r="E112" s="304">
        <v>0</v>
      </c>
      <c r="F112" s="304">
        <f t="shared" si="14"/>
        <v>55.219999999999956</v>
      </c>
    </row>
    <row r="113" spans="1:6" x14ac:dyDescent="0.2">
      <c r="A113" s="301">
        <f t="shared" ca="1" si="10"/>
        <v>193</v>
      </c>
      <c r="B113" s="751">
        <f t="shared" ca="1" si="11"/>
        <v>0</v>
      </c>
      <c r="C113" s="498">
        <f t="shared" ca="1" si="12"/>
        <v>55.219999999999956</v>
      </c>
      <c r="D113" s="755">
        <f t="shared" ca="1" si="13"/>
        <v>1</v>
      </c>
      <c r="E113" s="304">
        <v>0</v>
      </c>
      <c r="F113" s="304">
        <f t="shared" si="14"/>
        <v>55.219999999999956</v>
      </c>
    </row>
    <row r="114" spans="1:6" x14ac:dyDescent="0.2">
      <c r="A114" s="301">
        <f t="shared" ca="1" si="10"/>
        <v>194</v>
      </c>
      <c r="B114" s="751">
        <f t="shared" ca="1" si="11"/>
        <v>0</v>
      </c>
      <c r="C114" s="498">
        <f t="shared" ca="1" si="12"/>
        <v>55.219999999999956</v>
      </c>
      <c r="D114" s="755">
        <f t="shared" ca="1" si="13"/>
        <v>1</v>
      </c>
      <c r="E114" s="304">
        <v>0</v>
      </c>
      <c r="F114" s="304">
        <f t="shared" si="14"/>
        <v>55.219999999999956</v>
      </c>
    </row>
    <row r="115" spans="1:6" x14ac:dyDescent="0.2">
      <c r="A115" s="301">
        <f t="shared" ca="1" si="10"/>
        <v>195</v>
      </c>
      <c r="B115" s="751">
        <f t="shared" ca="1" si="11"/>
        <v>0</v>
      </c>
      <c r="C115" s="498">
        <f t="shared" ca="1" si="12"/>
        <v>55.219999999999956</v>
      </c>
      <c r="D115" s="755">
        <f t="shared" ca="1" si="13"/>
        <v>1</v>
      </c>
      <c r="E115" s="304">
        <v>0</v>
      </c>
      <c r="F115" s="304">
        <f t="shared" si="14"/>
        <v>55.219999999999956</v>
      </c>
    </row>
    <row r="116" spans="1:6" x14ac:dyDescent="0.2">
      <c r="A116" s="301">
        <f t="shared" ca="1" si="10"/>
        <v>196</v>
      </c>
      <c r="B116" s="751">
        <f t="shared" ca="1" si="11"/>
        <v>0</v>
      </c>
      <c r="C116" s="498">
        <f t="shared" ca="1" si="12"/>
        <v>55.219999999999956</v>
      </c>
      <c r="D116" s="755">
        <f t="shared" ca="1" si="13"/>
        <v>1</v>
      </c>
      <c r="E116" s="304">
        <v>0</v>
      </c>
      <c r="F116" s="304">
        <f t="shared" si="14"/>
        <v>55.219999999999956</v>
      </c>
    </row>
    <row r="117" spans="1:6" x14ac:dyDescent="0.2">
      <c r="A117" s="301">
        <f t="shared" ca="1" si="10"/>
        <v>197</v>
      </c>
      <c r="B117" s="751">
        <f t="shared" ca="1" si="11"/>
        <v>0</v>
      </c>
      <c r="C117" s="498">
        <f t="shared" ca="1" si="12"/>
        <v>55.219999999999956</v>
      </c>
      <c r="D117" s="755">
        <f t="shared" ca="1" si="13"/>
        <v>1</v>
      </c>
      <c r="E117" s="304">
        <v>0</v>
      </c>
      <c r="F117" s="304">
        <f t="shared" si="14"/>
        <v>55.219999999999956</v>
      </c>
    </row>
    <row r="118" spans="1:6" x14ac:dyDescent="0.2">
      <c r="A118" s="301">
        <f t="shared" ca="1" si="10"/>
        <v>198</v>
      </c>
      <c r="B118" s="751">
        <f t="shared" ca="1" si="11"/>
        <v>0</v>
      </c>
      <c r="C118" s="498">
        <f t="shared" ca="1" si="12"/>
        <v>55.219999999999956</v>
      </c>
      <c r="D118" s="755">
        <f t="shared" ca="1" si="13"/>
        <v>1</v>
      </c>
      <c r="E118" s="304">
        <v>0</v>
      </c>
      <c r="F118" s="304">
        <f t="shared" si="14"/>
        <v>55.219999999999956</v>
      </c>
    </row>
    <row r="119" spans="1:6" x14ac:dyDescent="0.2">
      <c r="A119" s="301">
        <f t="shared" ca="1" si="10"/>
        <v>199</v>
      </c>
      <c r="B119" s="751">
        <f t="shared" ca="1" si="11"/>
        <v>0</v>
      </c>
      <c r="C119" s="498">
        <f t="shared" ca="1" si="12"/>
        <v>55.219999999999956</v>
      </c>
      <c r="D119" s="755">
        <f t="shared" ca="1" si="13"/>
        <v>1</v>
      </c>
      <c r="E119" s="304">
        <v>0</v>
      </c>
      <c r="F119" s="304">
        <f t="shared" si="14"/>
        <v>55.219999999999956</v>
      </c>
    </row>
    <row r="120" spans="1:6" x14ac:dyDescent="0.2">
      <c r="A120" s="301">
        <f t="shared" ca="1" si="10"/>
        <v>200</v>
      </c>
      <c r="B120" s="751">
        <f t="shared" ca="1" si="11"/>
        <v>0</v>
      </c>
      <c r="C120" s="498">
        <f t="shared" ca="1" si="12"/>
        <v>55.219999999999956</v>
      </c>
      <c r="D120" s="755">
        <f t="shared" ca="1" si="13"/>
        <v>1</v>
      </c>
      <c r="E120" s="304">
        <v>0</v>
      </c>
      <c r="F120" s="304">
        <f t="shared" si="14"/>
        <v>55.219999999999956</v>
      </c>
    </row>
    <row r="121" spans="1:6" x14ac:dyDescent="0.2">
      <c r="A121" s="301">
        <f t="shared" ca="1" si="10"/>
        <v>201</v>
      </c>
      <c r="B121" s="751">
        <f t="shared" ca="1" si="11"/>
        <v>0</v>
      </c>
      <c r="C121" s="498">
        <f t="shared" ca="1" si="12"/>
        <v>55.219999999999956</v>
      </c>
      <c r="D121" s="755">
        <f t="shared" ca="1" si="13"/>
        <v>1</v>
      </c>
      <c r="E121" s="304">
        <v>0</v>
      </c>
      <c r="F121" s="304">
        <f t="shared" si="14"/>
        <v>55.219999999999956</v>
      </c>
    </row>
    <row r="122" spans="1:6" x14ac:dyDescent="0.2">
      <c r="A122" s="301">
        <f t="shared" ca="1" si="10"/>
        <v>202</v>
      </c>
      <c r="B122" s="751">
        <f t="shared" ca="1" si="11"/>
        <v>0</v>
      </c>
      <c r="C122" s="498">
        <f t="shared" ca="1" si="12"/>
        <v>55.219999999999956</v>
      </c>
      <c r="D122" s="755">
        <f t="shared" ca="1" si="13"/>
        <v>1</v>
      </c>
      <c r="E122" s="304">
        <v>0</v>
      </c>
      <c r="F122" s="304">
        <f t="shared" si="14"/>
        <v>55.219999999999956</v>
      </c>
    </row>
    <row r="123" spans="1:6" x14ac:dyDescent="0.2">
      <c r="A123" s="301">
        <f t="shared" ca="1" si="10"/>
        <v>203</v>
      </c>
      <c r="B123" s="751">
        <f t="shared" ca="1" si="11"/>
        <v>0</v>
      </c>
      <c r="C123" s="498">
        <f t="shared" ca="1" si="12"/>
        <v>55.219999999999956</v>
      </c>
      <c r="D123" s="755">
        <f t="shared" ca="1" si="13"/>
        <v>1</v>
      </c>
      <c r="E123" s="304">
        <v>0</v>
      </c>
      <c r="F123" s="304">
        <f t="shared" si="14"/>
        <v>55.219999999999956</v>
      </c>
    </row>
    <row r="124" spans="1:6" x14ac:dyDescent="0.2">
      <c r="A124" s="301">
        <f t="shared" ca="1" si="10"/>
        <v>204</v>
      </c>
      <c r="B124" s="751">
        <f t="shared" ca="1" si="11"/>
        <v>0</v>
      </c>
      <c r="C124" s="498">
        <f t="shared" ca="1" si="12"/>
        <v>55.219999999999956</v>
      </c>
      <c r="D124" s="755">
        <f t="shared" ca="1" si="13"/>
        <v>1</v>
      </c>
      <c r="E124" s="304">
        <v>0</v>
      </c>
      <c r="F124" s="304">
        <f t="shared" si="14"/>
        <v>55.219999999999956</v>
      </c>
    </row>
    <row r="125" spans="1:6" x14ac:dyDescent="0.2">
      <c r="A125" s="301">
        <f t="shared" ca="1" si="10"/>
        <v>205</v>
      </c>
      <c r="B125" s="751">
        <f t="shared" ca="1" si="11"/>
        <v>0</v>
      </c>
      <c r="C125" s="498">
        <f t="shared" ca="1" si="12"/>
        <v>55.219999999999956</v>
      </c>
      <c r="D125" s="755">
        <f t="shared" ca="1" si="13"/>
        <v>1</v>
      </c>
      <c r="E125" s="304">
        <v>0</v>
      </c>
      <c r="F125" s="304">
        <f t="shared" si="14"/>
        <v>55.219999999999956</v>
      </c>
    </row>
    <row r="126" spans="1:6" x14ac:dyDescent="0.2">
      <c r="A126" s="301">
        <f t="shared" ca="1" si="10"/>
        <v>206</v>
      </c>
      <c r="B126" s="751">
        <f t="shared" ca="1" si="11"/>
        <v>0</v>
      </c>
      <c r="C126" s="498">
        <f t="shared" ca="1" si="12"/>
        <v>55.219999999999956</v>
      </c>
      <c r="D126" s="755">
        <f t="shared" ca="1" si="13"/>
        <v>1</v>
      </c>
      <c r="E126" s="304">
        <v>0</v>
      </c>
      <c r="F126" s="304">
        <f t="shared" si="14"/>
        <v>55.219999999999956</v>
      </c>
    </row>
    <row r="127" spans="1:6" x14ac:dyDescent="0.2">
      <c r="A127" s="301">
        <f t="shared" ca="1" si="10"/>
        <v>207</v>
      </c>
      <c r="B127" s="751">
        <f t="shared" ca="1" si="11"/>
        <v>0</v>
      </c>
      <c r="C127" s="498">
        <f t="shared" ca="1" si="12"/>
        <v>55.219999999999956</v>
      </c>
      <c r="D127" s="755">
        <f t="shared" ca="1" si="13"/>
        <v>1</v>
      </c>
      <c r="E127" s="304">
        <v>0</v>
      </c>
      <c r="F127" s="304">
        <f t="shared" si="14"/>
        <v>55.219999999999956</v>
      </c>
    </row>
    <row r="128" spans="1:6" x14ac:dyDescent="0.2">
      <c r="A128" s="301">
        <f t="shared" ca="1" si="10"/>
        <v>208</v>
      </c>
      <c r="B128" s="751">
        <f t="shared" ca="1" si="11"/>
        <v>0</v>
      </c>
      <c r="C128" s="498">
        <f t="shared" ca="1" si="12"/>
        <v>55.219999999999956</v>
      </c>
      <c r="D128" s="755">
        <f t="shared" ca="1" si="13"/>
        <v>1</v>
      </c>
      <c r="E128" s="304">
        <v>0</v>
      </c>
      <c r="F128" s="304">
        <f t="shared" si="14"/>
        <v>55.219999999999956</v>
      </c>
    </row>
    <row r="129" spans="1:6" x14ac:dyDescent="0.2">
      <c r="A129" s="301">
        <f t="shared" ca="1" si="10"/>
        <v>209</v>
      </c>
      <c r="B129" s="751">
        <f t="shared" ca="1" si="11"/>
        <v>0</v>
      </c>
      <c r="C129" s="498">
        <f t="shared" ca="1" si="12"/>
        <v>55.219999999999956</v>
      </c>
      <c r="D129" s="755">
        <f t="shared" ca="1" si="13"/>
        <v>1</v>
      </c>
      <c r="E129" s="304">
        <v>0</v>
      </c>
      <c r="F129" s="304">
        <f t="shared" si="14"/>
        <v>55.219999999999956</v>
      </c>
    </row>
    <row r="130" spans="1:6" x14ac:dyDescent="0.2">
      <c r="A130" s="301">
        <f t="shared" ca="1" si="10"/>
        <v>210</v>
      </c>
      <c r="B130" s="751">
        <f t="shared" ca="1" si="11"/>
        <v>0</v>
      </c>
      <c r="C130" s="498">
        <f t="shared" ca="1" si="12"/>
        <v>55.219999999999956</v>
      </c>
      <c r="D130" s="755">
        <f t="shared" ca="1" si="13"/>
        <v>1</v>
      </c>
      <c r="E130" s="304">
        <v>0</v>
      </c>
      <c r="F130" s="304">
        <f t="shared" si="14"/>
        <v>55.219999999999956</v>
      </c>
    </row>
    <row r="131" spans="1:6" x14ac:dyDescent="0.2">
      <c r="A131" s="301">
        <f t="shared" ca="1" si="10"/>
        <v>211</v>
      </c>
      <c r="B131" s="751">
        <f t="shared" ca="1" si="11"/>
        <v>0</v>
      </c>
      <c r="C131" s="498">
        <f t="shared" ca="1" si="12"/>
        <v>55.219999999999956</v>
      </c>
      <c r="D131" s="755">
        <f t="shared" ca="1" si="13"/>
        <v>1</v>
      </c>
      <c r="E131" s="304">
        <v>0</v>
      </c>
      <c r="F131" s="304">
        <f t="shared" si="14"/>
        <v>55.219999999999956</v>
      </c>
    </row>
    <row r="132" spans="1:6" x14ac:dyDescent="0.2">
      <c r="A132" s="301">
        <f t="shared" ca="1" si="10"/>
        <v>212</v>
      </c>
      <c r="B132" s="751">
        <f t="shared" ca="1" si="11"/>
        <v>0</v>
      </c>
      <c r="C132" s="498">
        <f t="shared" ca="1" si="12"/>
        <v>55.219999999999956</v>
      </c>
      <c r="D132" s="755">
        <f t="shared" ca="1" si="13"/>
        <v>1</v>
      </c>
      <c r="E132" s="304">
        <v>0</v>
      </c>
      <c r="F132" s="304">
        <f t="shared" si="14"/>
        <v>55.219999999999956</v>
      </c>
    </row>
    <row r="133" spans="1:6" x14ac:dyDescent="0.2">
      <c r="A133" s="301">
        <f t="shared" ca="1" si="10"/>
        <v>213</v>
      </c>
      <c r="B133" s="751">
        <f t="shared" ca="1" si="11"/>
        <v>0</v>
      </c>
      <c r="C133" s="498">
        <f t="shared" ca="1" si="12"/>
        <v>55.219999999999956</v>
      </c>
      <c r="D133" s="755">
        <f t="shared" ca="1" si="13"/>
        <v>1</v>
      </c>
      <c r="E133" s="304">
        <v>0</v>
      </c>
      <c r="F133" s="304">
        <f t="shared" si="14"/>
        <v>55.219999999999956</v>
      </c>
    </row>
    <row r="134" spans="1:6" x14ac:dyDescent="0.2">
      <c r="A134" s="301">
        <f t="shared" ca="1" si="10"/>
        <v>214</v>
      </c>
      <c r="B134" s="751">
        <f t="shared" ca="1" si="11"/>
        <v>0</v>
      </c>
      <c r="C134" s="498">
        <f t="shared" ca="1" si="12"/>
        <v>55.219999999999956</v>
      </c>
      <c r="D134" s="755">
        <f t="shared" ca="1" si="13"/>
        <v>1</v>
      </c>
      <c r="E134" s="304">
        <v>0</v>
      </c>
      <c r="F134" s="304">
        <f t="shared" si="14"/>
        <v>55.219999999999956</v>
      </c>
    </row>
    <row r="135" spans="1:6" x14ac:dyDescent="0.2">
      <c r="A135" s="301">
        <f t="shared" ca="1" si="10"/>
        <v>215</v>
      </c>
      <c r="B135" s="751">
        <f t="shared" ca="1" si="11"/>
        <v>0</v>
      </c>
      <c r="C135" s="498">
        <f t="shared" ca="1" si="12"/>
        <v>55.219999999999956</v>
      </c>
      <c r="D135" s="755">
        <f t="shared" ca="1" si="13"/>
        <v>1</v>
      </c>
      <c r="E135" s="304">
        <v>0</v>
      </c>
      <c r="F135" s="304">
        <f t="shared" si="14"/>
        <v>55.219999999999956</v>
      </c>
    </row>
    <row r="136" spans="1:6" x14ac:dyDescent="0.2">
      <c r="A136" s="301">
        <f t="shared" ca="1" si="10"/>
        <v>216</v>
      </c>
      <c r="B136" s="751">
        <f t="shared" ca="1" si="11"/>
        <v>0</v>
      </c>
      <c r="C136" s="498">
        <f t="shared" ca="1" si="12"/>
        <v>55.219999999999956</v>
      </c>
      <c r="D136" s="755">
        <f t="shared" ca="1" si="13"/>
        <v>1</v>
      </c>
      <c r="E136" s="304">
        <v>0</v>
      </c>
      <c r="F136" s="304">
        <f t="shared" si="14"/>
        <v>55.219999999999956</v>
      </c>
    </row>
    <row r="137" spans="1:6" x14ac:dyDescent="0.2">
      <c r="A137" s="301">
        <f t="shared" ca="1" si="10"/>
        <v>217</v>
      </c>
      <c r="B137" s="751">
        <f t="shared" ca="1" si="11"/>
        <v>0</v>
      </c>
      <c r="C137" s="498">
        <f t="shared" ca="1" si="12"/>
        <v>55.219999999999956</v>
      </c>
      <c r="D137" s="755">
        <f t="shared" ca="1" si="13"/>
        <v>1</v>
      </c>
      <c r="E137" s="304">
        <v>0</v>
      </c>
      <c r="F137" s="304">
        <f t="shared" si="14"/>
        <v>55.219999999999956</v>
      </c>
    </row>
    <row r="138" spans="1:6" x14ac:dyDescent="0.2">
      <c r="A138" s="301">
        <f t="shared" ca="1" si="10"/>
        <v>218</v>
      </c>
      <c r="B138" s="751">
        <f t="shared" ca="1" si="11"/>
        <v>0</v>
      </c>
      <c r="C138" s="498">
        <f t="shared" ca="1" si="12"/>
        <v>55.219999999999956</v>
      </c>
      <c r="D138" s="755">
        <f t="shared" ca="1" si="13"/>
        <v>1</v>
      </c>
      <c r="E138" s="304">
        <v>0</v>
      </c>
      <c r="F138" s="304">
        <f t="shared" si="14"/>
        <v>55.219999999999956</v>
      </c>
    </row>
    <row r="139" spans="1:6" x14ac:dyDescent="0.2">
      <c r="A139" s="301">
        <f t="shared" ca="1" si="10"/>
        <v>219</v>
      </c>
      <c r="B139" s="751">
        <f t="shared" ca="1" si="11"/>
        <v>0</v>
      </c>
      <c r="C139" s="498">
        <f t="shared" ca="1" si="12"/>
        <v>55.219999999999956</v>
      </c>
      <c r="D139" s="755">
        <f t="shared" ca="1" si="13"/>
        <v>1</v>
      </c>
      <c r="E139" s="304">
        <v>0</v>
      </c>
      <c r="F139" s="304">
        <f t="shared" si="14"/>
        <v>55.219999999999956</v>
      </c>
    </row>
    <row r="140" spans="1:6" x14ac:dyDescent="0.2">
      <c r="A140" s="301">
        <f t="shared" ref="A140:A203" ca="1" si="15">A139+1</f>
        <v>220</v>
      </c>
      <c r="B140" s="751">
        <f t="shared" ref="B140:B171" ca="1" si="16">ROUND((E140*D140),4)</f>
        <v>0</v>
      </c>
      <c r="C140" s="498">
        <f t="shared" ref="C140:C150" ca="1" si="17">SUM(C139+B140)</f>
        <v>55.219999999999956</v>
      </c>
      <c r="D140" s="755">
        <f t="shared" ca="1" si="13"/>
        <v>1</v>
      </c>
      <c r="E140" s="304">
        <v>0</v>
      </c>
      <c r="F140" s="304">
        <f t="shared" si="14"/>
        <v>55.219999999999956</v>
      </c>
    </row>
    <row r="141" spans="1:6" x14ac:dyDescent="0.2">
      <c r="A141" s="301">
        <f t="shared" ca="1" si="15"/>
        <v>221</v>
      </c>
      <c r="B141" s="751">
        <f t="shared" ca="1" si="16"/>
        <v>0</v>
      </c>
      <c r="C141" s="498">
        <f t="shared" ca="1" si="17"/>
        <v>55.219999999999956</v>
      </c>
      <c r="D141" s="755">
        <f t="shared" ref="D141:D204" ca="1" si="18">D140</f>
        <v>1</v>
      </c>
      <c r="E141" s="304">
        <v>0</v>
      </c>
      <c r="F141" s="304">
        <f t="shared" ref="F141:F171" si="19">SUM(F140+E141)</f>
        <v>55.219999999999956</v>
      </c>
    </row>
    <row r="142" spans="1:6" x14ac:dyDescent="0.2">
      <c r="A142" s="301">
        <f t="shared" ca="1" si="15"/>
        <v>222</v>
      </c>
      <c r="B142" s="751">
        <f t="shared" ca="1" si="16"/>
        <v>0</v>
      </c>
      <c r="C142" s="498">
        <f t="shared" ca="1" si="17"/>
        <v>55.219999999999956</v>
      </c>
      <c r="D142" s="755">
        <f t="shared" ca="1" si="18"/>
        <v>1</v>
      </c>
      <c r="E142" s="304">
        <v>0</v>
      </c>
      <c r="F142" s="304">
        <f t="shared" si="19"/>
        <v>55.219999999999956</v>
      </c>
    </row>
    <row r="143" spans="1:6" x14ac:dyDescent="0.2">
      <c r="A143" s="301">
        <f t="shared" ca="1" si="15"/>
        <v>223</v>
      </c>
      <c r="B143" s="751">
        <f t="shared" ca="1" si="16"/>
        <v>0</v>
      </c>
      <c r="C143" s="498">
        <f t="shared" ca="1" si="17"/>
        <v>55.219999999999956</v>
      </c>
      <c r="D143" s="755">
        <f t="shared" ca="1" si="18"/>
        <v>1</v>
      </c>
      <c r="E143" s="304">
        <v>0</v>
      </c>
      <c r="F143" s="304">
        <f t="shared" si="19"/>
        <v>55.219999999999956</v>
      </c>
    </row>
    <row r="144" spans="1:6" x14ac:dyDescent="0.2">
      <c r="A144" s="301">
        <f t="shared" ca="1" si="15"/>
        <v>224</v>
      </c>
      <c r="B144" s="751">
        <f t="shared" ca="1" si="16"/>
        <v>0</v>
      </c>
      <c r="C144" s="498">
        <f t="shared" ca="1" si="17"/>
        <v>55.219999999999956</v>
      </c>
      <c r="D144" s="755">
        <f t="shared" ca="1" si="18"/>
        <v>1</v>
      </c>
      <c r="E144" s="304">
        <v>0</v>
      </c>
      <c r="F144" s="304">
        <f t="shared" si="19"/>
        <v>55.219999999999956</v>
      </c>
    </row>
    <row r="145" spans="1:6" x14ac:dyDescent="0.2">
      <c r="A145" s="301">
        <f t="shared" ca="1" si="15"/>
        <v>225</v>
      </c>
      <c r="B145" s="751">
        <f t="shared" ca="1" si="16"/>
        <v>0</v>
      </c>
      <c r="C145" s="498">
        <f t="shared" ca="1" si="17"/>
        <v>55.219999999999956</v>
      </c>
      <c r="D145" s="755">
        <f t="shared" ca="1" si="18"/>
        <v>1</v>
      </c>
      <c r="E145" s="304">
        <v>0</v>
      </c>
      <c r="F145" s="304">
        <f t="shared" si="19"/>
        <v>55.219999999999956</v>
      </c>
    </row>
    <row r="146" spans="1:6" x14ac:dyDescent="0.2">
      <c r="A146" s="301">
        <f t="shared" ca="1" si="15"/>
        <v>226</v>
      </c>
      <c r="B146" s="751">
        <f t="shared" ca="1" si="16"/>
        <v>0</v>
      </c>
      <c r="C146" s="498">
        <f t="shared" ca="1" si="17"/>
        <v>55.219999999999956</v>
      </c>
      <c r="D146" s="755">
        <f t="shared" ca="1" si="18"/>
        <v>1</v>
      </c>
      <c r="E146" s="304">
        <v>0</v>
      </c>
      <c r="F146" s="304">
        <f t="shared" si="19"/>
        <v>55.219999999999956</v>
      </c>
    </row>
    <row r="147" spans="1:6" x14ac:dyDescent="0.2">
      <c r="A147" s="301">
        <f t="shared" ca="1" si="15"/>
        <v>227</v>
      </c>
      <c r="B147" s="751">
        <f t="shared" ca="1" si="16"/>
        <v>0</v>
      </c>
      <c r="C147" s="498">
        <f t="shared" ca="1" si="17"/>
        <v>55.219999999999956</v>
      </c>
      <c r="D147" s="755">
        <f t="shared" ca="1" si="18"/>
        <v>1</v>
      </c>
      <c r="E147" s="304">
        <v>0</v>
      </c>
      <c r="F147" s="304">
        <f t="shared" si="19"/>
        <v>55.219999999999956</v>
      </c>
    </row>
    <row r="148" spans="1:6" x14ac:dyDescent="0.2">
      <c r="A148" s="301">
        <f t="shared" ca="1" si="15"/>
        <v>228</v>
      </c>
      <c r="B148" s="751">
        <f t="shared" ca="1" si="16"/>
        <v>0</v>
      </c>
      <c r="C148" s="498">
        <f t="shared" ca="1" si="17"/>
        <v>55.219999999999956</v>
      </c>
      <c r="D148" s="755">
        <f t="shared" ca="1" si="18"/>
        <v>1</v>
      </c>
      <c r="E148" s="304">
        <v>0</v>
      </c>
      <c r="F148" s="304">
        <f t="shared" si="19"/>
        <v>55.219999999999956</v>
      </c>
    </row>
    <row r="149" spans="1:6" x14ac:dyDescent="0.2">
      <c r="A149" s="301">
        <f t="shared" ca="1" si="15"/>
        <v>229</v>
      </c>
      <c r="B149" s="751">
        <f t="shared" ca="1" si="16"/>
        <v>0</v>
      </c>
      <c r="C149" s="498">
        <f t="shared" ca="1" si="17"/>
        <v>55.219999999999956</v>
      </c>
      <c r="D149" s="755">
        <f t="shared" ca="1" si="18"/>
        <v>1</v>
      </c>
      <c r="E149" s="304">
        <v>0</v>
      </c>
      <c r="F149" s="304">
        <f t="shared" si="19"/>
        <v>55.219999999999956</v>
      </c>
    </row>
    <row r="150" spans="1:6" x14ac:dyDescent="0.2">
      <c r="A150" s="301">
        <f t="shared" ca="1" si="15"/>
        <v>230</v>
      </c>
      <c r="B150" s="751">
        <f t="shared" ca="1" si="16"/>
        <v>0</v>
      </c>
      <c r="C150" s="498">
        <f t="shared" ca="1" si="17"/>
        <v>55.219999999999956</v>
      </c>
      <c r="D150" s="755">
        <f t="shared" ca="1" si="18"/>
        <v>1</v>
      </c>
      <c r="E150" s="304">
        <v>0</v>
      </c>
      <c r="F150" s="304">
        <f t="shared" si="19"/>
        <v>55.219999999999956</v>
      </c>
    </row>
    <row r="151" spans="1:6" x14ac:dyDescent="0.2">
      <c r="A151" s="301">
        <f t="shared" ca="1" si="15"/>
        <v>231</v>
      </c>
      <c r="B151" s="751">
        <f t="shared" ca="1" si="16"/>
        <v>0</v>
      </c>
      <c r="C151" s="498">
        <f t="shared" ref="C151:C171" ca="1" si="20">SUM(C150+B151)</f>
        <v>55.219999999999956</v>
      </c>
      <c r="D151" s="755">
        <f t="shared" ca="1" si="18"/>
        <v>1</v>
      </c>
      <c r="E151" s="304">
        <v>0</v>
      </c>
      <c r="F151" s="304">
        <f t="shared" si="19"/>
        <v>55.219999999999956</v>
      </c>
    </row>
    <row r="152" spans="1:6" x14ac:dyDescent="0.2">
      <c r="A152" s="301">
        <f t="shared" ca="1" si="15"/>
        <v>232</v>
      </c>
      <c r="B152" s="751">
        <f t="shared" ca="1" si="16"/>
        <v>0</v>
      </c>
      <c r="C152" s="498">
        <f t="shared" ca="1" si="20"/>
        <v>55.219999999999956</v>
      </c>
      <c r="D152" s="755">
        <f t="shared" ca="1" si="18"/>
        <v>1</v>
      </c>
      <c r="E152" s="304">
        <v>0</v>
      </c>
      <c r="F152" s="304">
        <f t="shared" si="19"/>
        <v>55.219999999999956</v>
      </c>
    </row>
    <row r="153" spans="1:6" x14ac:dyDescent="0.2">
      <c r="A153" s="301">
        <f t="shared" ca="1" si="15"/>
        <v>233</v>
      </c>
      <c r="B153" s="751">
        <f t="shared" ca="1" si="16"/>
        <v>0</v>
      </c>
      <c r="C153" s="498">
        <f t="shared" ca="1" si="20"/>
        <v>55.219999999999956</v>
      </c>
      <c r="D153" s="755">
        <f t="shared" ca="1" si="18"/>
        <v>1</v>
      </c>
      <c r="E153" s="304">
        <v>0</v>
      </c>
      <c r="F153" s="304">
        <f t="shared" si="19"/>
        <v>55.219999999999956</v>
      </c>
    </row>
    <row r="154" spans="1:6" x14ac:dyDescent="0.2">
      <c r="A154" s="301">
        <f t="shared" ca="1" si="15"/>
        <v>234</v>
      </c>
      <c r="B154" s="751">
        <f t="shared" ca="1" si="16"/>
        <v>0</v>
      </c>
      <c r="C154" s="498">
        <f t="shared" ca="1" si="20"/>
        <v>55.219999999999956</v>
      </c>
      <c r="D154" s="755">
        <f t="shared" ca="1" si="18"/>
        <v>1</v>
      </c>
      <c r="E154" s="304">
        <v>0</v>
      </c>
      <c r="F154" s="304">
        <f t="shared" si="19"/>
        <v>55.219999999999956</v>
      </c>
    </row>
    <row r="155" spans="1:6" x14ac:dyDescent="0.2">
      <c r="A155" s="301">
        <f t="shared" ca="1" si="15"/>
        <v>235</v>
      </c>
      <c r="B155" s="751">
        <f t="shared" ca="1" si="16"/>
        <v>0</v>
      </c>
      <c r="C155" s="498">
        <f t="shared" ca="1" si="20"/>
        <v>55.219999999999956</v>
      </c>
      <c r="D155" s="755">
        <f t="shared" ca="1" si="18"/>
        <v>1</v>
      </c>
      <c r="E155" s="304">
        <v>0</v>
      </c>
      <c r="F155" s="304">
        <f t="shared" si="19"/>
        <v>55.219999999999956</v>
      </c>
    </row>
    <row r="156" spans="1:6" x14ac:dyDescent="0.2">
      <c r="A156" s="301">
        <f t="shared" ca="1" si="15"/>
        <v>236</v>
      </c>
      <c r="B156" s="751">
        <f t="shared" ca="1" si="16"/>
        <v>0</v>
      </c>
      <c r="C156" s="498">
        <f t="shared" ca="1" si="20"/>
        <v>55.219999999999956</v>
      </c>
      <c r="D156" s="755">
        <f t="shared" ca="1" si="18"/>
        <v>1</v>
      </c>
      <c r="E156" s="304">
        <v>0</v>
      </c>
      <c r="F156" s="304">
        <f t="shared" si="19"/>
        <v>55.219999999999956</v>
      </c>
    </row>
    <row r="157" spans="1:6" x14ac:dyDescent="0.2">
      <c r="A157" s="301">
        <f t="shared" ca="1" si="15"/>
        <v>237</v>
      </c>
      <c r="B157" s="751">
        <f t="shared" ca="1" si="16"/>
        <v>0</v>
      </c>
      <c r="C157" s="498">
        <f t="shared" ca="1" si="20"/>
        <v>55.219999999999956</v>
      </c>
      <c r="D157" s="755">
        <f t="shared" ca="1" si="18"/>
        <v>1</v>
      </c>
      <c r="E157" s="304">
        <v>0</v>
      </c>
      <c r="F157" s="304">
        <f t="shared" si="19"/>
        <v>55.219999999999956</v>
      </c>
    </row>
    <row r="158" spans="1:6" x14ac:dyDescent="0.2">
      <c r="A158" s="301">
        <f t="shared" ca="1" si="15"/>
        <v>238</v>
      </c>
      <c r="B158" s="751">
        <f t="shared" ca="1" si="16"/>
        <v>0</v>
      </c>
      <c r="C158" s="498">
        <f t="shared" ca="1" si="20"/>
        <v>55.219999999999956</v>
      </c>
      <c r="D158" s="755">
        <f t="shared" ca="1" si="18"/>
        <v>1</v>
      </c>
      <c r="E158" s="304">
        <v>0</v>
      </c>
      <c r="F158" s="304">
        <f t="shared" si="19"/>
        <v>55.219999999999956</v>
      </c>
    </row>
    <row r="159" spans="1:6" x14ac:dyDescent="0.2">
      <c r="A159" s="301">
        <f t="shared" ca="1" si="15"/>
        <v>239</v>
      </c>
      <c r="B159" s="751">
        <f t="shared" ca="1" si="16"/>
        <v>0</v>
      </c>
      <c r="C159" s="498">
        <f t="shared" ca="1" si="20"/>
        <v>55.219999999999956</v>
      </c>
      <c r="D159" s="755">
        <f t="shared" ca="1" si="18"/>
        <v>1</v>
      </c>
      <c r="E159" s="304">
        <v>0</v>
      </c>
      <c r="F159" s="304">
        <f t="shared" si="19"/>
        <v>55.219999999999956</v>
      </c>
    </row>
    <row r="160" spans="1:6" x14ac:dyDescent="0.2">
      <c r="A160" s="301">
        <f t="shared" ca="1" si="15"/>
        <v>240</v>
      </c>
      <c r="B160" s="751">
        <f t="shared" ca="1" si="16"/>
        <v>0</v>
      </c>
      <c r="C160" s="498">
        <f t="shared" ca="1" si="20"/>
        <v>55.219999999999956</v>
      </c>
      <c r="D160" s="755">
        <f t="shared" ca="1" si="18"/>
        <v>1</v>
      </c>
      <c r="E160" s="304">
        <v>0</v>
      </c>
      <c r="F160" s="304">
        <f t="shared" si="19"/>
        <v>55.219999999999956</v>
      </c>
    </row>
    <row r="161" spans="1:6" x14ac:dyDescent="0.2">
      <c r="A161" s="301">
        <f t="shared" ca="1" si="15"/>
        <v>241</v>
      </c>
      <c r="B161" s="751">
        <f t="shared" ca="1" si="16"/>
        <v>0</v>
      </c>
      <c r="C161" s="498">
        <f t="shared" ca="1" si="20"/>
        <v>55.219999999999956</v>
      </c>
      <c r="D161" s="755">
        <f t="shared" ca="1" si="18"/>
        <v>1</v>
      </c>
      <c r="E161" s="304">
        <v>0</v>
      </c>
      <c r="F161" s="304">
        <f t="shared" si="19"/>
        <v>55.219999999999956</v>
      </c>
    </row>
    <row r="162" spans="1:6" x14ac:dyDescent="0.2">
      <c r="A162" s="301">
        <f t="shared" ca="1" si="15"/>
        <v>242</v>
      </c>
      <c r="B162" s="751">
        <f t="shared" ca="1" si="16"/>
        <v>0</v>
      </c>
      <c r="C162" s="498">
        <f t="shared" ca="1" si="20"/>
        <v>55.219999999999956</v>
      </c>
      <c r="D162" s="755">
        <f t="shared" ca="1" si="18"/>
        <v>1</v>
      </c>
      <c r="E162" s="304">
        <v>0</v>
      </c>
      <c r="F162" s="304">
        <f t="shared" si="19"/>
        <v>55.219999999999956</v>
      </c>
    </row>
    <row r="163" spans="1:6" x14ac:dyDescent="0.2">
      <c r="A163" s="301">
        <f t="shared" ca="1" si="15"/>
        <v>243</v>
      </c>
      <c r="B163" s="751">
        <f t="shared" ca="1" si="16"/>
        <v>0</v>
      </c>
      <c r="C163" s="498">
        <f t="shared" ca="1" si="20"/>
        <v>55.219999999999956</v>
      </c>
      <c r="D163" s="755">
        <f t="shared" ca="1" si="18"/>
        <v>1</v>
      </c>
      <c r="E163" s="304">
        <v>0</v>
      </c>
      <c r="F163" s="304">
        <f t="shared" si="19"/>
        <v>55.219999999999956</v>
      </c>
    </row>
    <row r="164" spans="1:6" x14ac:dyDescent="0.2">
      <c r="A164" s="301">
        <f t="shared" ca="1" si="15"/>
        <v>244</v>
      </c>
      <c r="B164" s="751">
        <f t="shared" ca="1" si="16"/>
        <v>0</v>
      </c>
      <c r="C164" s="498">
        <f t="shared" ca="1" si="20"/>
        <v>55.219999999999956</v>
      </c>
      <c r="D164" s="755">
        <f t="shared" ca="1" si="18"/>
        <v>1</v>
      </c>
      <c r="E164" s="304">
        <v>0</v>
      </c>
      <c r="F164" s="304">
        <f t="shared" si="19"/>
        <v>55.219999999999956</v>
      </c>
    </row>
    <row r="165" spans="1:6" x14ac:dyDescent="0.2">
      <c r="A165" s="301">
        <f t="shared" ca="1" si="15"/>
        <v>245</v>
      </c>
      <c r="B165" s="751">
        <f t="shared" ca="1" si="16"/>
        <v>0</v>
      </c>
      <c r="C165" s="498">
        <f t="shared" ca="1" si="20"/>
        <v>55.219999999999956</v>
      </c>
      <c r="D165" s="755">
        <f t="shared" ca="1" si="18"/>
        <v>1</v>
      </c>
      <c r="E165" s="304">
        <v>0</v>
      </c>
      <c r="F165" s="304">
        <f t="shared" si="19"/>
        <v>55.219999999999956</v>
      </c>
    </row>
    <row r="166" spans="1:6" x14ac:dyDescent="0.2">
      <c r="A166" s="301">
        <f t="shared" ca="1" si="15"/>
        <v>246</v>
      </c>
      <c r="B166" s="751">
        <f t="shared" ca="1" si="16"/>
        <v>0</v>
      </c>
      <c r="C166" s="498">
        <f t="shared" ca="1" si="20"/>
        <v>55.219999999999956</v>
      </c>
      <c r="D166" s="755">
        <f t="shared" ca="1" si="18"/>
        <v>1</v>
      </c>
      <c r="E166" s="304">
        <v>0</v>
      </c>
      <c r="F166" s="304">
        <f t="shared" si="19"/>
        <v>55.219999999999956</v>
      </c>
    </row>
    <row r="167" spans="1:6" x14ac:dyDescent="0.2">
      <c r="A167" s="301">
        <f t="shared" ca="1" si="15"/>
        <v>247</v>
      </c>
      <c r="B167" s="751">
        <f t="shared" ca="1" si="16"/>
        <v>0</v>
      </c>
      <c r="C167" s="498">
        <f t="shared" ca="1" si="20"/>
        <v>55.219999999999956</v>
      </c>
      <c r="D167" s="755">
        <f t="shared" ca="1" si="18"/>
        <v>1</v>
      </c>
      <c r="E167" s="304">
        <v>0</v>
      </c>
      <c r="F167" s="304">
        <f t="shared" si="19"/>
        <v>55.219999999999956</v>
      </c>
    </row>
    <row r="168" spans="1:6" x14ac:dyDescent="0.2">
      <c r="A168" s="301">
        <f t="shared" ca="1" si="15"/>
        <v>248</v>
      </c>
      <c r="B168" s="751">
        <f t="shared" ca="1" si="16"/>
        <v>0</v>
      </c>
      <c r="C168" s="498">
        <f t="shared" ca="1" si="20"/>
        <v>55.219999999999956</v>
      </c>
      <c r="D168" s="755">
        <f t="shared" ca="1" si="18"/>
        <v>1</v>
      </c>
      <c r="E168" s="304">
        <v>0</v>
      </c>
      <c r="F168" s="304">
        <f t="shared" si="19"/>
        <v>55.219999999999956</v>
      </c>
    </row>
    <row r="169" spans="1:6" x14ac:dyDescent="0.2">
      <c r="A169" s="301">
        <f t="shared" ca="1" si="15"/>
        <v>249</v>
      </c>
      <c r="B169" s="751">
        <f t="shared" ca="1" si="16"/>
        <v>0</v>
      </c>
      <c r="C169" s="498">
        <f t="shared" ca="1" si="20"/>
        <v>55.219999999999956</v>
      </c>
      <c r="D169" s="755">
        <f t="shared" ca="1" si="18"/>
        <v>1</v>
      </c>
      <c r="E169" s="304">
        <v>0</v>
      </c>
      <c r="F169" s="304">
        <f t="shared" si="19"/>
        <v>55.219999999999956</v>
      </c>
    </row>
    <row r="170" spans="1:6" x14ac:dyDescent="0.2">
      <c r="A170" s="301">
        <f t="shared" ca="1" si="15"/>
        <v>250</v>
      </c>
      <c r="B170" s="751">
        <f t="shared" ca="1" si="16"/>
        <v>0</v>
      </c>
      <c r="C170" s="498">
        <f t="shared" ca="1" si="20"/>
        <v>55.219999999999956</v>
      </c>
      <c r="D170" s="755">
        <f t="shared" ca="1" si="18"/>
        <v>1</v>
      </c>
      <c r="E170" s="304">
        <v>0</v>
      </c>
      <c r="F170" s="304">
        <f t="shared" si="19"/>
        <v>55.219999999999956</v>
      </c>
    </row>
    <row r="171" spans="1:6" x14ac:dyDescent="0.2">
      <c r="A171" s="301">
        <f t="shared" ca="1" si="15"/>
        <v>251</v>
      </c>
      <c r="B171" s="751">
        <f t="shared" ca="1" si="16"/>
        <v>0</v>
      </c>
      <c r="C171" s="498">
        <f t="shared" ca="1" si="20"/>
        <v>55.219999999999956</v>
      </c>
      <c r="D171" s="755">
        <f t="shared" ca="1" si="18"/>
        <v>1</v>
      </c>
      <c r="E171" s="304">
        <v>0</v>
      </c>
      <c r="F171" s="304">
        <f t="shared" si="19"/>
        <v>55.219999999999956</v>
      </c>
    </row>
    <row r="172" spans="1:6" x14ac:dyDescent="0.2">
      <c r="A172" s="301">
        <f t="shared" ca="1" si="15"/>
        <v>252</v>
      </c>
      <c r="B172" s="751">
        <f t="shared" ref="B172:B219" ca="1" si="21">ROUND((E172*D172),4)</f>
        <v>0</v>
      </c>
      <c r="C172" s="498">
        <f t="shared" ref="C172:C219" ca="1" si="22">SUM(C171+B172)</f>
        <v>55.219999999999956</v>
      </c>
      <c r="D172" s="755">
        <f t="shared" ca="1" si="18"/>
        <v>1</v>
      </c>
      <c r="E172" s="304">
        <v>0</v>
      </c>
      <c r="F172" s="304">
        <f t="shared" ref="F172:F219" si="23">SUM(F171+E172)</f>
        <v>55.219999999999956</v>
      </c>
    </row>
    <row r="173" spans="1:6" x14ac:dyDescent="0.2">
      <c r="A173" s="301">
        <f t="shared" ca="1" si="15"/>
        <v>253</v>
      </c>
      <c r="B173" s="751">
        <f t="shared" ca="1" si="21"/>
        <v>0</v>
      </c>
      <c r="C173" s="498">
        <f t="shared" ca="1" si="22"/>
        <v>55.219999999999956</v>
      </c>
      <c r="D173" s="755">
        <f t="shared" ca="1" si="18"/>
        <v>1</v>
      </c>
      <c r="E173" s="304">
        <v>0</v>
      </c>
      <c r="F173" s="304">
        <f t="shared" si="23"/>
        <v>55.219999999999956</v>
      </c>
    </row>
    <row r="174" spans="1:6" x14ac:dyDescent="0.2">
      <c r="A174" s="301">
        <f t="shared" ca="1" si="15"/>
        <v>254</v>
      </c>
      <c r="B174" s="751">
        <f t="shared" ca="1" si="21"/>
        <v>0</v>
      </c>
      <c r="C174" s="498">
        <f t="shared" ca="1" si="22"/>
        <v>55.219999999999956</v>
      </c>
      <c r="D174" s="755">
        <f t="shared" ca="1" si="18"/>
        <v>1</v>
      </c>
      <c r="E174" s="304">
        <v>0</v>
      </c>
      <c r="F174" s="304">
        <f t="shared" si="23"/>
        <v>55.219999999999956</v>
      </c>
    </row>
    <row r="175" spans="1:6" x14ac:dyDescent="0.2">
      <c r="A175" s="301">
        <f t="shared" ca="1" si="15"/>
        <v>255</v>
      </c>
      <c r="B175" s="751">
        <f t="shared" ca="1" si="21"/>
        <v>0</v>
      </c>
      <c r="C175" s="498">
        <f t="shared" ca="1" si="22"/>
        <v>55.219999999999956</v>
      </c>
      <c r="D175" s="755">
        <f t="shared" ca="1" si="18"/>
        <v>1</v>
      </c>
      <c r="E175" s="304">
        <v>0</v>
      </c>
      <c r="F175" s="304">
        <f t="shared" si="23"/>
        <v>55.219999999999956</v>
      </c>
    </row>
    <row r="176" spans="1:6" x14ac:dyDescent="0.2">
      <c r="A176" s="301">
        <f t="shared" ca="1" si="15"/>
        <v>256</v>
      </c>
      <c r="B176" s="751">
        <f t="shared" ca="1" si="21"/>
        <v>0</v>
      </c>
      <c r="C176" s="498">
        <f t="shared" ca="1" si="22"/>
        <v>55.219999999999956</v>
      </c>
      <c r="D176" s="755">
        <f t="shared" ca="1" si="18"/>
        <v>1</v>
      </c>
      <c r="E176" s="304">
        <v>0</v>
      </c>
      <c r="F176" s="304">
        <f t="shared" si="23"/>
        <v>55.219999999999956</v>
      </c>
    </row>
    <row r="177" spans="1:6" x14ac:dyDescent="0.2">
      <c r="A177" s="301">
        <f t="shared" ca="1" si="15"/>
        <v>257</v>
      </c>
      <c r="B177" s="751">
        <f t="shared" ca="1" si="21"/>
        <v>0</v>
      </c>
      <c r="C177" s="498">
        <f t="shared" ca="1" si="22"/>
        <v>55.219999999999956</v>
      </c>
      <c r="D177" s="755">
        <f t="shared" ca="1" si="18"/>
        <v>1</v>
      </c>
      <c r="E177" s="304">
        <v>0</v>
      </c>
      <c r="F177" s="304">
        <f t="shared" si="23"/>
        <v>55.219999999999956</v>
      </c>
    </row>
    <row r="178" spans="1:6" x14ac:dyDescent="0.2">
      <c r="A178" s="301">
        <f t="shared" ca="1" si="15"/>
        <v>258</v>
      </c>
      <c r="B178" s="751">
        <f t="shared" ca="1" si="21"/>
        <v>0</v>
      </c>
      <c r="C178" s="498">
        <f t="shared" ca="1" si="22"/>
        <v>55.219999999999956</v>
      </c>
      <c r="D178" s="755">
        <f t="shared" ca="1" si="18"/>
        <v>1</v>
      </c>
      <c r="E178" s="304">
        <v>0</v>
      </c>
      <c r="F178" s="304">
        <f t="shared" si="23"/>
        <v>55.219999999999956</v>
      </c>
    </row>
    <row r="179" spans="1:6" x14ac:dyDescent="0.2">
      <c r="A179" s="301">
        <f t="shared" ca="1" si="15"/>
        <v>259</v>
      </c>
      <c r="B179" s="751">
        <f t="shared" ca="1" si="21"/>
        <v>0</v>
      </c>
      <c r="C179" s="498">
        <f t="shared" ca="1" si="22"/>
        <v>55.219999999999956</v>
      </c>
      <c r="D179" s="755">
        <f t="shared" ca="1" si="18"/>
        <v>1</v>
      </c>
      <c r="E179" s="304">
        <v>0</v>
      </c>
      <c r="F179" s="304">
        <f t="shared" si="23"/>
        <v>55.219999999999956</v>
      </c>
    </row>
    <row r="180" spans="1:6" x14ac:dyDescent="0.2">
      <c r="A180" s="301">
        <f t="shared" ca="1" si="15"/>
        <v>260</v>
      </c>
      <c r="B180" s="751">
        <f t="shared" ca="1" si="21"/>
        <v>0</v>
      </c>
      <c r="C180" s="498">
        <f t="shared" ca="1" si="22"/>
        <v>55.219999999999956</v>
      </c>
      <c r="D180" s="755">
        <f t="shared" ca="1" si="18"/>
        <v>1</v>
      </c>
      <c r="E180" s="304">
        <v>0</v>
      </c>
      <c r="F180" s="304">
        <f t="shared" si="23"/>
        <v>55.219999999999956</v>
      </c>
    </row>
    <row r="181" spans="1:6" x14ac:dyDescent="0.2">
      <c r="A181" s="301">
        <f t="shared" ca="1" si="15"/>
        <v>261</v>
      </c>
      <c r="B181" s="751">
        <f t="shared" ca="1" si="21"/>
        <v>0</v>
      </c>
      <c r="C181" s="498">
        <f t="shared" ca="1" si="22"/>
        <v>55.219999999999956</v>
      </c>
      <c r="D181" s="755">
        <f t="shared" ca="1" si="18"/>
        <v>1</v>
      </c>
      <c r="E181" s="304">
        <v>0</v>
      </c>
      <c r="F181" s="304">
        <f t="shared" si="23"/>
        <v>55.219999999999956</v>
      </c>
    </row>
    <row r="182" spans="1:6" x14ac:dyDescent="0.2">
      <c r="A182" s="301">
        <f t="shared" ca="1" si="15"/>
        <v>262</v>
      </c>
      <c r="B182" s="751">
        <f t="shared" ca="1" si="21"/>
        <v>0</v>
      </c>
      <c r="C182" s="498">
        <f t="shared" ca="1" si="22"/>
        <v>55.219999999999956</v>
      </c>
      <c r="D182" s="755">
        <f t="shared" ca="1" si="18"/>
        <v>1</v>
      </c>
      <c r="E182" s="304">
        <v>0</v>
      </c>
      <c r="F182" s="304">
        <f t="shared" si="23"/>
        <v>55.219999999999956</v>
      </c>
    </row>
    <row r="183" spans="1:6" x14ac:dyDescent="0.2">
      <c r="A183" s="301">
        <f t="shared" ca="1" si="15"/>
        <v>263</v>
      </c>
      <c r="B183" s="751">
        <f t="shared" ca="1" si="21"/>
        <v>0</v>
      </c>
      <c r="C183" s="498">
        <f t="shared" ca="1" si="22"/>
        <v>55.219999999999956</v>
      </c>
      <c r="D183" s="755">
        <f t="shared" ca="1" si="18"/>
        <v>1</v>
      </c>
      <c r="E183" s="304">
        <v>0</v>
      </c>
      <c r="F183" s="304">
        <f t="shared" si="23"/>
        <v>55.219999999999956</v>
      </c>
    </row>
    <row r="184" spans="1:6" x14ac:dyDescent="0.2">
      <c r="A184" s="301">
        <f t="shared" ca="1" si="15"/>
        <v>264</v>
      </c>
      <c r="B184" s="751">
        <f t="shared" ca="1" si="21"/>
        <v>0</v>
      </c>
      <c r="C184" s="498">
        <f t="shared" ca="1" si="22"/>
        <v>55.219999999999956</v>
      </c>
      <c r="D184" s="755">
        <f t="shared" ca="1" si="18"/>
        <v>1</v>
      </c>
      <c r="E184" s="304">
        <v>0</v>
      </c>
      <c r="F184" s="304">
        <f t="shared" si="23"/>
        <v>55.219999999999956</v>
      </c>
    </row>
    <row r="185" spans="1:6" x14ac:dyDescent="0.2">
      <c r="A185" s="301">
        <f t="shared" ca="1" si="15"/>
        <v>265</v>
      </c>
      <c r="B185" s="751">
        <f t="shared" ca="1" si="21"/>
        <v>0</v>
      </c>
      <c r="C185" s="498">
        <f t="shared" ca="1" si="22"/>
        <v>55.219999999999956</v>
      </c>
      <c r="D185" s="755">
        <f t="shared" ca="1" si="18"/>
        <v>1</v>
      </c>
      <c r="E185" s="304">
        <v>0</v>
      </c>
      <c r="F185" s="304">
        <f t="shared" si="23"/>
        <v>55.219999999999956</v>
      </c>
    </row>
    <row r="186" spans="1:6" x14ac:dyDescent="0.2">
      <c r="A186" s="301">
        <f t="shared" ca="1" si="15"/>
        <v>266</v>
      </c>
      <c r="B186" s="751">
        <f t="shared" ca="1" si="21"/>
        <v>0</v>
      </c>
      <c r="C186" s="498">
        <f t="shared" ca="1" si="22"/>
        <v>55.219999999999956</v>
      </c>
      <c r="D186" s="755">
        <f t="shared" ca="1" si="18"/>
        <v>1</v>
      </c>
      <c r="E186" s="304">
        <v>0</v>
      </c>
      <c r="F186" s="304">
        <f t="shared" si="23"/>
        <v>55.219999999999956</v>
      </c>
    </row>
    <row r="187" spans="1:6" x14ac:dyDescent="0.2">
      <c r="A187" s="301">
        <f t="shared" ca="1" si="15"/>
        <v>267</v>
      </c>
      <c r="B187" s="751">
        <f t="shared" ca="1" si="21"/>
        <v>0</v>
      </c>
      <c r="C187" s="498">
        <f t="shared" ca="1" si="22"/>
        <v>55.219999999999956</v>
      </c>
      <c r="D187" s="755">
        <f t="shared" ca="1" si="18"/>
        <v>1</v>
      </c>
      <c r="E187" s="304">
        <v>0</v>
      </c>
      <c r="F187" s="304">
        <f t="shared" si="23"/>
        <v>55.219999999999956</v>
      </c>
    </row>
    <row r="188" spans="1:6" x14ac:dyDescent="0.2">
      <c r="A188" s="301">
        <f t="shared" ca="1" si="15"/>
        <v>268</v>
      </c>
      <c r="B188" s="751">
        <f t="shared" ca="1" si="21"/>
        <v>0</v>
      </c>
      <c r="C188" s="498">
        <f t="shared" ca="1" si="22"/>
        <v>55.219999999999956</v>
      </c>
      <c r="D188" s="755">
        <f t="shared" ca="1" si="18"/>
        <v>1</v>
      </c>
      <c r="E188" s="304">
        <v>0</v>
      </c>
      <c r="F188" s="304">
        <f t="shared" si="23"/>
        <v>55.219999999999956</v>
      </c>
    </row>
    <row r="189" spans="1:6" x14ac:dyDescent="0.2">
      <c r="A189" s="301">
        <f t="shared" ca="1" si="15"/>
        <v>269</v>
      </c>
      <c r="B189" s="751">
        <f t="shared" ca="1" si="21"/>
        <v>0</v>
      </c>
      <c r="C189" s="498">
        <f t="shared" ca="1" si="22"/>
        <v>55.219999999999956</v>
      </c>
      <c r="D189" s="755">
        <f t="shared" ca="1" si="18"/>
        <v>1</v>
      </c>
      <c r="E189" s="304">
        <v>0</v>
      </c>
      <c r="F189" s="304">
        <f t="shared" si="23"/>
        <v>55.219999999999956</v>
      </c>
    </row>
    <row r="190" spans="1:6" x14ac:dyDescent="0.2">
      <c r="A190" s="301">
        <f t="shared" ca="1" si="15"/>
        <v>270</v>
      </c>
      <c r="B190" s="751">
        <f t="shared" ca="1" si="21"/>
        <v>0</v>
      </c>
      <c r="C190" s="498">
        <f t="shared" ca="1" si="22"/>
        <v>55.219999999999956</v>
      </c>
      <c r="D190" s="755">
        <f t="shared" ca="1" si="18"/>
        <v>1</v>
      </c>
      <c r="E190" s="304">
        <v>0</v>
      </c>
      <c r="F190" s="304">
        <f t="shared" si="23"/>
        <v>55.219999999999956</v>
      </c>
    </row>
    <row r="191" spans="1:6" x14ac:dyDescent="0.2">
      <c r="A191" s="301">
        <f t="shared" ca="1" si="15"/>
        <v>271</v>
      </c>
      <c r="B191" s="751">
        <f t="shared" ca="1" si="21"/>
        <v>0</v>
      </c>
      <c r="C191" s="498">
        <f t="shared" ca="1" si="22"/>
        <v>55.219999999999956</v>
      </c>
      <c r="D191" s="755">
        <f t="shared" ca="1" si="18"/>
        <v>1</v>
      </c>
      <c r="E191" s="304">
        <v>0</v>
      </c>
      <c r="F191" s="304">
        <f t="shared" si="23"/>
        <v>55.219999999999956</v>
      </c>
    </row>
    <row r="192" spans="1:6" x14ac:dyDescent="0.2">
      <c r="A192" s="301">
        <f t="shared" ca="1" si="15"/>
        <v>272</v>
      </c>
      <c r="B192" s="751">
        <f t="shared" ca="1" si="21"/>
        <v>0</v>
      </c>
      <c r="C192" s="498">
        <f t="shared" ca="1" si="22"/>
        <v>55.219999999999956</v>
      </c>
      <c r="D192" s="755">
        <f t="shared" ca="1" si="18"/>
        <v>1</v>
      </c>
      <c r="E192" s="304">
        <v>0</v>
      </c>
      <c r="F192" s="304">
        <f t="shared" si="23"/>
        <v>55.219999999999956</v>
      </c>
    </row>
    <row r="193" spans="1:6" x14ac:dyDescent="0.2">
      <c r="A193" s="301">
        <f t="shared" ca="1" si="15"/>
        <v>273</v>
      </c>
      <c r="B193" s="751">
        <f t="shared" ca="1" si="21"/>
        <v>0</v>
      </c>
      <c r="C193" s="498">
        <f t="shared" ca="1" si="22"/>
        <v>55.219999999999956</v>
      </c>
      <c r="D193" s="755">
        <f t="shared" ca="1" si="18"/>
        <v>1</v>
      </c>
      <c r="E193" s="304">
        <v>0</v>
      </c>
      <c r="F193" s="304">
        <f t="shared" si="23"/>
        <v>55.219999999999956</v>
      </c>
    </row>
    <row r="194" spans="1:6" x14ac:dyDescent="0.2">
      <c r="A194" s="301">
        <f t="shared" ca="1" si="15"/>
        <v>274</v>
      </c>
      <c r="B194" s="751">
        <f t="shared" ca="1" si="21"/>
        <v>0</v>
      </c>
      <c r="C194" s="498">
        <f t="shared" ca="1" si="22"/>
        <v>55.219999999999956</v>
      </c>
      <c r="D194" s="755">
        <f t="shared" ca="1" si="18"/>
        <v>1</v>
      </c>
      <c r="E194" s="304">
        <v>0</v>
      </c>
      <c r="F194" s="304">
        <f t="shared" si="23"/>
        <v>55.219999999999956</v>
      </c>
    </row>
    <row r="195" spans="1:6" x14ac:dyDescent="0.2">
      <c r="A195" s="301">
        <f t="shared" ca="1" si="15"/>
        <v>275</v>
      </c>
      <c r="B195" s="751">
        <f t="shared" ca="1" si="21"/>
        <v>0</v>
      </c>
      <c r="C195" s="498">
        <f t="shared" ca="1" si="22"/>
        <v>55.219999999999956</v>
      </c>
      <c r="D195" s="755">
        <f t="shared" ca="1" si="18"/>
        <v>1</v>
      </c>
      <c r="E195" s="304">
        <v>0</v>
      </c>
      <c r="F195" s="304">
        <f t="shared" si="23"/>
        <v>55.219999999999956</v>
      </c>
    </row>
    <row r="196" spans="1:6" x14ac:dyDescent="0.2">
      <c r="A196" s="301">
        <f t="shared" ca="1" si="15"/>
        <v>276</v>
      </c>
      <c r="B196" s="751">
        <f t="shared" ca="1" si="21"/>
        <v>0</v>
      </c>
      <c r="C196" s="498">
        <f t="shared" ca="1" si="22"/>
        <v>55.219999999999956</v>
      </c>
      <c r="D196" s="755">
        <f t="shared" ca="1" si="18"/>
        <v>1</v>
      </c>
      <c r="E196" s="304">
        <v>0</v>
      </c>
      <c r="F196" s="304">
        <f t="shared" si="23"/>
        <v>55.219999999999956</v>
      </c>
    </row>
    <row r="197" spans="1:6" x14ac:dyDescent="0.2">
      <c r="A197" s="301">
        <f t="shared" ca="1" si="15"/>
        <v>277</v>
      </c>
      <c r="B197" s="751">
        <f t="shared" ca="1" si="21"/>
        <v>0</v>
      </c>
      <c r="C197" s="498">
        <f t="shared" ca="1" si="22"/>
        <v>55.219999999999956</v>
      </c>
      <c r="D197" s="755">
        <f t="shared" ca="1" si="18"/>
        <v>1</v>
      </c>
      <c r="E197" s="304">
        <v>0</v>
      </c>
      <c r="F197" s="304">
        <f t="shared" si="23"/>
        <v>55.219999999999956</v>
      </c>
    </row>
    <row r="198" spans="1:6" x14ac:dyDescent="0.2">
      <c r="A198" s="301">
        <f t="shared" ca="1" si="15"/>
        <v>278</v>
      </c>
      <c r="B198" s="751">
        <f t="shared" ca="1" si="21"/>
        <v>0</v>
      </c>
      <c r="C198" s="498">
        <f t="shared" ca="1" si="22"/>
        <v>55.219999999999956</v>
      </c>
      <c r="D198" s="755">
        <f t="shared" ca="1" si="18"/>
        <v>1</v>
      </c>
      <c r="E198" s="304">
        <v>0</v>
      </c>
      <c r="F198" s="304">
        <f t="shared" si="23"/>
        <v>55.219999999999956</v>
      </c>
    </row>
    <row r="199" spans="1:6" x14ac:dyDescent="0.2">
      <c r="A199" s="301">
        <f t="shared" ca="1" si="15"/>
        <v>279</v>
      </c>
      <c r="B199" s="751">
        <f t="shared" ca="1" si="21"/>
        <v>0</v>
      </c>
      <c r="C199" s="498">
        <f t="shared" ca="1" si="22"/>
        <v>55.219999999999956</v>
      </c>
      <c r="D199" s="755">
        <f t="shared" ca="1" si="18"/>
        <v>1</v>
      </c>
      <c r="E199" s="304">
        <v>0</v>
      </c>
      <c r="F199" s="304">
        <f t="shared" si="23"/>
        <v>55.219999999999956</v>
      </c>
    </row>
    <row r="200" spans="1:6" x14ac:dyDescent="0.2">
      <c r="A200" s="301">
        <f t="shared" ca="1" si="15"/>
        <v>280</v>
      </c>
      <c r="B200" s="751">
        <f t="shared" ca="1" si="21"/>
        <v>0</v>
      </c>
      <c r="C200" s="498">
        <f t="shared" ca="1" si="22"/>
        <v>55.219999999999956</v>
      </c>
      <c r="D200" s="755">
        <f t="shared" ca="1" si="18"/>
        <v>1</v>
      </c>
      <c r="E200" s="304">
        <v>0</v>
      </c>
      <c r="F200" s="304">
        <f t="shared" si="23"/>
        <v>55.219999999999956</v>
      </c>
    </row>
    <row r="201" spans="1:6" x14ac:dyDescent="0.2">
      <c r="A201" s="301">
        <f t="shared" ca="1" si="15"/>
        <v>281</v>
      </c>
      <c r="B201" s="751">
        <f t="shared" ca="1" si="21"/>
        <v>0</v>
      </c>
      <c r="C201" s="498">
        <f t="shared" ca="1" si="22"/>
        <v>55.219999999999956</v>
      </c>
      <c r="D201" s="755">
        <f t="shared" ca="1" si="18"/>
        <v>1</v>
      </c>
      <c r="E201" s="304">
        <v>0</v>
      </c>
      <c r="F201" s="304">
        <f t="shared" si="23"/>
        <v>55.219999999999956</v>
      </c>
    </row>
    <row r="202" spans="1:6" x14ac:dyDescent="0.2">
      <c r="A202" s="301">
        <f t="shared" ca="1" si="15"/>
        <v>282</v>
      </c>
      <c r="B202" s="751">
        <f t="shared" ca="1" si="21"/>
        <v>0</v>
      </c>
      <c r="C202" s="498">
        <f t="shared" ca="1" si="22"/>
        <v>55.219999999999956</v>
      </c>
      <c r="D202" s="755">
        <f t="shared" ca="1" si="18"/>
        <v>1</v>
      </c>
      <c r="E202" s="304">
        <v>0</v>
      </c>
      <c r="F202" s="304">
        <f t="shared" si="23"/>
        <v>55.219999999999956</v>
      </c>
    </row>
    <row r="203" spans="1:6" x14ac:dyDescent="0.2">
      <c r="A203" s="301">
        <f t="shared" ca="1" si="15"/>
        <v>283</v>
      </c>
      <c r="B203" s="751">
        <f t="shared" ca="1" si="21"/>
        <v>0</v>
      </c>
      <c r="C203" s="498">
        <f t="shared" ca="1" si="22"/>
        <v>55.219999999999956</v>
      </c>
      <c r="D203" s="755">
        <f t="shared" ca="1" si="18"/>
        <v>1</v>
      </c>
      <c r="E203" s="304">
        <v>0</v>
      </c>
      <c r="F203" s="304">
        <f t="shared" si="23"/>
        <v>55.219999999999956</v>
      </c>
    </row>
    <row r="204" spans="1:6" x14ac:dyDescent="0.2">
      <c r="A204" s="301">
        <f t="shared" ref="A204:A219" ca="1" si="24">A203+1</f>
        <v>284</v>
      </c>
      <c r="B204" s="751">
        <f t="shared" ca="1" si="21"/>
        <v>0</v>
      </c>
      <c r="C204" s="498">
        <f t="shared" ca="1" si="22"/>
        <v>55.219999999999956</v>
      </c>
      <c r="D204" s="755">
        <f t="shared" ca="1" si="18"/>
        <v>1</v>
      </c>
      <c r="E204" s="304">
        <v>0</v>
      </c>
      <c r="F204" s="304">
        <f t="shared" si="23"/>
        <v>55.219999999999956</v>
      </c>
    </row>
    <row r="205" spans="1:6" x14ac:dyDescent="0.2">
      <c r="A205" s="301">
        <f t="shared" ca="1" si="24"/>
        <v>285</v>
      </c>
      <c r="B205" s="751">
        <f t="shared" ca="1" si="21"/>
        <v>0</v>
      </c>
      <c r="C205" s="498">
        <f t="shared" ca="1" si="22"/>
        <v>55.219999999999956</v>
      </c>
      <c r="D205" s="755">
        <f t="shared" ref="D205:D219" ca="1" si="25">D204</f>
        <v>1</v>
      </c>
      <c r="E205" s="304">
        <v>0</v>
      </c>
      <c r="F205" s="304">
        <f t="shared" si="23"/>
        <v>55.219999999999956</v>
      </c>
    </row>
    <row r="206" spans="1:6" x14ac:dyDescent="0.2">
      <c r="A206" s="301">
        <f t="shared" ca="1" si="24"/>
        <v>286</v>
      </c>
      <c r="B206" s="751">
        <f t="shared" ca="1" si="21"/>
        <v>0</v>
      </c>
      <c r="C206" s="498">
        <f t="shared" ca="1" si="22"/>
        <v>55.219999999999956</v>
      </c>
      <c r="D206" s="755">
        <f t="shared" ca="1" si="25"/>
        <v>1</v>
      </c>
      <c r="E206" s="304">
        <v>0</v>
      </c>
      <c r="F206" s="304">
        <f t="shared" si="23"/>
        <v>55.219999999999956</v>
      </c>
    </row>
    <row r="207" spans="1:6" x14ac:dyDescent="0.2">
      <c r="A207" s="301">
        <f t="shared" ca="1" si="24"/>
        <v>287</v>
      </c>
      <c r="B207" s="751">
        <f t="shared" ca="1" si="21"/>
        <v>0</v>
      </c>
      <c r="C207" s="498">
        <f t="shared" ca="1" si="22"/>
        <v>55.219999999999956</v>
      </c>
      <c r="D207" s="755">
        <f t="shared" ca="1" si="25"/>
        <v>1</v>
      </c>
      <c r="E207" s="304">
        <v>0</v>
      </c>
      <c r="F207" s="304">
        <f t="shared" si="23"/>
        <v>55.219999999999956</v>
      </c>
    </row>
    <row r="208" spans="1:6" x14ac:dyDescent="0.2">
      <c r="A208" s="301">
        <f t="shared" ca="1" si="24"/>
        <v>288</v>
      </c>
      <c r="B208" s="751">
        <f t="shared" ca="1" si="21"/>
        <v>0</v>
      </c>
      <c r="C208" s="498">
        <f t="shared" ca="1" si="22"/>
        <v>55.219999999999956</v>
      </c>
      <c r="D208" s="755">
        <f t="shared" ca="1" si="25"/>
        <v>1</v>
      </c>
      <c r="E208" s="304">
        <v>0</v>
      </c>
      <c r="F208" s="304">
        <f t="shared" si="23"/>
        <v>55.219999999999956</v>
      </c>
    </row>
    <row r="209" spans="1:6" x14ac:dyDescent="0.2">
      <c r="A209" s="301">
        <f t="shared" ca="1" si="24"/>
        <v>289</v>
      </c>
      <c r="B209" s="751">
        <f t="shared" ca="1" si="21"/>
        <v>0</v>
      </c>
      <c r="C209" s="498">
        <f t="shared" ca="1" si="22"/>
        <v>55.219999999999956</v>
      </c>
      <c r="D209" s="755">
        <f t="shared" ca="1" si="25"/>
        <v>1</v>
      </c>
      <c r="E209" s="304">
        <v>0</v>
      </c>
      <c r="F209" s="304">
        <f t="shared" si="23"/>
        <v>55.219999999999956</v>
      </c>
    </row>
    <row r="210" spans="1:6" x14ac:dyDescent="0.2">
      <c r="A210" s="301">
        <f t="shared" ca="1" si="24"/>
        <v>290</v>
      </c>
      <c r="B210" s="751">
        <f t="shared" ca="1" si="21"/>
        <v>0</v>
      </c>
      <c r="C210" s="498">
        <f t="shared" ca="1" si="22"/>
        <v>55.219999999999956</v>
      </c>
      <c r="D210" s="755">
        <f t="shared" ca="1" si="25"/>
        <v>1</v>
      </c>
      <c r="E210" s="304">
        <v>0</v>
      </c>
      <c r="F210" s="304">
        <f t="shared" si="23"/>
        <v>55.219999999999956</v>
      </c>
    </row>
    <row r="211" spans="1:6" x14ac:dyDescent="0.2">
      <c r="A211" s="301">
        <f t="shared" ca="1" si="24"/>
        <v>291</v>
      </c>
      <c r="B211" s="751">
        <f t="shared" ca="1" si="21"/>
        <v>0</v>
      </c>
      <c r="C211" s="498">
        <f t="shared" ca="1" si="22"/>
        <v>55.219999999999956</v>
      </c>
      <c r="D211" s="755">
        <f t="shared" ca="1" si="25"/>
        <v>1</v>
      </c>
      <c r="E211" s="304">
        <v>0</v>
      </c>
      <c r="F211" s="304">
        <f t="shared" si="23"/>
        <v>55.219999999999956</v>
      </c>
    </row>
    <row r="212" spans="1:6" x14ac:dyDescent="0.2">
      <c r="A212" s="301">
        <f t="shared" ca="1" si="24"/>
        <v>292</v>
      </c>
      <c r="B212" s="751">
        <f t="shared" ca="1" si="21"/>
        <v>0</v>
      </c>
      <c r="C212" s="498">
        <f t="shared" ca="1" si="22"/>
        <v>55.219999999999956</v>
      </c>
      <c r="D212" s="755">
        <f t="shared" ca="1" si="25"/>
        <v>1</v>
      </c>
      <c r="E212" s="304">
        <v>0</v>
      </c>
      <c r="F212" s="304">
        <f t="shared" si="23"/>
        <v>55.219999999999956</v>
      </c>
    </row>
    <row r="213" spans="1:6" x14ac:dyDescent="0.2">
      <c r="A213" s="301">
        <f t="shared" ca="1" si="24"/>
        <v>293</v>
      </c>
      <c r="B213" s="751">
        <f t="shared" ca="1" si="21"/>
        <v>0</v>
      </c>
      <c r="C213" s="498">
        <f t="shared" ca="1" si="22"/>
        <v>55.219999999999956</v>
      </c>
      <c r="D213" s="755">
        <f t="shared" ca="1" si="25"/>
        <v>1</v>
      </c>
      <c r="E213" s="304">
        <v>0</v>
      </c>
      <c r="F213" s="304">
        <f t="shared" si="23"/>
        <v>55.219999999999956</v>
      </c>
    </row>
    <row r="214" spans="1:6" x14ac:dyDescent="0.2">
      <c r="A214" s="301">
        <f t="shared" ca="1" si="24"/>
        <v>294</v>
      </c>
      <c r="B214" s="751">
        <f t="shared" ca="1" si="21"/>
        <v>0</v>
      </c>
      <c r="C214" s="498">
        <f t="shared" ca="1" si="22"/>
        <v>55.219999999999956</v>
      </c>
      <c r="D214" s="755">
        <f t="shared" ca="1" si="25"/>
        <v>1</v>
      </c>
      <c r="E214" s="304">
        <v>0</v>
      </c>
      <c r="F214" s="304">
        <f t="shared" si="23"/>
        <v>55.219999999999956</v>
      </c>
    </row>
    <row r="215" spans="1:6" x14ac:dyDescent="0.2">
      <c r="A215" s="301">
        <f t="shared" ca="1" si="24"/>
        <v>295</v>
      </c>
      <c r="B215" s="751">
        <f t="shared" ca="1" si="21"/>
        <v>0</v>
      </c>
      <c r="C215" s="498">
        <f t="shared" ca="1" si="22"/>
        <v>55.219999999999956</v>
      </c>
      <c r="D215" s="755">
        <f t="shared" ca="1" si="25"/>
        <v>1</v>
      </c>
      <c r="E215" s="304">
        <v>0</v>
      </c>
      <c r="F215" s="304">
        <f t="shared" si="23"/>
        <v>55.219999999999956</v>
      </c>
    </row>
    <row r="216" spans="1:6" x14ac:dyDescent="0.2">
      <c r="A216" s="301">
        <f t="shared" ca="1" si="24"/>
        <v>296</v>
      </c>
      <c r="B216" s="751">
        <f t="shared" ca="1" si="21"/>
        <v>0</v>
      </c>
      <c r="C216" s="498">
        <f t="shared" ca="1" si="22"/>
        <v>55.219999999999956</v>
      </c>
      <c r="D216" s="755">
        <f t="shared" ca="1" si="25"/>
        <v>1</v>
      </c>
      <c r="E216" s="304">
        <v>0</v>
      </c>
      <c r="F216" s="304">
        <f t="shared" si="23"/>
        <v>55.219999999999956</v>
      </c>
    </row>
    <row r="217" spans="1:6" x14ac:dyDescent="0.2">
      <c r="A217" s="301">
        <f t="shared" ca="1" si="24"/>
        <v>297</v>
      </c>
      <c r="B217" s="751">
        <f t="shared" ca="1" si="21"/>
        <v>0</v>
      </c>
      <c r="C217" s="498">
        <f t="shared" ca="1" si="22"/>
        <v>55.219999999999956</v>
      </c>
      <c r="D217" s="755">
        <f t="shared" ca="1" si="25"/>
        <v>1</v>
      </c>
      <c r="E217" s="304">
        <v>0</v>
      </c>
      <c r="F217" s="304">
        <f t="shared" si="23"/>
        <v>55.219999999999956</v>
      </c>
    </row>
    <row r="218" spans="1:6" x14ac:dyDescent="0.2">
      <c r="A218" s="301">
        <f t="shared" ca="1" si="24"/>
        <v>298</v>
      </c>
      <c r="B218" s="751">
        <f t="shared" ca="1" si="21"/>
        <v>0</v>
      </c>
      <c r="C218" s="498">
        <f t="shared" ca="1" si="22"/>
        <v>55.219999999999956</v>
      </c>
      <c r="D218" s="755">
        <f t="shared" ca="1" si="25"/>
        <v>1</v>
      </c>
      <c r="E218" s="304">
        <v>0</v>
      </c>
      <c r="F218" s="304">
        <f t="shared" si="23"/>
        <v>55.219999999999956</v>
      </c>
    </row>
    <row r="219" spans="1:6" x14ac:dyDescent="0.2">
      <c r="A219" s="301">
        <f t="shared" ca="1" si="24"/>
        <v>299</v>
      </c>
      <c r="B219" s="751">
        <f t="shared" ca="1" si="21"/>
        <v>0</v>
      </c>
      <c r="C219" s="498">
        <f t="shared" ca="1" si="22"/>
        <v>55.219999999999956</v>
      </c>
      <c r="D219" s="755">
        <f t="shared" ca="1" si="25"/>
        <v>1</v>
      </c>
      <c r="E219" s="304">
        <v>0</v>
      </c>
      <c r="F219" s="304">
        <f t="shared" si="23"/>
        <v>55.219999999999956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2">
    <tabColor rgb="FF00B0F0"/>
    <pageSetUpPr fitToPage="1"/>
  </sheetPr>
  <dimension ref="A1:P73"/>
  <sheetViews>
    <sheetView zoomScaleNormal="100" workbookViewId="0">
      <pane ySplit="8" topLeftCell="A9" activePane="bottomLeft" state="frozen"/>
      <selection activeCell="L24" sqref="L24"/>
      <selection pane="bottomLeft" activeCell="L24" sqref="L24"/>
    </sheetView>
  </sheetViews>
  <sheetFormatPr baseColWidth="10" defaultRowHeight="14.25" x14ac:dyDescent="0.2"/>
  <cols>
    <col min="1" max="1" width="12.875" customWidth="1"/>
    <col min="2" max="2" width="2.5" customWidth="1"/>
    <col min="3" max="3" width="4.375" customWidth="1"/>
    <col min="4" max="4" width="8.75" customWidth="1"/>
    <col min="5" max="5" width="9.25" customWidth="1"/>
    <col min="6" max="6" width="4.625" customWidth="1"/>
    <col min="7" max="7" width="5.875" customWidth="1"/>
    <col min="8" max="8" width="7.125" customWidth="1"/>
    <col min="9" max="9" width="8.625" customWidth="1"/>
    <col min="10" max="10" width="5.25" customWidth="1"/>
    <col min="11" max="11" width="15" customWidth="1"/>
    <col min="12" max="12" width="14.75" customWidth="1"/>
    <col min="13" max="14" width="5.25" customWidth="1"/>
    <col min="15" max="15" width="11" style="1174"/>
    <col min="16" max="16" width="13.25" bestFit="1" customWidth="1"/>
  </cols>
  <sheetData>
    <row r="1" spans="2:16" x14ac:dyDescent="0.2">
      <c r="D1" s="77"/>
      <c r="E1" s="77"/>
      <c r="F1" s="78"/>
      <c r="K1" s="5"/>
    </row>
    <row r="2" spans="2:16" ht="15.75" x14ac:dyDescent="0.25">
      <c r="D2" s="95" t="s">
        <v>115</v>
      </c>
      <c r="E2" s="77"/>
      <c r="F2" s="78"/>
      <c r="G2" s="2"/>
      <c r="H2" s="2"/>
      <c r="I2" s="2"/>
      <c r="K2" s="5"/>
      <c r="L2" s="77"/>
      <c r="M2" s="77"/>
      <c r="N2" s="78"/>
    </row>
    <row r="3" spans="2:16" x14ac:dyDescent="0.2">
      <c r="D3" s="77"/>
      <c r="E3" s="77"/>
      <c r="F3" s="78"/>
      <c r="K3" s="5"/>
    </row>
    <row r="4" spans="2:16" x14ac:dyDescent="0.2">
      <c r="D4" s="94"/>
      <c r="E4" s="77"/>
      <c r="F4" s="78"/>
      <c r="K4" s="5"/>
    </row>
    <row r="5" spans="2:16" ht="13.5" customHeight="1" x14ac:dyDescent="0.2">
      <c r="D5" s="77"/>
      <c r="E5" s="77"/>
      <c r="F5" s="78"/>
      <c r="K5" s="5"/>
    </row>
    <row r="6" spans="2:16" ht="24.75" customHeight="1" x14ac:dyDescent="0.25">
      <c r="C6" s="79" t="s">
        <v>106</v>
      </c>
      <c r="D6" s="79"/>
      <c r="E6" s="79"/>
      <c r="F6" s="80"/>
      <c r="G6" s="81"/>
      <c r="H6" s="81"/>
      <c r="I6" s="81"/>
      <c r="J6" s="81"/>
      <c r="K6" s="82"/>
      <c r="L6" s="81"/>
      <c r="M6" s="81"/>
      <c r="N6" s="82" t="str">
        <f>CONCATENATE("FINANZAUSGLEICH ",Daten!J3)</f>
        <v>FINANZAUSGLEICH 2017</v>
      </c>
      <c r="O6" s="1174" t="s">
        <v>555</v>
      </c>
    </row>
    <row r="7" spans="2:16" x14ac:dyDescent="0.2">
      <c r="B7" s="742"/>
      <c r="C7" s="742"/>
      <c r="D7" s="814"/>
      <c r="E7" s="814"/>
      <c r="F7" s="815"/>
      <c r="G7" s="742"/>
      <c r="H7" s="742"/>
      <c r="I7" s="742"/>
      <c r="J7" s="742"/>
      <c r="K7" s="777"/>
      <c r="O7" s="1174" t="s">
        <v>556</v>
      </c>
    </row>
    <row r="8" spans="2:16" s="12" customFormat="1" ht="15.75" customHeight="1" x14ac:dyDescent="0.2">
      <c r="B8" s="737"/>
      <c r="C8" s="816" t="s">
        <v>138</v>
      </c>
      <c r="D8" s="817"/>
      <c r="E8" s="817"/>
      <c r="F8" s="818"/>
      <c r="G8" s="819"/>
      <c r="H8" s="819"/>
      <c r="I8" s="819"/>
      <c r="J8" s="819"/>
      <c r="K8" s="816"/>
      <c r="O8" s="1174" t="s">
        <v>557</v>
      </c>
    </row>
    <row r="9" spans="2:16" ht="12" customHeight="1" x14ac:dyDescent="0.2">
      <c r="C9" s="8"/>
      <c r="D9" s="10"/>
      <c r="E9" s="10"/>
      <c r="F9" s="198"/>
      <c r="G9" s="8"/>
      <c r="H9" s="8"/>
      <c r="I9" s="8"/>
      <c r="J9" s="8"/>
      <c r="K9" s="37"/>
    </row>
    <row r="10" spans="2:16" s="200" customFormat="1" ht="12" customHeight="1" x14ac:dyDescent="0.2">
      <c r="C10" s="1176" t="str">
        <f>(Daten!G6)</f>
        <v>Gewichtung JP (ja / nein)</v>
      </c>
      <c r="D10" s="1176"/>
      <c r="E10" s="1176"/>
      <c r="F10" s="1178"/>
      <c r="G10" s="1176"/>
      <c r="H10" s="1176"/>
      <c r="I10" s="1176"/>
      <c r="J10" s="1176"/>
      <c r="K10" s="1176"/>
      <c r="L10" s="1192" t="str">
        <f ca="1">(Daten!J6)</f>
        <v>ja</v>
      </c>
      <c r="M10" s="1186"/>
      <c r="N10" s="76"/>
      <c r="O10" s="1180">
        <f>(Daten!H6)</f>
        <v>70</v>
      </c>
    </row>
    <row r="11" spans="2:16" ht="12" customHeight="1" x14ac:dyDescent="0.2">
      <c r="C11" s="1176" t="str">
        <f>IF(C10="ja",(Daten!G22),(Daten!G7))</f>
        <v>Anteil Kanton Finanzausgleich (ohne Gewichtung)</v>
      </c>
      <c r="D11" s="1176"/>
      <c r="E11" s="1176"/>
      <c r="F11" s="1176"/>
      <c r="G11" s="1176"/>
      <c r="H11" s="1176"/>
      <c r="I11" s="1176"/>
      <c r="J11" s="1176"/>
      <c r="K11" s="1176"/>
      <c r="L11" s="1195">
        <f ca="1">IF(L10="ja",SUM(Daten!J22),SUM(Daten!J7))</f>
        <v>0.15</v>
      </c>
      <c r="M11" s="1179"/>
      <c r="N11" s="8"/>
      <c r="O11" s="1180">
        <f>IF(O10="ja",(Daten!H22),(Daten!H7))</f>
        <v>72</v>
      </c>
    </row>
    <row r="12" spans="2:16" ht="12" customHeight="1" x14ac:dyDescent="0.2">
      <c r="C12" s="8"/>
      <c r="D12" s="10"/>
      <c r="E12" s="10"/>
      <c r="F12" s="198"/>
      <c r="G12" s="8"/>
      <c r="H12" s="8"/>
      <c r="I12" s="8"/>
      <c r="J12" s="8"/>
      <c r="K12" s="37"/>
    </row>
    <row r="13" spans="2:16" s="200" customFormat="1" ht="12" customHeight="1" x14ac:dyDescent="0.2">
      <c r="C13" s="1176" t="s">
        <v>120</v>
      </c>
      <c r="D13" s="1176"/>
      <c r="E13" s="1176"/>
      <c r="F13" s="1181"/>
      <c r="G13" s="1182"/>
      <c r="H13" s="1182"/>
      <c r="I13" s="1182"/>
      <c r="J13" s="1176"/>
      <c r="K13" s="1176">
        <f>K30-1</f>
        <v>2016</v>
      </c>
      <c r="L13" s="1201">
        <f ca="1">II_2!C29+II_2!E29</f>
        <v>53622718.055</v>
      </c>
      <c r="M13" s="1185"/>
      <c r="N13" s="1184"/>
      <c r="O13" s="1180">
        <v>89</v>
      </c>
      <c r="P13" s="200" t="s">
        <v>558</v>
      </c>
    </row>
    <row r="14" spans="2:16" s="200" customFormat="1" ht="12" customHeight="1" x14ac:dyDescent="0.2">
      <c r="C14" s="1176" t="str">
        <f>(Daten!G144)</f>
        <v>Steuerertrag Kanton</v>
      </c>
      <c r="D14" s="1176"/>
      <c r="E14" s="1176"/>
      <c r="F14" s="1181"/>
      <c r="G14" s="1182"/>
      <c r="H14" s="1182"/>
      <c r="I14" s="1182"/>
      <c r="J14" s="1176"/>
      <c r="K14" s="1176">
        <f>K13</f>
        <v>2016</v>
      </c>
      <c r="L14" s="1201">
        <f ca="1">SUM(Daten!J144)</f>
        <v>142894758.84</v>
      </c>
      <c r="M14" s="1186"/>
      <c r="N14" s="1184"/>
      <c r="O14" s="1180">
        <f>(Daten!H144)</f>
        <v>90</v>
      </c>
    </row>
    <row r="15" spans="2:16" s="200" customFormat="1" ht="12" customHeight="1" x14ac:dyDescent="0.2">
      <c r="C15" s="1176" t="str">
        <f>(Daten!G143)</f>
        <v>Steuerertrag PG + SG</v>
      </c>
      <c r="D15" s="1176"/>
      <c r="E15" s="1176"/>
      <c r="F15" s="1181"/>
      <c r="G15" s="1182"/>
      <c r="H15" s="1182"/>
      <c r="I15" s="1182"/>
      <c r="J15" s="1176"/>
      <c r="K15" s="1176">
        <f t="shared" ref="K15:K21" si="0">K14</f>
        <v>2016</v>
      </c>
      <c r="L15" s="1201">
        <f ca="1">SUM(Daten!J143)</f>
        <v>106101088.75</v>
      </c>
      <c r="M15" s="1186"/>
      <c r="N15" s="1184"/>
      <c r="O15" s="1180">
        <f>(Daten!H143)</f>
        <v>91</v>
      </c>
    </row>
    <row r="16" spans="2:16" s="200" customFormat="1" ht="12" customHeight="1" x14ac:dyDescent="0.2">
      <c r="C16" s="1176" t="str">
        <f>(Daten!G141)</f>
        <v>Steuerertrag PG Korrigiert</v>
      </c>
      <c r="D16" s="1176"/>
      <c r="E16" s="1176"/>
      <c r="F16" s="1181"/>
      <c r="G16" s="1182"/>
      <c r="H16" s="1182"/>
      <c r="I16" s="1182"/>
      <c r="J16" s="846"/>
      <c r="K16" s="1176">
        <f t="shared" si="0"/>
        <v>2016</v>
      </c>
      <c r="L16" s="1201">
        <f ca="1">SUM(Daten!J141)</f>
        <v>40635725.730000004</v>
      </c>
      <c r="M16" s="1186"/>
      <c r="N16" s="1184"/>
      <c r="O16" s="1180">
        <f>(Daten!H141)</f>
        <v>92</v>
      </c>
    </row>
    <row r="17" spans="1:16" s="200" customFormat="1" ht="12" customHeight="1" x14ac:dyDescent="0.2">
      <c r="C17" s="1176" t="str">
        <f>(Daten!G142)</f>
        <v>Steuerertrag SG Korrigiert</v>
      </c>
      <c r="D17" s="1176"/>
      <c r="E17" s="1176"/>
      <c r="F17" s="1187"/>
      <c r="G17" s="1182"/>
      <c r="H17" s="1182"/>
      <c r="I17" s="1182"/>
      <c r="J17" s="846"/>
      <c r="K17" s="1176">
        <f t="shared" si="0"/>
        <v>2016</v>
      </c>
      <c r="L17" s="1201">
        <f ca="1">SUM(Daten!J142)</f>
        <v>65465363.019999996</v>
      </c>
      <c r="M17" s="1186"/>
      <c r="N17" s="1184"/>
      <c r="O17" s="1180">
        <f>(Daten!H142)</f>
        <v>93</v>
      </c>
    </row>
    <row r="18" spans="1:16" s="200" customFormat="1" ht="12" customHeight="1" x14ac:dyDescent="0.2">
      <c r="C18" s="1176" t="s">
        <v>123</v>
      </c>
      <c r="D18" s="1176"/>
      <c r="E18" s="1176"/>
      <c r="F18" s="1187"/>
      <c r="G18" s="1182"/>
      <c r="H18" s="1182"/>
      <c r="I18" s="1182"/>
      <c r="J18" s="846"/>
      <c r="K18" s="1176">
        <f t="shared" si="0"/>
        <v>2016</v>
      </c>
      <c r="L18" s="1182">
        <f ca="1">(L14+L16+L17)/$L$13</f>
        <v>4.6434768065022132</v>
      </c>
      <c r="M18" s="1188"/>
      <c r="N18" s="1184"/>
      <c r="O18" s="1180">
        <v>95</v>
      </c>
      <c r="P18" s="200" t="s">
        <v>558</v>
      </c>
    </row>
    <row r="19" spans="1:16" s="200" customFormat="1" ht="12" customHeight="1" x14ac:dyDescent="0.2">
      <c r="C19" s="1176" t="s">
        <v>139</v>
      </c>
      <c r="D19" s="1176"/>
      <c r="E19" s="1176"/>
      <c r="F19" s="1187"/>
      <c r="G19" s="1182"/>
      <c r="H19" s="1182"/>
      <c r="I19" s="1182"/>
      <c r="J19" s="846"/>
      <c r="K19" s="1176">
        <f t="shared" si="0"/>
        <v>2016</v>
      </c>
      <c r="L19" s="1182">
        <f ca="1">(L15)/$L$13</f>
        <v>1.9786592809632242</v>
      </c>
      <c r="M19" s="298">
        <f ca="1">(L19*100)/100</f>
        <v>1.9786592809632242</v>
      </c>
      <c r="N19" s="460">
        <v>1</v>
      </c>
      <c r="O19" s="1180">
        <v>96</v>
      </c>
      <c r="P19" s="200" t="s">
        <v>558</v>
      </c>
    </row>
    <row r="20" spans="1:16" s="200" customFormat="1" ht="12" customHeight="1" x14ac:dyDescent="0.2">
      <c r="C20" s="1176" t="s">
        <v>140</v>
      </c>
      <c r="D20" s="1176"/>
      <c r="E20" s="1176"/>
      <c r="F20" s="1177"/>
      <c r="G20" s="1182"/>
      <c r="H20" s="1182"/>
      <c r="I20" s="1182"/>
      <c r="J20" s="846"/>
      <c r="K20" s="1176">
        <f t="shared" si="0"/>
        <v>2016</v>
      </c>
      <c r="L20" s="1182">
        <f ca="1">L17/$L$13</f>
        <v>1.2208512621992265</v>
      </c>
      <c r="M20" s="298">
        <f ca="1">(L20*100)/100</f>
        <v>1.2208512621992265</v>
      </c>
      <c r="N20" s="460">
        <f ca="1">(M20/M19)</f>
        <v>0.61700934261148188</v>
      </c>
      <c r="O20" s="1180">
        <v>97</v>
      </c>
      <c r="P20" s="200" t="s">
        <v>558</v>
      </c>
    </row>
    <row r="21" spans="1:16" s="200" customFormat="1" ht="12" customHeight="1" x14ac:dyDescent="0.2">
      <c r="C21" s="1176" t="s">
        <v>239</v>
      </c>
      <c r="D21" s="1176"/>
      <c r="E21" s="1176"/>
      <c r="F21" s="1177"/>
      <c r="G21" s="1182"/>
      <c r="H21" s="1182"/>
      <c r="I21" s="1182"/>
      <c r="J21" s="846"/>
      <c r="K21" s="1176">
        <f t="shared" si="0"/>
        <v>2016</v>
      </c>
      <c r="L21" s="1182">
        <f ca="1">L19-L20</f>
        <v>0.75780801876399773</v>
      </c>
      <c r="M21" s="298">
        <f ca="1">(L21*100)/100</f>
        <v>0.75780801876399773</v>
      </c>
      <c r="N21" s="460">
        <f ca="1">N19-N20</f>
        <v>0.38299065738851812</v>
      </c>
      <c r="O21" s="1180">
        <v>98</v>
      </c>
      <c r="P21" s="200" t="s">
        <v>558</v>
      </c>
    </row>
    <row r="22" spans="1:16" s="200" customFormat="1" ht="12" customHeight="1" x14ac:dyDescent="0.2">
      <c r="C22" s="1176"/>
      <c r="D22" s="1176"/>
      <c r="E22" s="1176"/>
      <c r="F22" s="1177"/>
      <c r="G22" s="1182"/>
      <c r="H22" s="1182"/>
      <c r="I22" s="1182"/>
      <c r="J22" s="846"/>
      <c r="K22" s="1176"/>
      <c r="L22" s="1182"/>
      <c r="M22" s="298"/>
      <c r="N22" s="460"/>
      <c r="O22" s="1180"/>
    </row>
    <row r="23" spans="1:16" ht="12" customHeight="1" x14ac:dyDescent="0.2">
      <c r="C23" s="1176" t="str">
        <f>(Daten!G9)</f>
        <v>Obergrenze Finanzausgleich</v>
      </c>
      <c r="D23" s="1176"/>
      <c r="E23" s="1176"/>
      <c r="F23" s="1178"/>
      <c r="G23" s="1176"/>
      <c r="H23" s="1176"/>
      <c r="I23" s="1176"/>
      <c r="J23" s="1176"/>
      <c r="K23" s="1176"/>
      <c r="L23" s="1192" t="str">
        <f ca="1">(Daten!J9)</f>
        <v>ja</v>
      </c>
      <c r="M23" s="8"/>
      <c r="N23" s="8"/>
      <c r="O23" s="1180">
        <f>(Daten!H9)</f>
        <v>100</v>
      </c>
    </row>
    <row r="24" spans="1:16" ht="12" customHeight="1" x14ac:dyDescent="0.2">
      <c r="C24" s="1176" t="str">
        <f>(Daten!G10)</f>
        <v>Obergrenze Finanzausgleich Betrag</v>
      </c>
      <c r="D24" s="1176"/>
      <c r="E24" s="1176"/>
      <c r="F24" s="1178"/>
      <c r="G24" s="1176"/>
      <c r="H24" s="1176"/>
      <c r="I24" s="1176"/>
      <c r="J24" s="1176"/>
      <c r="K24" s="1176"/>
      <c r="L24" s="1202">
        <f ca="1">IF(II_2!C38&lt;SUM(Daten!J10),II_2!C38,SUM(Daten!J10))</f>
        <v>18500000</v>
      </c>
      <c r="M24" s="8"/>
      <c r="N24" s="8"/>
      <c r="O24" s="1180">
        <f>(Daten!H10)</f>
        <v>102</v>
      </c>
    </row>
    <row r="25" spans="1:16" ht="12" customHeight="1" x14ac:dyDescent="0.2">
      <c r="C25" s="1176" t="str">
        <f>(Daten!G11)</f>
        <v>Gewichtung JP gerechnet (Gesetz = nein)</v>
      </c>
      <c r="D25" s="1176"/>
      <c r="E25" s="1176"/>
      <c r="F25" s="1178"/>
      <c r="G25" s="1176"/>
      <c r="H25" s="1176"/>
      <c r="I25" s="1176"/>
      <c r="J25" s="1176"/>
      <c r="K25" s="1176"/>
      <c r="L25" s="1192" t="str">
        <f ca="1">(Daten!J11)</f>
        <v>nein</v>
      </c>
      <c r="M25" s="8"/>
      <c r="N25" s="8"/>
      <c r="O25" s="1180">
        <f>(Daten!H11)</f>
        <v>105</v>
      </c>
    </row>
    <row r="26" spans="1:16" ht="12" customHeight="1" x14ac:dyDescent="0.2">
      <c r="C26" s="1176" t="str">
        <f>(Daten!G12)</f>
        <v>Gewichtungsfaktor JP in % gerechnet</v>
      </c>
      <c r="D26" s="1176"/>
      <c r="E26" s="1176"/>
      <c r="F26" s="1178"/>
      <c r="G26" s="1176"/>
      <c r="H26" s="1176"/>
      <c r="I26" s="1176"/>
      <c r="J26" s="1176"/>
      <c r="K26" s="1176"/>
      <c r="L26" s="1178">
        <f ca="1">SUM(Daten!J12)</f>
        <v>0.43968474483025799</v>
      </c>
      <c r="M26" s="8"/>
      <c r="N26" s="8"/>
      <c r="O26" s="1180">
        <f>(Daten!H12)</f>
        <v>106</v>
      </c>
    </row>
    <row r="27" spans="1:16" ht="12" customHeight="1" x14ac:dyDescent="0.2">
      <c r="C27" s="1176" t="str">
        <f>(Daten!G13)</f>
        <v>Gewichtung Steuerertrag JP</v>
      </c>
      <c r="D27" s="1176"/>
      <c r="E27" s="1176"/>
      <c r="F27" s="1178"/>
      <c r="G27" s="1176"/>
      <c r="H27" s="1176"/>
      <c r="I27" s="1176"/>
      <c r="J27" s="1176"/>
      <c r="K27" s="1176"/>
      <c r="L27" s="1178">
        <f ca="1">SUM(Daten!J13)</f>
        <v>0.44999999999999996</v>
      </c>
      <c r="M27" s="8"/>
      <c r="N27" s="8"/>
      <c r="O27" s="1180">
        <f>(Daten!H13)</f>
        <v>107</v>
      </c>
    </row>
    <row r="28" spans="1:16" ht="12" customHeight="1" x14ac:dyDescent="0.2">
      <c r="C28" s="1176"/>
      <c r="D28" s="1176"/>
      <c r="E28" s="1176"/>
      <c r="F28" s="1178"/>
      <c r="G28" s="1176"/>
      <c r="H28" s="1176"/>
      <c r="I28" s="1176"/>
      <c r="J28" s="1176"/>
      <c r="K28" s="1176"/>
      <c r="L28" s="1178"/>
      <c r="M28" s="8"/>
      <c r="N28" s="8"/>
      <c r="O28" s="1180"/>
    </row>
    <row r="29" spans="1:16" ht="12" customHeight="1" x14ac:dyDescent="0.2">
      <c r="C29" s="1200" t="str">
        <f>(Daten!G15)</f>
        <v>Abschöpfungsfaktor fix 100%</v>
      </c>
      <c r="D29" s="1176"/>
      <c r="E29" s="1176"/>
      <c r="F29" s="1178"/>
      <c r="G29" s="1176"/>
      <c r="H29" s="1176"/>
      <c r="I29" s="1176"/>
      <c r="J29" s="1176"/>
      <c r="K29" s="1176"/>
      <c r="L29" s="1192" t="str">
        <f ca="1">(Daten!J15)</f>
        <v>ja</v>
      </c>
      <c r="M29" s="8"/>
      <c r="N29" s="8"/>
      <c r="O29" s="1180">
        <f>(Daten!H15)</f>
        <v>110</v>
      </c>
    </row>
    <row r="30" spans="1:16" ht="12" customHeight="1" x14ac:dyDescent="0.2">
      <c r="C30" s="1176" t="str">
        <f>(Daten!G16)</f>
        <v>Beiträge der steuerstarken Gemeinden</v>
      </c>
      <c r="D30" s="1176"/>
      <c r="E30" s="1176"/>
      <c r="F30" s="1177"/>
      <c r="G30" s="1176"/>
      <c r="H30" s="1176"/>
      <c r="I30" s="1176"/>
      <c r="J30" s="1176"/>
      <c r="K30" s="1204" t="str">
        <f>LEFT(Daten!J3,4)</f>
        <v>2017</v>
      </c>
      <c r="L30" s="1178">
        <f ca="1">SUM(Daten!J16)</f>
        <v>0.93</v>
      </c>
      <c r="M30" s="1179"/>
      <c r="N30" s="8"/>
      <c r="O30" s="1180">
        <f>(Daten!H16)</f>
        <v>111</v>
      </c>
    </row>
    <row r="31" spans="1:16" ht="12" customHeight="1" x14ac:dyDescent="0.2">
      <c r="C31" s="1200" t="str">
        <f>(Daten!G17)</f>
        <v>Abschöpfungsfaktor fix x%</v>
      </c>
      <c r="D31" s="1176"/>
      <c r="E31" s="1176"/>
      <c r="F31" s="1178"/>
      <c r="G31" s="1176"/>
      <c r="H31" s="1176"/>
      <c r="I31" s="1176"/>
      <c r="J31" s="1176"/>
      <c r="K31" s="1176"/>
      <c r="L31" s="1178">
        <f ca="1">SUM(Daten!J17)</f>
        <v>1</v>
      </c>
      <c r="M31" s="8"/>
      <c r="N31" s="8"/>
      <c r="O31" s="1180">
        <f>(Daten!H17)</f>
        <v>112</v>
      </c>
    </row>
    <row r="32" spans="1:16" s="42" customFormat="1" ht="12" customHeight="1" x14ac:dyDescent="0.2">
      <c r="A32" s="1089"/>
      <c r="C32" s="1176" t="str">
        <f>(Daten!G18)</f>
        <v>Anpassung Grenzsatz</v>
      </c>
      <c r="D32" s="1176"/>
      <c r="E32" s="1176"/>
      <c r="F32" s="1178"/>
      <c r="G32" s="1176"/>
      <c r="H32" s="1176"/>
      <c r="I32" s="1176"/>
      <c r="J32" s="1176"/>
      <c r="K32" s="1176"/>
      <c r="L32" s="1197">
        <f ca="1">SUM(Daten!J18)</f>
        <v>0.95652173913043492</v>
      </c>
      <c r="M32" s="8"/>
      <c r="N32" s="8"/>
      <c r="O32" s="1180">
        <f>(Daten!H18)</f>
        <v>114</v>
      </c>
    </row>
    <row r="33" spans="3:15" ht="12" customHeight="1" x14ac:dyDescent="0.2">
      <c r="C33" s="1176" t="str">
        <f>(Daten!G19)</f>
        <v>Neutrale Zone bis 90 %</v>
      </c>
      <c r="D33" s="1176"/>
      <c r="E33" s="1176"/>
      <c r="F33" s="1178"/>
      <c r="G33" s="1176"/>
      <c r="H33" s="1176"/>
      <c r="I33" s="1176"/>
      <c r="J33" s="1176"/>
      <c r="K33" s="1176"/>
      <c r="L33" s="1178">
        <f ca="1">SUM(Daten!J19)</f>
        <v>0.9</v>
      </c>
      <c r="M33" s="1186"/>
      <c r="N33" s="76"/>
      <c r="O33" s="1180">
        <f>(Daten!H19)</f>
        <v>116</v>
      </c>
    </row>
    <row r="34" spans="3:15" s="200" customFormat="1" ht="12" customHeight="1" x14ac:dyDescent="0.2">
      <c r="C34" s="1176"/>
      <c r="D34" s="1176"/>
      <c r="E34" s="1176"/>
      <c r="F34" s="1178"/>
      <c r="G34" s="1176"/>
      <c r="H34" s="1176"/>
      <c r="I34" s="1176"/>
      <c r="J34" s="1176"/>
      <c r="K34" s="1176"/>
      <c r="L34" s="1178"/>
      <c r="M34" s="1186"/>
      <c r="N34" s="76"/>
      <c r="O34" s="1180"/>
    </row>
    <row r="35" spans="3:15" ht="12" customHeight="1" x14ac:dyDescent="0.2">
      <c r="C35" s="1200" t="str">
        <f>(Daten!G21)</f>
        <v>Beitrag Kanton Fix</v>
      </c>
      <c r="D35" s="1176"/>
      <c r="E35" s="1176"/>
      <c r="F35" s="1178"/>
      <c r="G35" s="1176"/>
      <c r="H35" s="1176"/>
      <c r="I35" s="1176"/>
      <c r="J35" s="1176"/>
      <c r="K35" s="1176"/>
      <c r="L35" s="1192" t="str">
        <f ca="1">(Daten!J21)</f>
        <v>nein</v>
      </c>
      <c r="M35" s="8"/>
      <c r="N35" s="8"/>
      <c r="O35" s="1180">
        <f>(Daten!H21)</f>
        <v>140</v>
      </c>
    </row>
    <row r="36" spans="3:15" s="42" customFormat="1" ht="12" customHeight="1" x14ac:dyDescent="0.2">
      <c r="C36" s="1200"/>
      <c r="D36" s="1176"/>
      <c r="E36" s="1176"/>
      <c r="F36" s="1178"/>
      <c r="G36" s="1176"/>
      <c r="H36" s="1176"/>
      <c r="I36" s="1176"/>
      <c r="J36" s="1176"/>
      <c r="K36" s="1176"/>
      <c r="L36" s="1192"/>
      <c r="M36" s="8"/>
      <c r="N36" s="8"/>
      <c r="O36" s="1180"/>
    </row>
    <row r="37" spans="3:15" ht="12" customHeight="1" x14ac:dyDescent="0.2">
      <c r="C37" s="1176" t="str">
        <f>(Daten!G23)</f>
        <v>Beitrage Kanton</v>
      </c>
      <c r="D37" s="1176"/>
      <c r="E37" s="1176"/>
      <c r="F37" s="1181"/>
      <c r="G37" s="1176"/>
      <c r="H37" s="1182"/>
      <c r="I37" s="1182"/>
      <c r="J37" s="1176"/>
      <c r="K37" s="1176"/>
      <c r="L37" s="1178">
        <f ca="1">SUM(Daten!J23)</f>
        <v>1</v>
      </c>
      <c r="M37" s="1183"/>
      <c r="N37" s="1184"/>
      <c r="O37" s="1180">
        <f>(Daten!H23)</f>
        <v>144</v>
      </c>
    </row>
    <row r="38" spans="3:15" x14ac:dyDescent="0.2">
      <c r="C38" s="1200" t="str">
        <f>(Daten!G24)</f>
        <v>Beitrag Kanton Fix: Höhe festlegen</v>
      </c>
      <c r="D38" s="1176"/>
      <c r="E38" s="1176"/>
      <c r="F38" s="1178"/>
      <c r="G38" s="1176"/>
      <c r="H38" s="1176"/>
      <c r="I38" s="1176"/>
      <c r="J38" s="1176"/>
      <c r="K38" s="1176"/>
      <c r="L38" s="1202">
        <f ca="1">SUM(Daten!J24)</f>
        <v>8000000</v>
      </c>
      <c r="M38" s="8"/>
      <c r="N38" s="8"/>
      <c r="O38" s="1180">
        <f>(Daten!H24)</f>
        <v>146</v>
      </c>
    </row>
    <row r="39" spans="3:15" ht="12" customHeight="1" x14ac:dyDescent="0.2"/>
    <row r="40" spans="3:15" s="200" customFormat="1" ht="12" customHeight="1" x14ac:dyDescent="0.2">
      <c r="C40" s="1176" t="str">
        <f>(Daten!G26)</f>
        <v>Ausgleich bevölkerungsschwache Gemeinden</v>
      </c>
      <c r="D40" s="1176"/>
      <c r="E40" s="1176"/>
      <c r="F40" s="1189"/>
      <c r="G40" s="1182"/>
      <c r="H40" s="1182"/>
      <c r="I40" s="1190"/>
      <c r="J40" s="1176"/>
      <c r="K40" s="1176"/>
      <c r="L40" s="1192" t="str">
        <f ca="1">(Daten!J26)</f>
        <v>nein</v>
      </c>
      <c r="M40" s="1179"/>
      <c r="N40" s="1191"/>
      <c r="O40" s="1180">
        <f>(Daten!H26)</f>
        <v>200</v>
      </c>
    </row>
    <row r="41" spans="3:15" s="200" customFormat="1" ht="12" customHeight="1" x14ac:dyDescent="0.2">
      <c r="C41" s="1176" t="str">
        <f>(Daten!G27)</f>
        <v>zusätzlicher Ausgleich für bevölkerungsschwache Gemeinden bis EW</v>
      </c>
      <c r="D41" s="1176"/>
      <c r="E41" s="1176"/>
      <c r="F41" s="1189"/>
      <c r="G41" s="1182"/>
      <c r="H41" s="1182"/>
      <c r="I41" s="1190"/>
      <c r="J41" s="1176"/>
      <c r="K41" s="1176"/>
      <c r="L41" s="1193">
        <f ca="1">SUM(Daten!J27)</f>
        <v>1680</v>
      </c>
      <c r="M41" s="295"/>
      <c r="N41" s="1184"/>
      <c r="O41" s="1180">
        <f>(Daten!H27)</f>
        <v>202</v>
      </c>
    </row>
    <row r="42" spans="3:15" ht="12" customHeight="1" x14ac:dyDescent="0.2">
      <c r="C42" s="1176" t="str">
        <f>(Daten!G28)</f>
        <v>Ausgleich bis max. durchschnittliche Einwohner</v>
      </c>
      <c r="D42" s="1176"/>
      <c r="E42" s="1176"/>
      <c r="F42" s="1178"/>
      <c r="G42" s="1176"/>
      <c r="H42" s="1176"/>
      <c r="I42" s="1176"/>
      <c r="J42" s="1176"/>
      <c r="K42" s="1176"/>
      <c r="L42" s="1192" t="str">
        <f ca="1">(Daten!J28)</f>
        <v>nein</v>
      </c>
      <c r="M42" s="8"/>
      <c r="N42" s="8"/>
      <c r="O42" s="1180">
        <f>(Daten!H28)</f>
        <v>210</v>
      </c>
    </row>
    <row r="43" spans="3:15" ht="12" customHeight="1" x14ac:dyDescent="0.2">
      <c r="C43" s="1176" t="str">
        <f>(Daten!G29)</f>
        <v>Zuschlag gewichteter Steuerfuss</v>
      </c>
      <c r="D43" s="1176"/>
      <c r="E43" s="1176"/>
      <c r="F43" s="1178"/>
      <c r="G43" s="1176"/>
      <c r="H43" s="1176"/>
      <c r="I43" s="1176"/>
      <c r="J43" s="1176"/>
      <c r="K43" s="1176"/>
      <c r="L43" s="1196">
        <f ca="1">SUM(Daten!J29)</f>
        <v>0</v>
      </c>
      <c r="M43" s="8"/>
      <c r="N43" s="8"/>
      <c r="O43" s="1180">
        <f>(Daten!H29)</f>
        <v>220</v>
      </c>
    </row>
    <row r="44" spans="3:15" ht="12" customHeight="1" x14ac:dyDescent="0.2">
      <c r="C44" s="1176" t="str">
        <f>(Daten!G30)</f>
        <v>Finanzkraftausgleich bis max. 82 %</v>
      </c>
      <c r="D44" s="1176"/>
      <c r="E44" s="1176"/>
      <c r="F44" s="1189"/>
      <c r="G44" s="1182"/>
      <c r="H44" s="1182"/>
      <c r="I44" s="1190"/>
      <c r="J44" s="1176"/>
      <c r="K44" s="1176"/>
      <c r="L44" s="1178">
        <f ca="1">SUM(Daten!J30)</f>
        <v>0.82</v>
      </c>
      <c r="M44" s="1179"/>
      <c r="N44" s="1191"/>
      <c r="O44" s="1180">
        <f>(Daten!H30)</f>
        <v>230</v>
      </c>
    </row>
    <row r="45" spans="3:15" ht="12" customHeight="1" x14ac:dyDescent="0.2">
      <c r="C45" s="1176"/>
      <c r="D45" s="1176"/>
      <c r="E45" s="1176"/>
      <c r="F45" s="1189"/>
      <c r="G45" s="1182"/>
      <c r="H45" s="1182"/>
      <c r="I45" s="1190"/>
      <c r="J45" s="1176"/>
      <c r="K45" s="1176"/>
      <c r="L45" s="1178"/>
      <c r="M45" s="1179"/>
      <c r="N45" s="1191"/>
      <c r="O45" s="1180"/>
    </row>
    <row r="46" spans="3:15" ht="12" customHeight="1" x14ac:dyDescent="0.2">
      <c r="C46" s="1176" t="str">
        <f>(Daten!G32)</f>
        <v>Wohnbevölkerung  Ausgleich</v>
      </c>
      <c r="D46" s="1176"/>
      <c r="E46" s="1176"/>
      <c r="F46" s="1178"/>
      <c r="G46" s="1176"/>
      <c r="H46" s="1176"/>
      <c r="I46" s="1176"/>
      <c r="J46" s="1176"/>
      <c r="K46" s="1176"/>
      <c r="L46" s="1197" t="str">
        <f ca="1">(Daten!J32)</f>
        <v>ja</v>
      </c>
      <c r="M46" s="8"/>
      <c r="N46" s="8"/>
      <c r="O46" s="1180">
        <f>(Daten!H32)</f>
        <v>300</v>
      </c>
    </row>
    <row r="47" spans="3:15" ht="12" customHeight="1" x14ac:dyDescent="0.2">
      <c r="C47" s="1176" t="str">
        <f>(Daten!G33)</f>
        <v>Wohnbevölkerung  Ausgleich: x % vom Durchschnitt Einwohner</v>
      </c>
      <c r="D47" s="1176"/>
      <c r="E47" s="1176"/>
      <c r="F47" s="1178"/>
      <c r="G47" s="1176"/>
      <c r="H47" s="1176"/>
      <c r="I47" s="1176"/>
      <c r="J47" s="1176"/>
      <c r="K47" s="1176"/>
      <c r="L47" s="1197">
        <f ca="1">SUM(Daten!J33)</f>
        <v>0.7</v>
      </c>
      <c r="M47" s="8"/>
      <c r="N47" s="8"/>
      <c r="O47" s="1180">
        <f>(Daten!H33)</f>
        <v>302</v>
      </c>
    </row>
    <row r="48" spans="3:15" ht="12" customHeight="1" x14ac:dyDescent="0.2">
      <c r="C48" s="1176" t="str">
        <f>(Daten!G34)</f>
        <v>Wohnbevölkerung  Ausgleich absolut in CHF</v>
      </c>
      <c r="D48" s="1176"/>
      <c r="E48" s="1176"/>
      <c r="F48" s="1178"/>
      <c r="G48" s="1176"/>
      <c r="H48" s="1176"/>
      <c r="I48" s="1176"/>
      <c r="J48" s="1176"/>
      <c r="K48" s="1176"/>
      <c r="L48" s="1197" t="str">
        <f ca="1">(Daten!J34)</f>
        <v>ja</v>
      </c>
      <c r="M48" s="8"/>
      <c r="N48" s="8"/>
      <c r="O48" s="1180">
        <f>(Daten!H34)</f>
        <v>304</v>
      </c>
    </row>
    <row r="49" spans="3:15" ht="12" customHeight="1" x14ac:dyDescent="0.2">
      <c r="C49" s="1176" t="str">
        <f>(Daten!G35)</f>
        <v>Wohnbevölkerung  Ausgleich: absolut in CHF</v>
      </c>
      <c r="D49" s="1176"/>
      <c r="E49" s="1176"/>
      <c r="F49" s="1178"/>
      <c r="G49" s="1176"/>
      <c r="H49" s="1176"/>
      <c r="I49" s="1176"/>
      <c r="J49" s="1176"/>
      <c r="K49" s="1176"/>
      <c r="L49" s="1199">
        <f ca="1">SUM(Daten!J35)</f>
        <v>1800000</v>
      </c>
      <c r="M49" s="8"/>
      <c r="N49" s="8"/>
      <c r="O49" s="1180">
        <f>(Daten!H35)</f>
        <v>306</v>
      </c>
    </row>
    <row r="50" spans="3:15" ht="12" customHeight="1" x14ac:dyDescent="0.2">
      <c r="C50" s="1176" t="str">
        <f>(Daten!G36)</f>
        <v>Wohnbevölkerung  Ausgleich: x % vom Kantonsbeitrag</v>
      </c>
      <c r="D50" s="1176"/>
      <c r="E50" s="1176"/>
      <c r="F50" s="1178"/>
      <c r="G50" s="1176"/>
      <c r="H50" s="1176"/>
      <c r="I50" s="1176"/>
      <c r="J50" s="1176"/>
      <c r="K50" s="1176"/>
      <c r="L50" s="1197">
        <f ca="1">SUM(Daten!J36)</f>
        <v>0.1</v>
      </c>
      <c r="M50" s="8"/>
      <c r="N50" s="8"/>
      <c r="O50" s="1180">
        <f>(Daten!H36)</f>
        <v>308</v>
      </c>
    </row>
    <row r="51" spans="3:15" x14ac:dyDescent="0.2">
      <c r="C51" s="1176" t="str">
        <f>(Daten!G37)</f>
        <v>Wohnbevölkerung  Ausgleich: max. x % aller Finanzausgleichsmittel</v>
      </c>
      <c r="D51" s="1176"/>
      <c r="E51" s="1176"/>
      <c r="F51" s="1178"/>
      <c r="G51" s="1176"/>
      <c r="H51" s="1176"/>
      <c r="I51" s="1176"/>
      <c r="J51" s="1176"/>
      <c r="K51" s="1176"/>
      <c r="L51" s="1197">
        <f ca="1">SUM(Daten!J37)</f>
        <v>0.1</v>
      </c>
      <c r="M51" s="8"/>
      <c r="N51" s="8"/>
      <c r="O51" s="1180">
        <f>(Daten!H37)</f>
        <v>310</v>
      </c>
    </row>
    <row r="52" spans="3:15" s="200" customFormat="1" ht="12" customHeight="1" x14ac:dyDescent="0.2">
      <c r="C52" s="1176"/>
      <c r="D52" s="1176"/>
      <c r="E52" s="1176"/>
      <c r="F52" s="1178"/>
      <c r="G52" s="1176"/>
      <c r="H52" s="1176"/>
      <c r="I52" s="1176"/>
      <c r="J52" s="1176"/>
      <c r="K52" s="1176"/>
      <c r="L52" s="1197"/>
      <c r="M52" s="8"/>
      <c r="N52" s="8"/>
      <c r="O52" s="1180"/>
    </row>
    <row r="53" spans="3:15" ht="12" customHeight="1" x14ac:dyDescent="0.2">
      <c r="C53" s="1176" t="str">
        <f>(Daten!G39)</f>
        <v>Lastenausgleich Volksschule NEU</v>
      </c>
      <c r="D53" s="1176"/>
      <c r="E53" s="1176"/>
      <c r="F53" s="1178"/>
      <c r="G53" s="1176"/>
      <c r="H53" s="1176"/>
      <c r="I53" s="1176"/>
      <c r="J53" s="1176"/>
      <c r="K53" s="1176"/>
      <c r="L53" s="1197" t="str">
        <f ca="1">(Daten!J39)</f>
        <v>ja</v>
      </c>
      <c r="M53" s="8"/>
      <c r="N53" s="8"/>
      <c r="O53" s="1180">
        <f>(Daten!H39)</f>
        <v>400</v>
      </c>
    </row>
    <row r="54" spans="3:15" x14ac:dyDescent="0.2">
      <c r="C54" s="1176" t="str">
        <f>(Daten!G40)</f>
        <v>Lastenausgleich Volksschule NEU Variante
V1 = Aufwand pro Einwohner
V2 = ungewichtete Verteilung ø/Schüler
V3 = gewichtete Verteilung ø/Schüler
V4 = überdurchschnittliche Schülerquote</v>
      </c>
      <c r="D54" s="1176"/>
      <c r="E54" s="1176"/>
      <c r="F54" s="1178"/>
      <c r="G54" s="1176"/>
      <c r="H54" s="1176"/>
      <c r="I54" s="1176"/>
      <c r="J54" s="1176"/>
      <c r="K54" s="1176"/>
      <c r="L54" s="1197" t="str">
        <f ca="1">(Daten!J40)</f>
        <v>V4</v>
      </c>
      <c r="M54" s="8"/>
      <c r="N54" s="8"/>
      <c r="O54" s="1180">
        <f>(Daten!H40)</f>
        <v>402</v>
      </c>
    </row>
    <row r="55" spans="3:15" x14ac:dyDescent="0.2">
      <c r="C55" s="1176" t="str">
        <f>(Daten!G41)</f>
        <v>Anteil Finanzkraft 100% PG oder EHG (Wenn LA Volksschule NEU)</v>
      </c>
      <c r="D55" s="1176"/>
      <c r="E55" s="1176"/>
      <c r="F55" s="1178"/>
      <c r="G55" s="1176"/>
      <c r="H55" s="1176"/>
      <c r="I55" s="1176"/>
      <c r="J55" s="1176"/>
      <c r="K55" s="1176"/>
      <c r="L55" s="1197" t="str">
        <f ca="1">(Daten!J41)</f>
        <v>ja</v>
      </c>
      <c r="M55" s="8"/>
      <c r="N55" s="8"/>
      <c r="O55" s="1180">
        <f>(Daten!H41)</f>
        <v>404</v>
      </c>
    </row>
    <row r="56" spans="3:15" ht="12" customHeight="1" x14ac:dyDescent="0.2">
      <c r="C56" s="1176" t="str">
        <f>(Daten!G42)</f>
        <v>LA Volksschule  Ausgleich absolut in CHF</v>
      </c>
      <c r="D56" s="1176"/>
      <c r="E56" s="1176"/>
      <c r="F56" s="1178"/>
      <c r="G56" s="1176"/>
      <c r="H56" s="1176"/>
      <c r="I56" s="1176"/>
      <c r="J56" s="1176"/>
      <c r="K56" s="1176"/>
      <c r="L56" s="1197" t="str">
        <f ca="1">(Daten!J42)</f>
        <v>ja</v>
      </c>
      <c r="M56" s="8"/>
      <c r="N56" s="8"/>
      <c r="O56" s="1180">
        <f>(Daten!H42)</f>
        <v>406</v>
      </c>
    </row>
    <row r="57" spans="3:15" ht="12" customHeight="1" x14ac:dyDescent="0.2">
      <c r="C57" s="1176" t="str">
        <f>(Daten!G43)</f>
        <v>LA Volksschule  Ausgleich: absolut in CHF (im Maximum øIst-Aufwand x Anzahl Schüler über ø Schülerquote pro ø Einwohner)</v>
      </c>
      <c r="D57" s="1176"/>
      <c r="E57" s="1176"/>
      <c r="F57" s="1178"/>
      <c r="G57" s="1176"/>
      <c r="H57" s="1176"/>
      <c r="I57" s="1176"/>
      <c r="J57" s="1176"/>
      <c r="K57" s="1176"/>
      <c r="L57" s="1199">
        <f ca="1">(Daten!J43)</f>
        <v>5400000</v>
      </c>
      <c r="M57" s="8"/>
      <c r="N57" s="8"/>
      <c r="O57" s="1180">
        <f>(Daten!H43)</f>
        <v>408</v>
      </c>
    </row>
    <row r="58" spans="3:15" ht="12" customHeight="1" x14ac:dyDescent="0.2">
      <c r="C58" s="1176" t="str">
        <f>(Daten!G44)</f>
        <v>LA Volksschule  Ausgleich: x % vom Kantonsbeitrag</v>
      </c>
      <c r="D58" s="1176"/>
      <c r="E58" s="1176"/>
      <c r="F58" s="1178"/>
      <c r="G58" s="1176"/>
      <c r="H58" s="1176"/>
      <c r="I58" s="1176"/>
      <c r="J58" s="1176"/>
      <c r="K58" s="1176"/>
      <c r="L58" s="1197">
        <f ca="1">(Daten!J44)</f>
        <v>0.6</v>
      </c>
      <c r="M58" s="8"/>
      <c r="N58" s="8"/>
      <c r="O58" s="1180">
        <f>(Daten!H44)</f>
        <v>410</v>
      </c>
    </row>
    <row r="59" spans="3:15" x14ac:dyDescent="0.2">
      <c r="C59" s="1176" t="str">
        <f>(Daten!G45)</f>
        <v>LA Volksschule  Ausgleich: max. x % aller Finanzausgleichsmittel</v>
      </c>
      <c r="D59" s="1176"/>
      <c r="E59" s="1176"/>
      <c r="F59" s="1178"/>
      <c r="G59" s="1176"/>
      <c r="H59" s="1176"/>
      <c r="I59" s="1176"/>
      <c r="J59" s="1176"/>
      <c r="K59" s="1176"/>
      <c r="L59" s="1197">
        <f ca="1">(Daten!J45)</f>
        <v>0.3</v>
      </c>
      <c r="M59" s="8"/>
      <c r="N59" s="8"/>
      <c r="O59" s="1180">
        <f>(Daten!H45)</f>
        <v>412</v>
      </c>
    </row>
    <row r="60" spans="3:15" x14ac:dyDescent="0.2">
      <c r="C60" s="1176" t="str">
        <f>(Daten!G46)</f>
        <v>Finanzkraftausgleich gerechnet
Wenn "400" und "406"  gleich "ja", dann Restgrösse</v>
      </c>
      <c r="D60" s="1176"/>
      <c r="E60" s="1176"/>
      <c r="F60" s="1178"/>
      <c r="G60" s="1176"/>
      <c r="H60" s="1176"/>
      <c r="I60" s="1176"/>
      <c r="J60" s="1176"/>
      <c r="K60" s="1176"/>
      <c r="L60" s="1197" t="str">
        <f ca="1">(Daten!J46)</f>
        <v>ja</v>
      </c>
      <c r="M60" s="8"/>
      <c r="N60" s="8"/>
      <c r="O60" s="1180">
        <f>(Daten!H46)</f>
        <v>414</v>
      </c>
    </row>
    <row r="61" spans="3:15" x14ac:dyDescent="0.2">
      <c r="C61" s="1176" t="str">
        <f>(Daten!G47)</f>
        <v>Finanzkraftausgleich gerechnet (Index für Restgrösse)</v>
      </c>
      <c r="D61" s="1176"/>
      <c r="E61" s="1176"/>
      <c r="F61" s="1178"/>
      <c r="G61" s="1176"/>
      <c r="H61" s="1176"/>
      <c r="I61" s="1176"/>
      <c r="J61" s="1176"/>
      <c r="K61" s="1176"/>
      <c r="L61" s="1459">
        <f ca="1">(Daten!J47)</f>
        <v>0.83750000000000691</v>
      </c>
      <c r="M61" s="8"/>
      <c r="N61" s="8"/>
      <c r="O61" s="1180">
        <f>(Daten!H47)</f>
        <v>415</v>
      </c>
    </row>
    <row r="62" spans="3:15" s="200" customFormat="1" ht="12" customHeight="1" x14ac:dyDescent="0.2">
      <c r="C62"/>
      <c r="D62"/>
      <c r="E62"/>
      <c r="F62"/>
      <c r="G62"/>
      <c r="H62"/>
      <c r="I62"/>
      <c r="J62"/>
      <c r="K62"/>
      <c r="L62"/>
      <c r="M62"/>
      <c r="N62"/>
      <c r="O62" s="1174"/>
    </row>
    <row r="63" spans="3:15" s="200" customFormat="1" ht="12" customHeight="1" x14ac:dyDescent="0.2">
      <c r="C63" s="1176" t="str">
        <f>(Daten!G49)</f>
        <v>Normaufwand</v>
      </c>
      <c r="D63" s="1176"/>
      <c r="E63" s="1176"/>
      <c r="F63" s="1178"/>
      <c r="G63" s="1176"/>
      <c r="H63" s="1176"/>
      <c r="I63" s="1176"/>
      <c r="J63" s="1176"/>
      <c r="K63" s="1176"/>
      <c r="L63" s="1178">
        <f ca="1">SUM(Daten!J49)</f>
        <v>0.92</v>
      </c>
      <c r="M63" s="1179"/>
      <c r="N63" s="8"/>
      <c r="O63" s="1180">
        <f>(Daten!H49)</f>
        <v>600</v>
      </c>
    </row>
    <row r="64" spans="3:15" ht="12" customHeight="1" x14ac:dyDescent="0.2">
      <c r="C64" s="1176" t="str">
        <f>(Daten!G50)</f>
        <v>Zuschlag Normsteuerertrag (Faktor)</v>
      </c>
      <c r="D64" s="1176"/>
      <c r="E64" s="1176"/>
      <c r="F64" s="1178"/>
      <c r="G64" s="1176"/>
      <c r="H64" s="1176"/>
      <c r="I64" s="1176"/>
      <c r="J64" s="1176"/>
      <c r="K64" s="1176"/>
      <c r="L64" s="1178">
        <f ca="1">SUM(Daten!J50)</f>
        <v>0.1</v>
      </c>
      <c r="M64" s="8"/>
      <c r="N64" s="8"/>
      <c r="O64" s="1180">
        <f>(Daten!H50)</f>
        <v>600</v>
      </c>
    </row>
    <row r="65" spans="3:15" ht="12" customHeight="1" x14ac:dyDescent="0.2"/>
    <row r="66" spans="3:15" ht="12" customHeight="1" x14ac:dyDescent="0.2">
      <c r="C66" s="1176" t="str">
        <f>(Daten!G52)</f>
        <v>Wildbachverbauungen, Abschreibung</v>
      </c>
      <c r="D66" s="1176"/>
      <c r="E66" s="1176"/>
      <c r="F66" s="1178"/>
      <c r="G66" s="1176"/>
      <c r="H66" s="1176"/>
      <c r="I66" s="1176"/>
      <c r="J66" s="1176"/>
      <c r="K66" s="1176"/>
      <c r="L66" s="1178">
        <f ca="1">SUM(Daten!J52)</f>
        <v>0.04</v>
      </c>
      <c r="M66" s="1179"/>
      <c r="N66" s="1194"/>
      <c r="O66" s="1180">
        <f>(Daten!H52)</f>
        <v>700</v>
      </c>
    </row>
    <row r="67" spans="3:15" ht="12" customHeight="1" x14ac:dyDescent="0.2">
      <c r="C67" s="1176" t="str">
        <f>(Daten!G53)</f>
        <v>Naturkatastrophen, Abschreibung</v>
      </c>
      <c r="D67" s="1176"/>
      <c r="E67" s="1176"/>
      <c r="F67" s="1176"/>
      <c r="G67" s="1176"/>
      <c r="H67" s="1176"/>
      <c r="I67" s="1176"/>
      <c r="J67" s="1176"/>
      <c r="K67" s="1176"/>
      <c r="L67" s="1178">
        <f ca="1">SUM(Daten!J53)</f>
        <v>0.1</v>
      </c>
      <c r="M67" s="1179"/>
      <c r="N67" s="8"/>
      <c r="O67" s="1180">
        <f>(Daten!H53)</f>
        <v>702</v>
      </c>
    </row>
    <row r="68" spans="3:15" ht="12" customHeight="1" x14ac:dyDescent="0.2">
      <c r="C68" s="1176" t="str">
        <f>(Daten!G54)</f>
        <v>Wildbachverbauungen, Zins</v>
      </c>
      <c r="D68" s="1176"/>
      <c r="E68" s="1176"/>
      <c r="F68" s="1176"/>
      <c r="G68" s="1176"/>
      <c r="H68" s="1176"/>
      <c r="I68" s="1176"/>
      <c r="J68" s="1176"/>
      <c r="K68" s="1176"/>
      <c r="L68" s="1178">
        <f ca="1">SUM(Daten!J54)</f>
        <v>0.02</v>
      </c>
      <c r="M68" s="1179"/>
      <c r="N68" s="8"/>
      <c r="O68" s="1180">
        <f>(Daten!H54)</f>
        <v>704</v>
      </c>
    </row>
    <row r="70" spans="3:15" x14ac:dyDescent="0.2">
      <c r="C70" s="1200" t="str">
        <f>(Daten!G56)</f>
        <v>Ressourcenausgleich nur Gemeinden</v>
      </c>
      <c r="D70" s="1176"/>
      <c r="E70" s="1176"/>
      <c r="F70" s="1178"/>
      <c r="G70" s="1176"/>
      <c r="H70" s="1176"/>
      <c r="I70" s="1176"/>
      <c r="J70" s="1176"/>
      <c r="K70" s="1176"/>
      <c r="L70" s="1198" t="str">
        <f>(Daten!J56)</f>
        <v>nein</v>
      </c>
      <c r="M70" s="8"/>
      <c r="N70" s="8"/>
      <c r="O70" s="1180">
        <f>(Daten!H56)</f>
        <v>800</v>
      </c>
    </row>
    <row r="71" spans="3:15" x14ac:dyDescent="0.2">
      <c r="C71" s="1200" t="str">
        <f>(Daten!G57)</f>
        <v>RA nur GD: Ausgleich in %</v>
      </c>
      <c r="D71" s="1176"/>
      <c r="E71" s="1176"/>
      <c r="F71" s="1178"/>
      <c r="G71" s="1176"/>
      <c r="H71" s="1176"/>
      <c r="I71" s="1176"/>
      <c r="J71" s="1176"/>
      <c r="K71" s="1176"/>
      <c r="L71" s="1197">
        <f ca="1">SUM(Daten!J57)</f>
        <v>0.85</v>
      </c>
      <c r="M71" s="8"/>
      <c r="N71" s="8"/>
      <c r="O71" s="1180">
        <f>(Daten!H57)</f>
        <v>802</v>
      </c>
    </row>
    <row r="72" spans="3:15" x14ac:dyDescent="0.2">
      <c r="O72" s="1175"/>
    </row>
    <row r="73" spans="3:15" x14ac:dyDescent="0.2">
      <c r="C73" s="948" t="s">
        <v>359</v>
      </c>
      <c r="D73" s="947"/>
      <c r="E73" s="947"/>
      <c r="F73" s="947"/>
      <c r="G73" s="947"/>
      <c r="H73" s="947"/>
      <c r="I73" s="947"/>
      <c r="J73" s="947"/>
      <c r="K73" s="947"/>
      <c r="L73" s="947"/>
      <c r="O73" s="1175"/>
    </row>
  </sheetData>
  <pageMargins left="0.59055118110236227" right="0.59055118110236227" top="0.27559055118110237" bottom="0.51181102362204722" header="0.51181102362204722" footer="0.31496062992125984"/>
  <pageSetup paperSize="9" scale="75" orientation="portrait" r:id="rId1"/>
  <headerFooter alignWithMargins="0">
    <oddFooter xml:space="preserve">&amp;C&amp;8Finanzausgleich / &amp;F / &amp;A / &amp;D 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>
    <tabColor rgb="FF00B0F0"/>
    <pageSetUpPr fitToPage="1"/>
  </sheetPr>
  <dimension ref="A1:O40"/>
  <sheetViews>
    <sheetView topLeftCell="D1" zoomScaleNormal="100" workbookViewId="0">
      <selection activeCell="L24" sqref="L24"/>
    </sheetView>
  </sheetViews>
  <sheetFormatPr baseColWidth="10" defaultRowHeight="14.25" x14ac:dyDescent="0.2"/>
  <cols>
    <col min="1" max="1" width="43.875" customWidth="1"/>
    <col min="2" max="2" width="6.625" style="974" bestFit="1" customWidth="1"/>
    <col min="3" max="5" width="13.375" customWidth="1"/>
    <col min="7" max="7" width="43.875" customWidth="1"/>
    <col min="8" max="8" width="6.625" style="974" bestFit="1" customWidth="1"/>
    <col min="9" max="9" width="14.875" customWidth="1"/>
    <col min="10" max="10" width="7.875" bestFit="1" customWidth="1"/>
    <col min="12" max="12" width="43.875" customWidth="1"/>
    <col min="13" max="13" width="6.625" style="974" bestFit="1" customWidth="1"/>
    <col min="14" max="14" width="14.875" customWidth="1"/>
    <col min="15" max="15" width="7.875" bestFit="1" customWidth="1"/>
  </cols>
  <sheetData>
    <row r="1" spans="1:15" ht="18" x14ac:dyDescent="0.25">
      <c r="A1" s="13" t="str">
        <f>II_2!A1</f>
        <v>KANTON NIDWALDEN</v>
      </c>
      <c r="G1" s="13"/>
      <c r="L1" s="13"/>
    </row>
    <row r="2" spans="1:15" ht="6.75" customHeight="1" x14ac:dyDescent="0.2"/>
    <row r="3" spans="1:15" ht="15" x14ac:dyDescent="0.2">
      <c r="A3" s="1" t="str">
        <f>II_2!A3</f>
        <v>FINANZAUSGLEICH 2017</v>
      </c>
      <c r="B3" s="72"/>
      <c r="G3" s="1"/>
      <c r="H3" s="72"/>
      <c r="L3" s="1"/>
      <c r="M3" s="72"/>
    </row>
    <row r="5" spans="1:15" s="12" customFormat="1" ht="15" x14ac:dyDescent="0.2">
      <c r="B5" s="974"/>
      <c r="H5" s="974"/>
      <c r="M5" s="974"/>
    </row>
    <row r="6" spans="1:15" s="3" customFormat="1" ht="18" x14ac:dyDescent="0.25">
      <c r="A6" s="13" t="s">
        <v>444</v>
      </c>
      <c r="B6" s="974"/>
      <c r="D6" s="968" t="s">
        <v>365</v>
      </c>
      <c r="E6" s="968" t="s">
        <v>365</v>
      </c>
      <c r="G6" s="13" t="s">
        <v>472</v>
      </c>
      <c r="H6" s="974"/>
      <c r="I6" s="1098" t="str">
        <f ca="1">Para_2!L23</f>
        <v>ja</v>
      </c>
      <c r="L6" s="13" t="s">
        <v>472</v>
      </c>
      <c r="M6" s="974"/>
      <c r="N6" s="1098" t="str">
        <f ca="1">Para_2!L23</f>
        <v>ja</v>
      </c>
    </row>
    <row r="7" spans="1:15" s="13" customFormat="1" ht="29.25" x14ac:dyDescent="0.25">
      <c r="B7" s="974"/>
      <c r="C7" s="239"/>
      <c r="D7" s="1091" t="s">
        <v>513</v>
      </c>
      <c r="E7" s="1092" t="s">
        <v>512</v>
      </c>
      <c r="H7" s="974"/>
      <c r="I7" s="239"/>
      <c r="L7" s="13" t="s">
        <v>619</v>
      </c>
      <c r="M7" s="974"/>
      <c r="N7" s="1098" t="str">
        <f ca="1">Para_2!L56</f>
        <v>ja</v>
      </c>
    </row>
    <row r="8" spans="1:15" s="5" customFormat="1" ht="25.5" x14ac:dyDescent="0.2">
      <c r="A8" s="5" t="s">
        <v>0</v>
      </c>
      <c r="B8" s="974" t="s">
        <v>445</v>
      </c>
      <c r="C8" s="1046" t="s">
        <v>441</v>
      </c>
      <c r="D8" s="1046" t="s">
        <v>441</v>
      </c>
      <c r="E8" s="1046" t="s">
        <v>441</v>
      </c>
      <c r="G8" s="5" t="s">
        <v>455</v>
      </c>
      <c r="H8" s="974" t="s">
        <v>445</v>
      </c>
      <c r="I8" s="1046" t="s">
        <v>351</v>
      </c>
      <c r="L8" s="5" t="s">
        <v>455</v>
      </c>
      <c r="M8" s="974" t="s">
        <v>445</v>
      </c>
      <c r="N8" s="1046" t="s">
        <v>351</v>
      </c>
    </row>
    <row r="9" spans="1:15" s="5" customFormat="1" ht="12.75" x14ac:dyDescent="0.2">
      <c r="A9" s="275"/>
      <c r="B9" s="974"/>
      <c r="C9" s="1047"/>
      <c r="D9" s="1047"/>
      <c r="E9" s="1047"/>
      <c r="G9" s="275"/>
      <c r="H9" s="974"/>
      <c r="I9" s="1065"/>
      <c r="L9" s="275"/>
      <c r="M9" s="974"/>
      <c r="N9" s="1065"/>
    </row>
    <row r="10" spans="1:15" s="32" customFormat="1" ht="15.75" x14ac:dyDescent="0.25">
      <c r="A10" s="278" t="s">
        <v>332</v>
      </c>
      <c r="B10" s="974"/>
      <c r="C10" s="506">
        <f ca="1">SUM(I_2!L19)</f>
        <v>0</v>
      </c>
      <c r="D10" s="506">
        <f ca="1">SUM(I_2!L19)</f>
        <v>0</v>
      </c>
      <c r="E10" s="506">
        <f ca="1">SUM(I_2!L19)</f>
        <v>0</v>
      </c>
      <c r="G10" s="466" t="s">
        <v>449</v>
      </c>
      <c r="H10" s="974" t="s">
        <v>450</v>
      </c>
      <c r="I10" s="1066">
        <f ca="1">SUM(C34)</f>
        <v>18500000</v>
      </c>
      <c r="J10" s="1054">
        <f ca="1">SUM(J11:J17)</f>
        <v>1</v>
      </c>
      <c r="L10" s="466" t="s">
        <v>449</v>
      </c>
      <c r="M10" s="974" t="s">
        <v>450</v>
      </c>
      <c r="N10" s="1066">
        <f ca="1">SUM(C34)</f>
        <v>18500000</v>
      </c>
      <c r="O10" s="1054">
        <f ca="1">SUM(O11:O17)</f>
        <v>1.2710357816216216</v>
      </c>
    </row>
    <row r="11" spans="1:15" s="32" customFormat="1" ht="15.75" x14ac:dyDescent="0.25">
      <c r="A11" s="278" t="s">
        <v>331</v>
      </c>
      <c r="B11" s="974"/>
      <c r="C11" s="506">
        <f ca="1">SUM(I_2!L20)</f>
        <v>0</v>
      </c>
      <c r="D11" s="506">
        <f ca="1">SUM(I_2!L20)</f>
        <v>0</v>
      </c>
      <c r="E11" s="506">
        <f ca="1">SUM(I_2!L20)</f>
        <v>0</v>
      </c>
      <c r="G11" s="278" t="s">
        <v>456</v>
      </c>
      <c r="H11" s="974" t="s">
        <v>463</v>
      </c>
      <c r="I11" s="1064">
        <f ca="1">SUM(V_2!J24)</f>
        <v>876325</v>
      </c>
      <c r="J11" s="1054">
        <f ca="1">I11/I$10</f>
        <v>4.7368918918918916E-2</v>
      </c>
      <c r="L11" s="278" t="s">
        <v>456</v>
      </c>
      <c r="M11" s="974" t="s">
        <v>463</v>
      </c>
      <c r="N11" s="1064">
        <f ca="1">SUM(V_2!J24)</f>
        <v>876325</v>
      </c>
      <c r="O11" s="1054">
        <f ca="1">N11/N$10</f>
        <v>4.7368918918918916E-2</v>
      </c>
    </row>
    <row r="12" spans="1:15" s="32" customFormat="1" ht="15" x14ac:dyDescent="0.25">
      <c r="A12" s="278" t="s">
        <v>330</v>
      </c>
      <c r="B12" s="974"/>
      <c r="C12" s="506">
        <f ca="1">SUM(I_2!L21)</f>
        <v>0</v>
      </c>
      <c r="D12" s="506">
        <f ca="1">SUM(I_2!L21)</f>
        <v>0</v>
      </c>
      <c r="E12" s="506">
        <f ca="1">SUM(I_2!L21)</f>
        <v>0</v>
      </c>
      <c r="G12" s="278" t="s">
        <v>457</v>
      </c>
      <c r="H12" s="974"/>
      <c r="I12" s="1064"/>
      <c r="L12" s="278" t="s">
        <v>457</v>
      </c>
      <c r="M12" s="974"/>
      <c r="N12" s="1064"/>
    </row>
    <row r="13" spans="1:15" s="32" customFormat="1" ht="15.75" x14ac:dyDescent="0.25">
      <c r="A13" s="4" t="s">
        <v>8</v>
      </c>
      <c r="B13" s="974"/>
      <c r="C13" s="506">
        <f ca="1">SUM(I_2!L22)</f>
        <v>0</v>
      </c>
      <c r="D13" s="506">
        <f ca="1">SUM(I_2!L22)</f>
        <v>0</v>
      </c>
      <c r="E13" s="506">
        <f ca="1">SUM(I_2!L22)</f>
        <v>0</v>
      </c>
      <c r="G13" s="278" t="s">
        <v>458</v>
      </c>
      <c r="H13" s="974" t="s">
        <v>312</v>
      </c>
      <c r="I13" s="1064">
        <f ca="1">SUM(LAW_2!F25)</f>
        <v>1800000</v>
      </c>
      <c r="J13" s="1054">
        <f ca="1">I13/I$10</f>
        <v>9.7297297297297303E-2</v>
      </c>
      <c r="L13" s="278" t="s">
        <v>458</v>
      </c>
      <c r="M13" s="974" t="s">
        <v>312</v>
      </c>
      <c r="N13" s="1064">
        <f ca="1">SUM(LAW_2!F25)</f>
        <v>1800000</v>
      </c>
      <c r="O13" s="1054">
        <f ca="1">N13/N$10</f>
        <v>9.7297297297297303E-2</v>
      </c>
    </row>
    <row r="14" spans="1:15" s="32" customFormat="1" ht="15" x14ac:dyDescent="0.25">
      <c r="A14" s="278" t="s">
        <v>329</v>
      </c>
      <c r="B14" s="974"/>
      <c r="C14" s="506">
        <f ca="1">SUM(I_2!L23)</f>
        <v>247266</v>
      </c>
      <c r="D14" s="506">
        <f ca="1">SUM(I_2!L23)</f>
        <v>247266</v>
      </c>
      <c r="E14" s="506">
        <f ca="1">SUM(I_2!L23)</f>
        <v>247266</v>
      </c>
      <c r="G14" s="278" t="s">
        <v>459</v>
      </c>
      <c r="H14" s="1050"/>
      <c r="I14" s="1064"/>
      <c r="L14" s="278" t="s">
        <v>459</v>
      </c>
      <c r="M14" s="1050"/>
      <c r="N14" s="1064"/>
    </row>
    <row r="15" spans="1:15" s="32" customFormat="1" ht="15.75" x14ac:dyDescent="0.25">
      <c r="A15" s="278" t="s">
        <v>185</v>
      </c>
      <c r="B15" s="974"/>
      <c r="C15" s="506">
        <f ca="1">SUM(I_2!L24)</f>
        <v>0</v>
      </c>
      <c r="D15" s="506">
        <f ca="1">SUM(I_2!L24)</f>
        <v>0</v>
      </c>
      <c r="E15" s="506">
        <f ca="1">SUM(I_2!L24)</f>
        <v>0</v>
      </c>
      <c r="G15" s="278" t="s">
        <v>462</v>
      </c>
      <c r="H15" s="974" t="s">
        <v>313</v>
      </c>
      <c r="I15" s="1064">
        <f ca="1">SUM(III_2!J27)</f>
        <v>10414161.959999999</v>
      </c>
      <c r="J15" s="1054">
        <f ca="1">I15/I$10</f>
        <v>0.56292767351351347</v>
      </c>
      <c r="L15" s="278" t="s">
        <v>462</v>
      </c>
      <c r="M15" s="974" t="s">
        <v>313</v>
      </c>
      <c r="N15" s="1064">
        <f ca="1">SUM(III_2!J27)</f>
        <v>10414161.959999999</v>
      </c>
      <c r="O15" s="1054">
        <f ca="1">N15/N$10</f>
        <v>0.56292767351351347</v>
      </c>
    </row>
    <row r="16" spans="1:15" s="32" customFormat="1" ht="15" x14ac:dyDescent="0.25">
      <c r="A16" s="279" t="s">
        <v>194</v>
      </c>
      <c r="B16" s="1050"/>
      <c r="C16" s="506">
        <f ca="1">SUM(I_2!L25)</f>
        <v>9246993</v>
      </c>
      <c r="D16" s="506">
        <f ca="1">SUM(I_2!L25)</f>
        <v>9246993</v>
      </c>
      <c r="E16" s="506">
        <f ca="1">SUM(I_2!L25)</f>
        <v>9246993</v>
      </c>
      <c r="G16" s="278" t="s">
        <v>469</v>
      </c>
      <c r="H16" s="974"/>
      <c r="I16" s="1067"/>
      <c r="J16"/>
      <c r="L16" s="278" t="s">
        <v>469</v>
      </c>
      <c r="M16" s="974"/>
      <c r="N16" s="1067"/>
      <c r="O16"/>
    </row>
    <row r="17" spans="1:15" s="32" customFormat="1" ht="15.75" x14ac:dyDescent="0.25">
      <c r="A17" s="4" t="s">
        <v>12</v>
      </c>
      <c r="B17" s="974"/>
      <c r="C17" s="506">
        <f ca="1">SUM(I_2!L26)</f>
        <v>0</v>
      </c>
      <c r="D17" s="506">
        <f ca="1">SUM(I_2!L26)</f>
        <v>0</v>
      </c>
      <c r="E17" s="506">
        <f ca="1">SUM(I_2!L26)</f>
        <v>0</v>
      </c>
      <c r="G17" s="831" t="s">
        <v>465</v>
      </c>
      <c r="H17" s="1055" t="s">
        <v>464</v>
      </c>
      <c r="I17" s="1068">
        <f ca="1">I10-SUM(I11:I16)</f>
        <v>5409513.040000001</v>
      </c>
      <c r="J17" s="1056">
        <f ca="1">I17/I$10</f>
        <v>0.2924061102702703</v>
      </c>
      <c r="L17" s="831" t="s">
        <v>465</v>
      </c>
      <c r="M17" s="1055" t="s">
        <v>464</v>
      </c>
      <c r="N17" s="1058">
        <f ca="1">N10-N19-SUM(N11:N14)</f>
        <v>10423675</v>
      </c>
      <c r="O17" s="1056">
        <f ca="1">N17/N$10</f>
        <v>0.56344189189189187</v>
      </c>
    </row>
    <row r="18" spans="1:15" s="32" customFormat="1" ht="15" x14ac:dyDescent="0.25">
      <c r="A18" s="278" t="s">
        <v>193</v>
      </c>
      <c r="B18" s="974"/>
      <c r="C18" s="506">
        <f ca="1">SUM(I_2!L27)</f>
        <v>608616</v>
      </c>
      <c r="D18" s="506">
        <f ca="1">SUM(I_2!L27)</f>
        <v>608616</v>
      </c>
      <c r="E18" s="506">
        <f ca="1">SUM(I_2!L27)</f>
        <v>608616</v>
      </c>
      <c r="G18" s="278" t="s">
        <v>317</v>
      </c>
      <c r="I18" s="1069" t="str">
        <f ca="1">(Para_2!L53)</f>
        <v>ja</v>
      </c>
      <c r="L18" s="278" t="s">
        <v>317</v>
      </c>
      <c r="N18" s="1063" t="str">
        <f ca="1">(Para_2!L53)</f>
        <v>ja</v>
      </c>
    </row>
    <row r="19" spans="1:15" s="32" customFormat="1" ht="15.75" x14ac:dyDescent="0.25">
      <c r="A19" s="4" t="s">
        <v>14</v>
      </c>
      <c r="B19" s="974"/>
      <c r="C19" s="506">
        <f ca="1">SUM(I_2!L28)</f>
        <v>853235</v>
      </c>
      <c r="D19" s="506">
        <f ca="1">SUM(I_2!L28)</f>
        <v>853235</v>
      </c>
      <c r="E19" s="506">
        <f ca="1">SUM(I_2!L28)</f>
        <v>853235</v>
      </c>
      <c r="G19" s="278" t="s">
        <v>460</v>
      </c>
      <c r="H19" s="974" t="s">
        <v>466</v>
      </c>
      <c r="I19" s="1064">
        <f ca="1">IF(I$18="ja",SUM(LAV_2!N29,"0"))</f>
        <v>5400000</v>
      </c>
      <c r="J19" s="1054">
        <f ca="1">I19/I$10</f>
        <v>0.29189189189189191</v>
      </c>
      <c r="L19" s="278" t="s">
        <v>460</v>
      </c>
      <c r="M19" s="974" t="s">
        <v>466</v>
      </c>
      <c r="N19" s="1064">
        <f ca="1">IF(AND(N6="ja",N7="ja"),LAV_2!L32,"0")</f>
        <v>5400000</v>
      </c>
      <c r="O19" s="1054">
        <f ca="1">N19/N$10</f>
        <v>0.29189189189189191</v>
      </c>
    </row>
    <row r="20" spans="1:15" s="32" customFormat="1" ht="15.75" x14ac:dyDescent="0.25">
      <c r="A20" s="4" t="s">
        <v>15</v>
      </c>
      <c r="B20" s="974"/>
      <c r="C20" s="506">
        <f ca="1">SUM(I_2!L29)</f>
        <v>0</v>
      </c>
      <c r="D20" s="506">
        <f ca="1">SUM(I_2!L29)</f>
        <v>0</v>
      </c>
      <c r="E20" s="506">
        <f ca="1">SUM(I_2!L29)</f>
        <v>0</v>
      </c>
      <c r="G20" s="278" t="s">
        <v>470</v>
      </c>
      <c r="H20" s="974" t="s">
        <v>466</v>
      </c>
      <c r="I20" s="1064" t="str">
        <f ca="1">IF(I$18="ja","0",SUM(IVc_2!E27,))</f>
        <v>0</v>
      </c>
      <c r="J20" s="1054">
        <f ca="1">I20/I$28</f>
        <v>0</v>
      </c>
      <c r="L20" s="278" t="s">
        <v>470</v>
      </c>
      <c r="M20" s="974" t="s">
        <v>466</v>
      </c>
      <c r="N20" s="1064" t="str">
        <f ca="1">IF(N$18="ja","0",SUM(IVc_2!E27,))</f>
        <v>0</v>
      </c>
      <c r="O20" s="1054" t="e">
        <f ca="1">N20/N$28</f>
        <v>#DIV/0!</v>
      </c>
    </row>
    <row r="21" spans="1:15" s="12" customFormat="1" ht="15.75" x14ac:dyDescent="0.25">
      <c r="A21" s="466" t="s">
        <v>195</v>
      </c>
      <c r="B21" s="974" t="s">
        <v>383</v>
      </c>
      <c r="C21" s="39">
        <f ca="1">SUM(C10:C20)</f>
        <v>10956110</v>
      </c>
      <c r="D21" s="39">
        <f ca="1">SUM(D10:D20)</f>
        <v>10956110</v>
      </c>
      <c r="E21" s="39">
        <f ca="1">SUM(E10:E20)</f>
        <v>10956110</v>
      </c>
      <c r="G21" s="275" t="s">
        <v>467</v>
      </c>
      <c r="H21" s="974" t="s">
        <v>468</v>
      </c>
      <c r="I21" s="1070">
        <f ca="1">I19+I20-I17</f>
        <v>-9513.0400000009686</v>
      </c>
      <c r="J21" s="1057" t="str">
        <f ca="1">IF(I21&lt;&gt;0,"Fehler","Okay")</f>
        <v>Fehler</v>
      </c>
      <c r="L21" s="275" t="s">
        <v>467</v>
      </c>
      <c r="M21" s="974" t="s">
        <v>468</v>
      </c>
      <c r="N21" s="1049">
        <f ca="1">N15+N20-N17</f>
        <v>-9513.0400000009686</v>
      </c>
      <c r="O21" s="1057" t="str">
        <f ca="1">IF(N21&lt;&gt;0,"Fehler","Okay")</f>
        <v>Fehler</v>
      </c>
    </row>
    <row r="22" spans="1:15" x14ac:dyDescent="0.2">
      <c r="G22" s="275"/>
      <c r="I22" s="1070"/>
      <c r="L22" s="275"/>
      <c r="N22" s="1070"/>
    </row>
    <row r="23" spans="1:15" x14ac:dyDescent="0.2">
      <c r="A23" s="275" t="s">
        <v>442</v>
      </c>
      <c r="C23" s="1048">
        <f ca="1">SUM(I!L16)</f>
        <v>0.93</v>
      </c>
      <c r="D23" s="1048">
        <f ca="1">SUM(I_2!L16)</f>
        <v>1</v>
      </c>
      <c r="E23" s="1048">
        <f ca="1">SUM(I!L16)</f>
        <v>0.93</v>
      </c>
      <c r="I23" s="1067"/>
      <c r="N23" s="1067"/>
    </row>
    <row r="24" spans="1:15" ht="18" x14ac:dyDescent="0.25">
      <c r="A24" s="275" t="s">
        <v>443</v>
      </c>
      <c r="C24" s="1048">
        <f ca="1">SUM(Para!L32)</f>
        <v>1</v>
      </c>
      <c r="D24" s="1048">
        <f ca="1">SUM(Para_2!L32)</f>
        <v>0.95652173913043492</v>
      </c>
      <c r="E24" s="1048">
        <f ca="1">SUM(Para!L32)</f>
        <v>1</v>
      </c>
      <c r="G24" s="13" t="s">
        <v>471</v>
      </c>
      <c r="I24" s="1099" t="str">
        <f ca="1">I6</f>
        <v>ja</v>
      </c>
      <c r="J24" s="3"/>
      <c r="L24" s="13"/>
      <c r="N24" s="1099"/>
      <c r="O24" s="3"/>
    </row>
    <row r="25" spans="1:15" ht="18" x14ac:dyDescent="0.25">
      <c r="G25" s="13"/>
      <c r="I25" s="1071"/>
      <c r="J25" s="13"/>
      <c r="L25" s="13"/>
      <c r="N25" s="1071"/>
      <c r="O25" s="13"/>
    </row>
    <row r="26" spans="1:15" x14ac:dyDescent="0.2">
      <c r="A26" s="1090" t="s">
        <v>515</v>
      </c>
      <c r="C26" s="1097" t="str">
        <f ca="1">(Para_2!L35)</f>
        <v>nein</v>
      </c>
      <c r="G26" s="5" t="s">
        <v>455</v>
      </c>
      <c r="H26" s="974" t="s">
        <v>445</v>
      </c>
      <c r="I26" s="1072" t="s">
        <v>351</v>
      </c>
      <c r="J26" s="5"/>
      <c r="L26" s="5"/>
      <c r="N26" s="1072"/>
      <c r="O26" s="5"/>
    </row>
    <row r="27" spans="1:15" ht="15" x14ac:dyDescent="0.25">
      <c r="A27" s="466" t="s">
        <v>423</v>
      </c>
      <c r="B27" s="974" t="s">
        <v>384</v>
      </c>
      <c r="C27" s="39">
        <f ca="1">IF(C$26="nein",D27,E27)</f>
        <v>8043408</v>
      </c>
      <c r="D27" s="39">
        <f ca="1">SUM(II_2!C36)</f>
        <v>8043408</v>
      </c>
      <c r="E27" s="1094">
        <f ca="1">(Para_2!L38)</f>
        <v>8000000</v>
      </c>
      <c r="G27" s="275"/>
      <c r="I27" s="1065"/>
      <c r="J27" s="5"/>
      <c r="L27" s="275"/>
      <c r="N27" s="1065"/>
      <c r="O27" s="5"/>
    </row>
    <row r="28" spans="1:15" ht="15.75" x14ac:dyDescent="0.25">
      <c r="G28" s="466" t="s">
        <v>449</v>
      </c>
      <c r="H28" s="974" t="s">
        <v>450</v>
      </c>
      <c r="I28" s="1066">
        <f ca="1">SUM(C32)</f>
        <v>18999518</v>
      </c>
      <c r="J28" s="1054">
        <f ca="1">SUM(J29:J35)</f>
        <v>1</v>
      </c>
      <c r="L28" s="466"/>
      <c r="N28" s="1066"/>
      <c r="O28" s="1054"/>
    </row>
    <row r="29" spans="1:15" ht="15" x14ac:dyDescent="0.2">
      <c r="A29" s="275" t="s">
        <v>242</v>
      </c>
      <c r="B29" s="974" t="s">
        <v>285</v>
      </c>
      <c r="C29" s="1049">
        <f ca="1">IF(C$26="nein",D29,E29)</f>
        <v>0.15</v>
      </c>
      <c r="D29" s="1049">
        <f ca="1">SUM(Para_2!L11)</f>
        <v>0.15</v>
      </c>
      <c r="E29" s="1095" t="s">
        <v>514</v>
      </c>
      <c r="G29" s="278" t="s">
        <v>456</v>
      </c>
      <c r="H29" s="974" t="s">
        <v>463</v>
      </c>
      <c r="I29" s="1064">
        <f ca="1">SUM(I11)</f>
        <v>876325</v>
      </c>
      <c r="J29" s="1054">
        <f ca="1">I29/I$28</f>
        <v>4.6123538502397796E-2</v>
      </c>
      <c r="L29" s="278"/>
      <c r="N29" s="1064"/>
      <c r="O29" s="1054"/>
    </row>
    <row r="30" spans="1:15" ht="15" x14ac:dyDescent="0.25">
      <c r="A30" s="275" t="s">
        <v>446</v>
      </c>
      <c r="B30" s="974" t="s">
        <v>452</v>
      </c>
      <c r="C30" s="1048">
        <f ca="1">IF(C$26="nein",D30,E30)</f>
        <v>1</v>
      </c>
      <c r="D30" s="1048">
        <f ca="1">SUM(Para_2!L37)</f>
        <v>1</v>
      </c>
      <c r="E30" s="1096" t="s">
        <v>514</v>
      </c>
      <c r="G30" s="278" t="s">
        <v>457</v>
      </c>
      <c r="I30" s="1064"/>
      <c r="J30" s="32"/>
      <c r="L30" s="278"/>
      <c r="N30" s="1064"/>
      <c r="O30" s="32"/>
    </row>
    <row r="31" spans="1:15" ht="15" x14ac:dyDescent="0.2">
      <c r="G31" s="278" t="s">
        <v>458</v>
      </c>
      <c r="H31" s="974" t="s">
        <v>312</v>
      </c>
      <c r="I31" s="1064">
        <f ca="1">SUM(I13)</f>
        <v>1800000</v>
      </c>
      <c r="J31" s="1054">
        <f ca="1">I31/I$28</f>
        <v>9.4739245490332968E-2</v>
      </c>
      <c r="L31" s="278"/>
      <c r="N31" s="1064"/>
      <c r="O31" s="1054"/>
    </row>
    <row r="32" spans="1:15" ht="15" x14ac:dyDescent="0.25">
      <c r="A32" s="466" t="s">
        <v>447</v>
      </c>
      <c r="B32" s="974" t="s">
        <v>385</v>
      </c>
      <c r="C32" s="39">
        <f ca="1">SUM(C27,C21)</f>
        <v>18999518</v>
      </c>
      <c r="D32" s="39">
        <f ca="1">SUM(D27,D21)</f>
        <v>18999518</v>
      </c>
      <c r="E32" s="39">
        <f ca="1">SUM(E27,E21)</f>
        <v>18956110</v>
      </c>
      <c r="G32" s="278" t="s">
        <v>459</v>
      </c>
      <c r="H32" s="1050"/>
      <c r="I32" s="1064"/>
      <c r="J32" s="32"/>
      <c r="L32" s="278"/>
      <c r="M32" s="1050"/>
      <c r="N32" s="1064"/>
      <c r="O32" s="32"/>
    </row>
    <row r="33" spans="1:15" ht="15" x14ac:dyDescent="0.2">
      <c r="G33" s="278" t="s">
        <v>462</v>
      </c>
      <c r="H33" s="974" t="s">
        <v>313</v>
      </c>
      <c r="I33" s="1064">
        <f ca="1">SUM(I15)</f>
        <v>10414161.959999999</v>
      </c>
      <c r="J33" s="1054">
        <f ca="1">I33/I$28</f>
        <v>0.54812769250251503</v>
      </c>
      <c r="L33" s="278"/>
      <c r="N33" s="1064"/>
      <c r="O33" s="1054"/>
    </row>
    <row r="34" spans="1:15" ht="15" x14ac:dyDescent="0.25">
      <c r="A34" s="466" t="s">
        <v>449</v>
      </c>
      <c r="B34" s="974" t="s">
        <v>450</v>
      </c>
      <c r="C34" s="39">
        <f ca="1">SUM(Para_2!L24)</f>
        <v>18500000</v>
      </c>
      <c r="D34" s="39">
        <f ca="1">SUM(Para_2!L24)</f>
        <v>18500000</v>
      </c>
      <c r="E34" s="39">
        <f ca="1">SUM(Para_2!L24)</f>
        <v>18500000</v>
      </c>
      <c r="G34" s="278" t="s">
        <v>469</v>
      </c>
      <c r="I34" s="1067"/>
      <c r="L34" s="278"/>
      <c r="N34" s="1067"/>
    </row>
    <row r="35" spans="1:15" ht="15.75" x14ac:dyDescent="0.25">
      <c r="G35" s="831" t="s">
        <v>465</v>
      </c>
      <c r="H35" s="1055" t="s">
        <v>464</v>
      </c>
      <c r="I35" s="1068">
        <f ca="1">I28-SUM(I29:I34)</f>
        <v>5909031.040000001</v>
      </c>
      <c r="J35" s="1056">
        <f ca="1">I35/I$28</f>
        <v>0.31100952350475425</v>
      </c>
      <c r="L35" s="831"/>
      <c r="M35" s="1055"/>
      <c r="N35" s="1068"/>
      <c r="O35" s="1056"/>
    </row>
    <row r="36" spans="1:15" ht="15" x14ac:dyDescent="0.25">
      <c r="A36" s="466" t="s">
        <v>448</v>
      </c>
      <c r="B36" s="974" t="s">
        <v>451</v>
      </c>
      <c r="C36" s="39">
        <f ca="1">SUM(C32-C34)</f>
        <v>499518</v>
      </c>
      <c r="D36" s="39">
        <f ca="1">SUM(D32-D34)</f>
        <v>499518</v>
      </c>
      <c r="E36" s="39">
        <f ca="1">SUM(E32-E34)</f>
        <v>456110</v>
      </c>
      <c r="G36" s="278" t="s">
        <v>317</v>
      </c>
      <c r="I36" s="1069" t="str">
        <f ca="1">I18</f>
        <v>ja</v>
      </c>
      <c r="L36" s="278"/>
      <c r="N36" s="1069"/>
    </row>
    <row r="37" spans="1:15" ht="15" x14ac:dyDescent="0.2">
      <c r="G37" s="278" t="s">
        <v>460</v>
      </c>
      <c r="H37" s="974" t="s">
        <v>466</v>
      </c>
      <c r="I37" s="1064">
        <f ca="1">SUM(LAV_2!N29)</f>
        <v>5400000</v>
      </c>
      <c r="J37" s="1054">
        <f ca="1">I37/I$28</f>
        <v>0.28421773647099891</v>
      </c>
      <c r="L37" s="278"/>
      <c r="N37" s="1064"/>
      <c r="O37" s="1054"/>
    </row>
    <row r="38" spans="1:15" ht="15" x14ac:dyDescent="0.2">
      <c r="G38" s="278" t="s">
        <v>470</v>
      </c>
      <c r="H38" s="974" t="s">
        <v>466</v>
      </c>
      <c r="I38" s="1064">
        <f ca="1">SUM(IVc_2!E27)</f>
        <v>5400000</v>
      </c>
      <c r="J38" s="1054">
        <f ca="1">I38/I$28</f>
        <v>0.28421773647099891</v>
      </c>
      <c r="L38" s="278"/>
      <c r="N38" s="1064"/>
      <c r="O38" s="1054"/>
    </row>
    <row r="39" spans="1:15" x14ac:dyDescent="0.2">
      <c r="G39" s="275" t="s">
        <v>467</v>
      </c>
      <c r="H39" s="974" t="s">
        <v>468</v>
      </c>
      <c r="I39" s="1070">
        <f ca="1">I37+I38-I35</f>
        <v>4890968.959999999</v>
      </c>
      <c r="J39" s="1057" t="str">
        <f ca="1">IF(I39&lt;&gt;0,"Fehler","Okay")</f>
        <v>Fehler</v>
      </c>
      <c r="L39" s="275"/>
      <c r="N39" s="1070"/>
      <c r="O39" s="1057"/>
    </row>
    <row r="40" spans="1:15" x14ac:dyDescent="0.2">
      <c r="I40" s="1067"/>
      <c r="N40" s="1067"/>
    </row>
  </sheetData>
  <pageMargins left="0.59055118110236227" right="0.59055118110236227" top="0.27559055118110237" bottom="0.39370078740157483" header="0.51181102362204722" footer="0.23622047244094491"/>
  <pageSetup paperSize="8" orientation="landscape" r:id="rId1"/>
  <headerFooter alignWithMargins="0">
    <oddFooter>&amp;C&amp;8Finanzausgleich / &amp;F / &amp;A / 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3">
    <tabColor rgb="FF00B0F0"/>
  </sheetPr>
  <dimension ref="A1:T43"/>
  <sheetViews>
    <sheetView zoomScaleNormal="100" workbookViewId="0">
      <pane ySplit="16" topLeftCell="A17" activePane="bottomLeft" state="frozen"/>
      <selection activeCell="L24" sqref="L24"/>
      <selection pane="bottomLeft" activeCell="L24" sqref="L24"/>
    </sheetView>
  </sheetViews>
  <sheetFormatPr baseColWidth="10" defaultRowHeight="14.25" x14ac:dyDescent="0.2"/>
  <cols>
    <col min="1" max="1" width="13.75" customWidth="1"/>
    <col min="2" max="2" width="2.5" customWidth="1"/>
    <col min="3" max="3" width="5.75" customWidth="1"/>
    <col min="4" max="4" width="8.75" customWidth="1"/>
    <col min="5" max="5" width="9.25" customWidth="1"/>
    <col min="6" max="6" width="4.625" customWidth="1"/>
    <col min="7" max="7" width="12.125" bestFit="1" customWidth="1"/>
    <col min="8" max="8" width="7.125" customWidth="1"/>
    <col min="9" max="9" width="8.625" customWidth="1"/>
    <col min="10" max="10" width="6.25" customWidth="1"/>
    <col min="11" max="11" width="15" customWidth="1"/>
    <col min="12" max="12" width="14.75" customWidth="1"/>
    <col min="13" max="13" width="13.875" customWidth="1"/>
    <col min="14" max="14" width="3" customWidth="1"/>
    <col min="15" max="15" width="10.25" style="278" bestFit="1" customWidth="1"/>
    <col min="16" max="16" width="10" style="278" bestFit="1" customWidth="1"/>
    <col min="17" max="20" width="10.25" style="278" bestFit="1" customWidth="1"/>
  </cols>
  <sheetData>
    <row r="1" spans="3:20" x14ac:dyDescent="0.2">
      <c r="D1" s="501"/>
      <c r="E1" s="501"/>
      <c r="F1" s="502"/>
      <c r="K1" s="5"/>
      <c r="O1" s="275"/>
      <c r="P1" s="275"/>
      <c r="Q1" s="275"/>
      <c r="R1" s="275"/>
      <c r="S1" s="275"/>
      <c r="T1" s="275"/>
    </row>
    <row r="2" spans="3:20" ht="15.75" x14ac:dyDescent="0.25">
      <c r="D2" s="95"/>
      <c r="E2" s="501"/>
      <c r="F2" s="502"/>
      <c r="G2" s="2"/>
      <c r="H2" s="2"/>
      <c r="I2" s="2"/>
      <c r="K2" s="108"/>
      <c r="L2" s="501"/>
      <c r="M2" s="502"/>
      <c r="N2" s="2"/>
      <c r="O2" s="275"/>
      <c r="P2" s="275"/>
      <c r="Q2" s="275"/>
      <c r="R2" s="275"/>
      <c r="S2" s="275"/>
      <c r="T2" s="275"/>
    </row>
    <row r="3" spans="3:20" ht="15" x14ac:dyDescent="0.2">
      <c r="D3" s="501"/>
      <c r="E3" s="501"/>
      <c r="F3" s="502"/>
      <c r="K3" s="1"/>
      <c r="O3" s="275"/>
      <c r="P3" s="275"/>
      <c r="Q3" s="275"/>
      <c r="R3" s="275"/>
      <c r="S3" s="275"/>
      <c r="T3" s="275"/>
    </row>
    <row r="4" spans="3:20" x14ac:dyDescent="0.2">
      <c r="D4" s="94"/>
      <c r="E4" s="501"/>
      <c r="F4" s="502"/>
      <c r="K4" s="5"/>
      <c r="O4" s="275"/>
      <c r="P4" s="275"/>
      <c r="Q4" s="275"/>
      <c r="R4" s="275"/>
      <c r="S4" s="275"/>
      <c r="T4" s="275"/>
    </row>
    <row r="5" spans="3:20" ht="13.5" customHeight="1" x14ac:dyDescent="0.2">
      <c r="D5" s="501"/>
      <c r="E5" s="501"/>
      <c r="F5" s="502"/>
      <c r="K5" s="5"/>
      <c r="O5" s="275"/>
      <c r="P5" s="275"/>
      <c r="Q5" s="275"/>
      <c r="R5" s="275"/>
      <c r="S5" s="275"/>
      <c r="T5" s="275"/>
    </row>
    <row r="6" spans="3:20" ht="24.75" customHeight="1" x14ac:dyDescent="0.25">
      <c r="C6" s="79" t="s">
        <v>106</v>
      </c>
      <c r="D6" s="79"/>
      <c r="E6" s="79"/>
      <c r="F6" s="80"/>
      <c r="G6" s="81"/>
      <c r="H6" s="81"/>
      <c r="I6" s="81"/>
      <c r="J6" s="81"/>
      <c r="K6" s="82"/>
      <c r="L6" s="82" t="str">
        <f>Para_2!N6</f>
        <v>FINANZAUSGLEICH 2017</v>
      </c>
      <c r="M6" s="82"/>
      <c r="N6" s="103"/>
      <c r="O6" s="306" t="s">
        <v>178</v>
      </c>
      <c r="P6" s="276"/>
      <c r="Q6" s="276"/>
      <c r="R6" s="276"/>
      <c r="S6" s="276"/>
      <c r="T6" s="276"/>
    </row>
    <row r="7" spans="3:20" x14ac:dyDescent="0.2">
      <c r="C7" s="731"/>
      <c r="D7" s="501"/>
      <c r="E7" s="501"/>
      <c r="F7" s="502"/>
      <c r="I7" s="830"/>
      <c r="K7" s="5"/>
      <c r="O7" s="275"/>
      <c r="P7" s="275"/>
      <c r="Q7" s="275"/>
      <c r="R7" s="275"/>
      <c r="S7" s="275"/>
      <c r="T7" s="275"/>
    </row>
    <row r="8" spans="3:20" ht="6" customHeight="1" x14ac:dyDescent="0.2">
      <c r="D8" s="501"/>
      <c r="E8" s="501"/>
      <c r="F8" s="502"/>
      <c r="I8" s="742"/>
      <c r="K8" s="5"/>
      <c r="O8" s="275"/>
      <c r="P8" s="275"/>
      <c r="Q8" s="275"/>
      <c r="R8" s="275"/>
      <c r="S8" s="275"/>
      <c r="T8" s="275"/>
    </row>
    <row r="9" spans="3:20" s="3" customFormat="1" ht="15.75" customHeight="1" x14ac:dyDescent="0.25">
      <c r="C9" s="13" t="s">
        <v>125</v>
      </c>
      <c r="D9" s="217"/>
      <c r="E9" s="217"/>
      <c r="F9" s="218"/>
      <c r="K9" s="13"/>
      <c r="O9" s="3" t="str">
        <f>C9</f>
        <v>I. Beiträge der finanzstarken Gemeinden, Art. 9 und 10</v>
      </c>
    </row>
    <row r="10" spans="3:20" ht="9" customHeight="1" x14ac:dyDescent="0.2">
      <c r="C10" s="8"/>
      <c r="D10" s="10"/>
      <c r="E10" s="10"/>
      <c r="F10" s="198"/>
      <c r="G10" s="8"/>
      <c r="H10" s="8"/>
      <c r="I10" s="8"/>
      <c r="J10" s="8"/>
      <c r="K10" s="37"/>
      <c r="O10" s="8"/>
      <c r="P10" s="8"/>
      <c r="Q10" s="8"/>
      <c r="R10" s="8"/>
      <c r="S10" s="8"/>
      <c r="T10" s="8"/>
    </row>
    <row r="11" spans="3:20" ht="9" customHeight="1" x14ac:dyDescent="0.2">
      <c r="C11" s="8"/>
      <c r="D11" s="10"/>
      <c r="E11" s="10"/>
      <c r="F11" s="198"/>
      <c r="G11" s="8"/>
      <c r="H11" s="8"/>
      <c r="I11" s="8"/>
      <c r="J11" s="8"/>
      <c r="K11" s="37"/>
      <c r="O11" s="8"/>
      <c r="P11" s="8"/>
      <c r="Q11" s="8"/>
      <c r="R11" s="8"/>
      <c r="S11" s="8"/>
      <c r="T11" s="8"/>
    </row>
    <row r="12" spans="3:20" s="6" customFormat="1" ht="12" customHeight="1" x14ac:dyDescent="0.2">
      <c r="C12" s="199" t="s">
        <v>94</v>
      </c>
      <c r="D12" s="1731" t="s">
        <v>109</v>
      </c>
      <c r="E12" s="1731"/>
      <c r="F12" s="73" t="s">
        <v>104</v>
      </c>
      <c r="G12" s="73" t="s">
        <v>107</v>
      </c>
      <c r="H12" s="73" t="s">
        <v>98</v>
      </c>
      <c r="I12" s="73" t="s">
        <v>58</v>
      </c>
      <c r="J12" s="73" t="s">
        <v>96</v>
      </c>
      <c r="K12" s="73" t="s">
        <v>97</v>
      </c>
      <c r="L12" s="197" t="s">
        <v>97</v>
      </c>
      <c r="M12" s="73"/>
      <c r="N12" s="73"/>
      <c r="O12" s="234" t="s">
        <v>97</v>
      </c>
      <c r="P12" s="234" t="s">
        <v>97</v>
      </c>
      <c r="Q12" s="234" t="s">
        <v>170</v>
      </c>
      <c r="R12" s="234" t="s">
        <v>97</v>
      </c>
      <c r="S12" s="234" t="s">
        <v>97</v>
      </c>
      <c r="T12" s="234" t="s">
        <v>97</v>
      </c>
    </row>
    <row r="13" spans="3:20" s="6" customFormat="1" ht="12" customHeight="1" x14ac:dyDescent="0.2">
      <c r="C13" s="199"/>
      <c r="D13" s="1731" t="s">
        <v>110</v>
      </c>
      <c r="E13" s="1731"/>
      <c r="F13" s="73" t="s">
        <v>103</v>
      </c>
      <c r="G13" s="73" t="s">
        <v>108</v>
      </c>
      <c r="H13" s="73" t="s">
        <v>94</v>
      </c>
      <c r="I13" s="73" t="s">
        <v>99</v>
      </c>
      <c r="J13" s="73"/>
      <c r="K13" s="73"/>
      <c r="L13" s="197" t="s">
        <v>328</v>
      </c>
      <c r="O13" s="234"/>
      <c r="P13" s="234"/>
      <c r="Q13" s="234"/>
      <c r="R13" s="234" t="s">
        <v>171</v>
      </c>
      <c r="S13" s="234" t="s">
        <v>171</v>
      </c>
      <c r="T13" s="234" t="s">
        <v>171</v>
      </c>
    </row>
    <row r="14" spans="3:20" s="6" customFormat="1" ht="12" customHeight="1" x14ac:dyDescent="0.2">
      <c r="C14" s="199"/>
      <c r="D14" s="482" t="s">
        <v>100</v>
      </c>
      <c r="E14" s="482" t="s">
        <v>102</v>
      </c>
      <c r="F14" s="73" t="s">
        <v>95</v>
      </c>
      <c r="G14" s="73"/>
      <c r="H14" s="73"/>
      <c r="I14" s="73"/>
      <c r="J14" s="73"/>
      <c r="K14" s="73"/>
      <c r="L14" s="848">
        <f ca="1">1-L16</f>
        <v>0</v>
      </c>
      <c r="O14" s="234"/>
      <c r="P14" s="234"/>
      <c r="Q14" s="234"/>
      <c r="R14" s="234" t="s">
        <v>170</v>
      </c>
      <c r="S14" s="234" t="s">
        <v>170</v>
      </c>
      <c r="T14" s="234" t="s">
        <v>170</v>
      </c>
    </row>
    <row r="15" spans="3:20" s="6" customFormat="1" ht="12" customHeight="1" x14ac:dyDescent="0.2">
      <c r="C15" s="199"/>
      <c r="D15" s="482" t="s">
        <v>101</v>
      </c>
      <c r="E15" s="482" t="s">
        <v>101</v>
      </c>
      <c r="F15" s="199"/>
      <c r="G15" s="199"/>
      <c r="H15" s="199"/>
      <c r="I15" s="199"/>
      <c r="J15" s="199"/>
      <c r="K15" s="199"/>
      <c r="L15" s="197" t="s">
        <v>124</v>
      </c>
      <c r="O15" s="277"/>
      <c r="P15" s="277"/>
      <c r="Q15" s="277"/>
      <c r="R15" s="277"/>
      <c r="S15" s="277"/>
      <c r="T15" s="277"/>
    </row>
    <row r="16" spans="3:20" s="234" customFormat="1" ht="10.5" customHeight="1" x14ac:dyDescent="0.2">
      <c r="C16" s="73">
        <v>1</v>
      </c>
      <c r="D16" s="73">
        <v>2</v>
      </c>
      <c r="E16" s="73">
        <v>3</v>
      </c>
      <c r="F16" s="232">
        <v>4</v>
      </c>
      <c r="G16" s="73">
        <v>5</v>
      </c>
      <c r="H16" s="73">
        <v>6</v>
      </c>
      <c r="I16" s="73">
        <v>7</v>
      </c>
      <c r="J16" s="73">
        <v>8</v>
      </c>
      <c r="K16" s="73" t="s">
        <v>105</v>
      </c>
      <c r="L16" s="538">
        <f ca="1">IF(Para_2!L29="ja",Para_2!L31,Para_2!L30)</f>
        <v>1</v>
      </c>
      <c r="M16" s="233"/>
      <c r="N16" s="233"/>
      <c r="O16" s="274" t="s">
        <v>169</v>
      </c>
      <c r="P16" s="274" t="s">
        <v>173</v>
      </c>
      <c r="Q16" s="274" t="s">
        <v>169</v>
      </c>
      <c r="R16" s="234" t="s">
        <v>169</v>
      </c>
      <c r="S16" s="234" t="s">
        <v>172</v>
      </c>
      <c r="T16" s="234" t="s">
        <v>173</v>
      </c>
    </row>
    <row r="17" spans="1:20" ht="7.5" customHeight="1" x14ac:dyDescent="0.2">
      <c r="C17" s="8"/>
      <c r="D17" s="10"/>
      <c r="E17" s="10"/>
      <c r="F17" s="198"/>
      <c r="G17" s="8"/>
      <c r="H17" s="8"/>
      <c r="I17" s="8"/>
      <c r="J17" s="8"/>
      <c r="K17" s="37"/>
      <c r="O17" s="76"/>
      <c r="P17" s="76"/>
      <c r="Q17" s="76"/>
      <c r="R17" s="8"/>
      <c r="S17" s="8"/>
      <c r="T17" s="8"/>
    </row>
    <row r="18" spans="1:20" ht="12" customHeight="1" x14ac:dyDescent="0.2">
      <c r="A18" s="74"/>
      <c r="C18" s="465">
        <f ca="1">SUM(Para_2!L33)*100</f>
        <v>90</v>
      </c>
      <c r="D18" s="205">
        <f ca="1">IF(C18="","",IF(Para_2!L$10="nein",VLOOKUP($C18,Prog_2!$A:$C,3,FALSE),VLOOKUP($C18,ProgN_2!$A:$C,3,FALSE)))</f>
        <v>4.4000000000000004</v>
      </c>
      <c r="E18" s="849">
        <f ca="1">IF(C18="","",VLOOKUP($C18,Prog_2!$A:$C,2,FALSE)*100)</f>
        <v>0</v>
      </c>
      <c r="F18" s="203">
        <v>0</v>
      </c>
      <c r="G18" s="208" t="str">
        <f>LEFT(A18,4)</f>
        <v/>
      </c>
      <c r="I18" s="74"/>
      <c r="J18" s="464"/>
      <c r="K18" s="204"/>
      <c r="L18" s="74" t="str">
        <f>IF(K18="","",ROUND(K18*$L$16*1,0)/1)</f>
        <v/>
      </c>
      <c r="M18" s="74"/>
      <c r="N18" s="74"/>
    </row>
    <row r="19" spans="1:20" s="200" customFormat="1" ht="12" customHeight="1" x14ac:dyDescent="0.2">
      <c r="A19" s="74"/>
      <c r="C19" s="465" t="str">
        <f t="shared" ref="C19:C24" ca="1" si="0">IF(I19="","",ROUNDDOWN(H19,0))</f>
        <v/>
      </c>
      <c r="D19" s="205" t="str">
        <f ca="1">IF(C19="","",IF(Para_2!L$10="nein",VLOOKUP($C19,Prog_2!$A:$C,3,FALSE),VLOOKUP($C19,ProgN_2!$A:$C,3,FALSE)))</f>
        <v/>
      </c>
      <c r="E19" s="849" t="str">
        <f ca="1">IF(C19="","",VLOOKUP($C19,Prog_2!$A:$C,2,FALSE)*100)</f>
        <v/>
      </c>
      <c r="F19" s="203" t="str">
        <f ca="1">IF(C19="","",C19-C$18)</f>
        <v/>
      </c>
      <c r="G19" s="74" t="s">
        <v>5</v>
      </c>
      <c r="H19" s="74">
        <f ca="1">SUM(II_2!K17)</f>
        <v>72.073096574980056</v>
      </c>
      <c r="I19" s="74" t="str">
        <f ca="1">IF(H19&gt;=(Para_2!L$33*100),II_2!J17,"")</f>
        <v/>
      </c>
      <c r="J19" s="464" t="str">
        <f ca="1">IF(I19="","",II_2!I17)</f>
        <v/>
      </c>
      <c r="K19" s="204" t="str">
        <f t="shared" ref="K19:K29" ca="1" si="1">IF(C19="","",ROUND(J19*D19%*I19*1,0)/1)</f>
        <v/>
      </c>
      <c r="L19" s="74" t="str">
        <f t="shared" ref="L19:L29" ca="1" si="2">IF(K19="","",ROUND(K19*$L$16*1,0)/1)</f>
        <v/>
      </c>
      <c r="M19" s="74"/>
      <c r="N19" s="74"/>
      <c r="O19" s="231"/>
      <c r="P19" s="231"/>
      <c r="Q19" s="231"/>
      <c r="R19" s="231"/>
      <c r="S19" s="231"/>
      <c r="T19" s="231"/>
    </row>
    <row r="20" spans="1:20" s="200" customFormat="1" ht="12" customHeight="1" x14ac:dyDescent="0.2">
      <c r="A20" s="74"/>
      <c r="C20" s="465" t="str">
        <f t="shared" ca="1" si="0"/>
        <v/>
      </c>
      <c r="D20" s="205" t="str">
        <f ca="1">IF(C20="","",IF(Para_2!L$10="nein",VLOOKUP($C20,Prog_2!$A:$C,3,FALSE),VLOOKUP($C20,ProgN_2!$A:$C,3,FALSE)))</f>
        <v/>
      </c>
      <c r="E20" s="849" t="str">
        <f ca="1">IF(C20="","",VLOOKUP($C20,Prog_2!$A:$C,2,FALSE)*100)</f>
        <v/>
      </c>
      <c r="F20" s="203" t="str">
        <f t="shared" ref="F20:F29" ca="1" si="3">IF(C20="","",C20-C$18)</f>
        <v/>
      </c>
      <c r="G20" s="74" t="s">
        <v>6</v>
      </c>
      <c r="H20" s="74">
        <f ca="1">SUM(II_2!K18)</f>
        <v>65.740323943550749</v>
      </c>
      <c r="I20" s="74" t="str">
        <f ca="1">IF(H20&gt;=(Para_2!L$33*100),II_2!J18,"")</f>
        <v/>
      </c>
      <c r="J20" s="464" t="str">
        <f ca="1">IF(I20="","",II_2!I18)</f>
        <v/>
      </c>
      <c r="K20" s="204" t="str">
        <f t="shared" ca="1" si="1"/>
        <v/>
      </c>
      <c r="L20" s="74" t="str">
        <f t="shared" ca="1" si="2"/>
        <v/>
      </c>
      <c r="M20" s="74"/>
      <c r="N20" s="74"/>
      <c r="O20" s="231"/>
      <c r="P20" s="231"/>
      <c r="Q20" s="231"/>
      <c r="R20" s="231"/>
      <c r="S20" s="231"/>
      <c r="T20" s="231"/>
    </row>
    <row r="21" spans="1:20" s="200" customFormat="1" ht="12" customHeight="1" x14ac:dyDescent="0.2">
      <c r="A21" s="74"/>
      <c r="C21" s="465" t="str">
        <f t="shared" ca="1" si="0"/>
        <v/>
      </c>
      <c r="D21" s="205" t="str">
        <f ca="1">IF(C21="","",IF(Para_2!L$10="nein",VLOOKUP($C21,Prog_2!$A:$C,3,FALSE),VLOOKUP($C21,ProgN_2!$A:$C,3,FALSE)))</f>
        <v/>
      </c>
      <c r="E21" s="849" t="str">
        <f ca="1">IF(C21="","",VLOOKUP($C21,Prog_2!$A:$C,2,FALSE)*100)</f>
        <v/>
      </c>
      <c r="F21" s="203" t="str">
        <f t="shared" ca="1" si="3"/>
        <v/>
      </c>
      <c r="G21" s="74" t="s">
        <v>7</v>
      </c>
      <c r="H21" s="74">
        <f ca="1">SUM(II_2!K19)</f>
        <v>50.888041255024596</v>
      </c>
      <c r="I21" s="74" t="str">
        <f ca="1">IF(H21&gt;=(Para_2!L$33*100),II_2!J19,"")</f>
        <v/>
      </c>
      <c r="J21" s="464" t="str">
        <f ca="1">IF(I21="","",II_2!I19)</f>
        <v/>
      </c>
      <c r="K21" s="204" t="str">
        <f t="shared" ca="1" si="1"/>
        <v/>
      </c>
      <c r="L21" s="74" t="str">
        <f t="shared" ca="1" si="2"/>
        <v/>
      </c>
      <c r="M21" s="74"/>
      <c r="N21" s="74"/>
      <c r="O21" s="231"/>
      <c r="P21" s="231"/>
      <c r="Q21" s="231"/>
      <c r="R21" s="231"/>
      <c r="S21" s="231"/>
      <c r="T21" s="231"/>
    </row>
    <row r="22" spans="1:20" s="200" customFormat="1" ht="12" customHeight="1" x14ac:dyDescent="0.2">
      <c r="A22" s="74"/>
      <c r="C22" s="465" t="str">
        <f t="shared" ca="1" si="0"/>
        <v/>
      </c>
      <c r="D22" s="205" t="str">
        <f ca="1">IF(C22="","",IF(Para_2!L$10="nein",VLOOKUP($C22,Prog_2!$A:$C,3,FALSE),VLOOKUP($C22,ProgN_2!$A:$C,3,FALSE)))</f>
        <v/>
      </c>
      <c r="E22" s="849" t="str">
        <f ca="1">IF(C22="","",VLOOKUP($C22,Prog_2!$A:$C,2,FALSE)*100)</f>
        <v/>
      </c>
      <c r="F22" s="203" t="str">
        <f t="shared" ca="1" si="3"/>
        <v/>
      </c>
      <c r="G22" s="74" t="s">
        <v>8</v>
      </c>
      <c r="H22" s="74">
        <f ca="1">SUM(II_2!K20)</f>
        <v>78.893127058210339</v>
      </c>
      <c r="I22" s="74" t="str">
        <f ca="1">IF(H22&gt;=(Para_2!L$33*100),II_2!J20,"")</f>
        <v/>
      </c>
      <c r="J22" s="464" t="str">
        <f ca="1">IF(I22="","",II_2!I20)</f>
        <v/>
      </c>
      <c r="K22" s="204" t="str">
        <f t="shared" ca="1" si="1"/>
        <v/>
      </c>
      <c r="L22" s="74" t="str">
        <f t="shared" ca="1" si="2"/>
        <v/>
      </c>
    </row>
    <row r="23" spans="1:20" s="200" customFormat="1" ht="12" customHeight="1" x14ac:dyDescent="0.2">
      <c r="C23" s="465">
        <f t="shared" ca="1" si="0"/>
        <v>91</v>
      </c>
      <c r="D23" s="205">
        <f ca="1">IF(C23="","",IF(Para_2!L$10="nein",VLOOKUP($C23,Prog_2!$A:$C,3,FALSE),VLOOKUP($C23,ProgN_2!$A:$C,3,FALSE)))</f>
        <v>4.7520000000000007</v>
      </c>
      <c r="E23" s="849">
        <f ca="1">IF(C23="","",VLOOKUP($C23,Prog_2!$A:$C,2,FALSE)*100)</f>
        <v>33.67</v>
      </c>
      <c r="F23" s="203">
        <f t="shared" ca="1" si="3"/>
        <v>1</v>
      </c>
      <c r="G23" s="200" t="s">
        <v>9</v>
      </c>
      <c r="H23" s="74">
        <f ca="1">SUM(II_2!K21)</f>
        <v>91.012975115891564</v>
      </c>
      <c r="I23" s="74">
        <f ca="1">IF(H23&gt;=(Para_2!L$33*100),II_2!J21,"")</f>
        <v>1152.47</v>
      </c>
      <c r="J23" s="464">
        <f ca="1">IF(I23="","",II_2!I21)</f>
        <v>4515</v>
      </c>
      <c r="K23" s="204">
        <f t="shared" ca="1" si="1"/>
        <v>247266</v>
      </c>
      <c r="L23" s="74">
        <f t="shared" ca="1" si="2"/>
        <v>247266</v>
      </c>
      <c r="O23" s="200">
        <v>0</v>
      </c>
      <c r="P23" s="231">
        <f ca="1">IF(L23="","",K23-O23)</f>
        <v>247266</v>
      </c>
      <c r="R23" s="231" t="e">
        <f>O23/Q23</f>
        <v>#DIV/0!</v>
      </c>
      <c r="S23" s="231">
        <f ca="1">L23/J23</f>
        <v>54.765448504983389</v>
      </c>
      <c r="T23" s="231" t="e">
        <f ca="1">S23-R23</f>
        <v>#DIV/0!</v>
      </c>
    </row>
    <row r="24" spans="1:20" s="200" customFormat="1" ht="12" customHeight="1" x14ac:dyDescent="0.2">
      <c r="C24" s="465" t="str">
        <f t="shared" ca="1" si="0"/>
        <v/>
      </c>
      <c r="D24" s="205" t="str">
        <f ca="1">IF(C24="","",IF(Para_2!L$10="nein",VLOOKUP($C24,Prog_2!$A:$C,3,FALSE),VLOOKUP($C24,ProgN_2!$A:$C,3,FALSE)))</f>
        <v/>
      </c>
      <c r="E24" s="849" t="str">
        <f ca="1">IF(C24="","",VLOOKUP($C24,Prog_2!$A:$C,2,FALSE)*100)</f>
        <v/>
      </c>
      <c r="F24" s="203" t="str">
        <f t="shared" ca="1" si="3"/>
        <v/>
      </c>
      <c r="G24" s="200" t="s">
        <v>10</v>
      </c>
      <c r="H24" s="74">
        <f ca="1">SUM(II_2!K22)</f>
        <v>57.847852353763415</v>
      </c>
      <c r="I24" s="74" t="str">
        <f ca="1">IF(H24&gt;=(Para_2!L$33*100),II_2!J22,"")</f>
        <v/>
      </c>
      <c r="J24" s="464" t="str">
        <f ca="1">IF(I24="","",II_2!I22)</f>
        <v/>
      </c>
      <c r="K24" s="204" t="str">
        <f t="shared" ca="1" si="1"/>
        <v/>
      </c>
      <c r="L24" s="74" t="str">
        <f t="shared" ca="1" si="2"/>
        <v/>
      </c>
      <c r="M24" s="74"/>
      <c r="N24" s="74"/>
      <c r="O24" s="231"/>
      <c r="P24" s="231"/>
      <c r="Q24" s="231"/>
      <c r="R24" s="231"/>
      <c r="S24" s="231"/>
      <c r="T24" s="231"/>
    </row>
    <row r="25" spans="1:20" s="200" customFormat="1" ht="12" customHeight="1" x14ac:dyDescent="0.2">
      <c r="A25" s="74"/>
      <c r="C25" s="465">
        <f ca="1">IF(I25="","",ROUNDDOWN(H25,0))</f>
        <v>232</v>
      </c>
      <c r="D25" s="205">
        <f ca="1">IF(C25="","",IF(Para_2!L$10="nein",VLOOKUP($C25,Prog_2!$A:$C,3,FALSE),VLOOKUP($C25,ProgN_2!$A:$C,3,FALSE)))</f>
        <v>55.219999999999956</v>
      </c>
      <c r="E25" s="849">
        <f ca="1">IF(C25="","",VLOOKUP($C25,Prog_2!$A:$C,2,FALSE)*100)</f>
        <v>0</v>
      </c>
      <c r="F25" s="203">
        <f t="shared" ca="1" si="3"/>
        <v>142</v>
      </c>
      <c r="G25" s="74" t="s">
        <v>11</v>
      </c>
      <c r="H25" s="74">
        <f ca="1">SUM(II_2!K23)</f>
        <v>232.94794948944539</v>
      </c>
      <c r="I25" s="74">
        <f ca="1">IF(H25&gt;=(Para_2!L$33*100),II_2!J23,"")</f>
        <v>2949.75</v>
      </c>
      <c r="J25" s="464">
        <f ca="1">IF(I25="","",II_2!I23)</f>
        <v>5677</v>
      </c>
      <c r="K25" s="204">
        <f t="shared" ca="1" si="1"/>
        <v>9246993</v>
      </c>
      <c r="L25" s="74">
        <f t="shared" ca="1" si="2"/>
        <v>9246993</v>
      </c>
      <c r="M25" s="74"/>
      <c r="N25" s="74"/>
      <c r="O25" s="758">
        <v>8712698</v>
      </c>
      <c r="P25" s="231">
        <f ca="1">L25-O25</f>
        <v>534295</v>
      </c>
      <c r="Q25" s="231">
        <v>5557</v>
      </c>
      <c r="R25" s="231">
        <f>O25/Q25</f>
        <v>1567.8779917221523</v>
      </c>
      <c r="S25" s="231">
        <f ca="1">L25/J25</f>
        <v>1628.8520345252775</v>
      </c>
      <c r="T25" s="231">
        <f ca="1">S25-R25</f>
        <v>60.974042803125258</v>
      </c>
    </row>
    <row r="26" spans="1:20" s="200" customFormat="1" ht="12" customHeight="1" x14ac:dyDescent="0.2">
      <c r="A26" s="74"/>
      <c r="C26" s="465" t="str">
        <f t="shared" ref="C26:C29" ca="1" si="4">IF(I26="","",ROUNDDOWN(H26,0))</f>
        <v/>
      </c>
      <c r="D26" s="205" t="str">
        <f ca="1">IF(C26="","",IF(Para_2!L$10="nein",VLOOKUP($C26,Prog_2!$A:$C,3,FALSE),VLOOKUP($C26,ProgN_2!$A:$C,3,FALSE)))</f>
        <v/>
      </c>
      <c r="E26" s="849" t="str">
        <f ca="1">IF(C26="","",VLOOKUP($C26,Prog_2!$A:$C,2,FALSE)*100)</f>
        <v/>
      </c>
      <c r="F26" s="203" t="str">
        <f t="shared" ca="1" si="3"/>
        <v/>
      </c>
      <c r="G26" s="74" t="s">
        <v>12</v>
      </c>
      <c r="H26" s="74">
        <f ca="1">SUM(II_2!K24)</f>
        <v>58.529381569491498</v>
      </c>
      <c r="I26" s="74" t="str">
        <f ca="1">IF(H26&gt;=(Para_2!L$33*100),II_2!J24,"")</f>
        <v/>
      </c>
      <c r="J26" s="464" t="str">
        <f ca="1">IF(I26="","",II_2!I24)</f>
        <v/>
      </c>
      <c r="K26" s="204" t="str">
        <f t="shared" ca="1" si="1"/>
        <v/>
      </c>
      <c r="L26" s="74" t="str">
        <f t="shared" ca="1" si="2"/>
        <v/>
      </c>
      <c r="M26" s="74"/>
      <c r="N26" s="74"/>
      <c r="O26" s="231"/>
      <c r="P26" s="231"/>
      <c r="Q26" s="231"/>
      <c r="R26" s="231"/>
      <c r="S26" s="231"/>
      <c r="T26" s="231"/>
    </row>
    <row r="27" spans="1:20" s="200" customFormat="1" ht="12" customHeight="1" x14ac:dyDescent="0.2">
      <c r="A27" s="74"/>
      <c r="C27" s="465">
        <f t="shared" ca="1" si="4"/>
        <v>95</v>
      </c>
      <c r="D27" s="205">
        <f ca="1">IF(C27="","",IF(Para_2!L$10="nein",VLOOKUP($C27,Prog_2!$A:$C,3,FALSE),VLOOKUP($C27,ProgN_2!$A:$C,3,FALSE)))</f>
        <v>6.1600000000000019</v>
      </c>
      <c r="E27" s="849">
        <f ca="1">IF(C27="","",VLOOKUP($C27,Prog_2!$A:$C,2,FALSE)*100)</f>
        <v>33.67</v>
      </c>
      <c r="F27" s="203">
        <f t="shared" ca="1" si="3"/>
        <v>5</v>
      </c>
      <c r="G27" s="74" t="s">
        <v>13</v>
      </c>
      <c r="H27" s="74">
        <f ca="1">SUM(II_2!K25)</f>
        <v>95.619417659740819</v>
      </c>
      <c r="I27" s="74">
        <f ca="1">IF(H27&gt;=(Para_2!L$33*100),II_2!J25,"")</f>
        <v>1210.8</v>
      </c>
      <c r="J27" s="464">
        <f ca="1">IF(I27="","",II_2!I25)</f>
        <v>8160</v>
      </c>
      <c r="K27" s="204">
        <f t="shared" ca="1" si="1"/>
        <v>608616</v>
      </c>
      <c r="L27" s="74">
        <f t="shared" ca="1" si="2"/>
        <v>608616</v>
      </c>
      <c r="M27" s="74"/>
      <c r="N27" s="74"/>
      <c r="O27" s="758">
        <v>1086625</v>
      </c>
      <c r="P27" s="231">
        <f ca="1">IF(L27="","",L27-O27)</f>
        <v>-478009</v>
      </c>
      <c r="Q27" s="231">
        <v>8099</v>
      </c>
      <c r="R27" s="231">
        <f>O27/Q27</f>
        <v>134.16779849364119</v>
      </c>
      <c r="S27" s="231">
        <f ca="1">L27/J27</f>
        <v>74.585294117647052</v>
      </c>
      <c r="T27" s="231">
        <f ca="1">S27-R27</f>
        <v>-59.582504375994134</v>
      </c>
    </row>
    <row r="28" spans="1:20" s="200" customFormat="1" ht="12" customHeight="1" x14ac:dyDescent="0.2">
      <c r="A28" s="74"/>
      <c r="C28" s="465">
        <f t="shared" ca="1" si="4"/>
        <v>112</v>
      </c>
      <c r="D28" s="205">
        <f ca="1">IF(C28="","",IF(Para_2!L$10="nein",VLOOKUP($C28,Prog_2!$A:$C,3,FALSE),VLOOKUP($C28,ProgN_2!$A:$C,3,FALSE)))</f>
        <v>13.507999999999997</v>
      </c>
      <c r="E28" s="849">
        <f ca="1">IF(C28="","",VLOOKUP($C28,Prog_2!$A:$C,2,FALSE)*100)</f>
        <v>46.300000000000004</v>
      </c>
      <c r="F28" s="203">
        <f t="shared" ca="1" si="3"/>
        <v>22</v>
      </c>
      <c r="G28" s="74" t="s">
        <v>14</v>
      </c>
      <c r="H28" s="74">
        <f ca="1">SUM(II_2!K26)</f>
        <v>112.39940928869829</v>
      </c>
      <c r="I28" s="74">
        <f ca="1">IF(H28&gt;=(Para_2!L$33*100),II_2!J26,"")</f>
        <v>1423.28</v>
      </c>
      <c r="J28" s="464">
        <f ca="1">IF(I28="","",II_2!I26)</f>
        <v>4438</v>
      </c>
      <c r="K28" s="204">
        <f t="shared" ca="1" si="1"/>
        <v>853235</v>
      </c>
      <c r="L28" s="74">
        <f t="shared" ca="1" si="2"/>
        <v>853235</v>
      </c>
      <c r="M28" s="74"/>
      <c r="N28" s="74"/>
      <c r="O28" s="758">
        <v>1475828</v>
      </c>
      <c r="P28" s="231">
        <f ca="1">L28-O28</f>
        <v>-622593</v>
      </c>
      <c r="Q28" s="231">
        <v>4394</v>
      </c>
      <c r="R28" s="231">
        <f>O28/Q28</f>
        <v>335.87346381429222</v>
      </c>
      <c r="S28" s="231">
        <f t="shared" ref="S28" ca="1" si="5">L28/J28</f>
        <v>192.25664713835062</v>
      </c>
      <c r="T28" s="231">
        <f ca="1">S28-R28</f>
        <v>-143.61681667594161</v>
      </c>
    </row>
    <row r="29" spans="1:20" s="200" customFormat="1" ht="12" customHeight="1" x14ac:dyDescent="0.2">
      <c r="A29" s="74"/>
      <c r="C29" s="465" t="str">
        <f t="shared" ca="1" si="4"/>
        <v/>
      </c>
      <c r="D29" s="205" t="str">
        <f ca="1">IF(C29="","",IF(Para_2!L$10="nein",VLOOKUP($C29,Prog_2!$A:$C,3,FALSE),VLOOKUP($C29,ProgN_2!$A:$C,3,FALSE)))</f>
        <v/>
      </c>
      <c r="E29" s="849" t="str">
        <f ca="1">IF(C29="","",VLOOKUP($C29,Prog_2!$A:$C,2,FALSE)*100)</f>
        <v/>
      </c>
      <c r="F29" s="203" t="str">
        <f t="shared" ca="1" si="3"/>
        <v/>
      </c>
      <c r="G29" s="74" t="s">
        <v>15</v>
      </c>
      <c r="H29" s="74">
        <f ca="1">SUM(II_2!K27)</f>
        <v>47.944751119429505</v>
      </c>
      <c r="I29" s="74" t="str">
        <f ca="1">IF(H29&gt;=(Para_2!L$33*100),II_2!J27,"")</f>
        <v/>
      </c>
      <c r="J29" s="464" t="str">
        <f ca="1">IF(I29="","",II_2!I27)</f>
        <v/>
      </c>
      <c r="K29" s="204" t="str">
        <f t="shared" ca="1" si="1"/>
        <v/>
      </c>
      <c r="L29" s="74" t="str">
        <f t="shared" ca="1" si="2"/>
        <v/>
      </c>
      <c r="M29" s="74"/>
      <c r="N29" s="74"/>
      <c r="O29" s="231"/>
      <c r="P29" s="231"/>
      <c r="Q29" s="231"/>
      <c r="R29" s="231"/>
      <c r="S29" s="231"/>
      <c r="T29" s="231"/>
    </row>
    <row r="30" spans="1:20" s="200" customFormat="1" ht="12" customHeight="1" x14ac:dyDescent="0.2">
      <c r="D30" s="205"/>
      <c r="E30" s="305"/>
      <c r="F30" s="203"/>
      <c r="G30" s="208"/>
      <c r="H30" s="74"/>
      <c r="I30" s="74"/>
      <c r="J30" s="464"/>
      <c r="K30" s="204"/>
      <c r="L30" s="74"/>
      <c r="M30" s="74"/>
      <c r="N30" s="74"/>
    </row>
    <row r="31" spans="1:20" s="200" customFormat="1" ht="12" customHeight="1" x14ac:dyDescent="0.2">
      <c r="D31" s="205"/>
      <c r="E31" s="305"/>
      <c r="F31" s="203"/>
      <c r="G31" s="208"/>
      <c r="H31" s="74"/>
      <c r="I31" s="74"/>
      <c r="J31" s="464"/>
      <c r="K31" s="204"/>
      <c r="L31" s="74"/>
      <c r="M31" s="74"/>
      <c r="N31" s="74"/>
      <c r="O31" s="231"/>
      <c r="P31" s="231"/>
      <c r="Q31" s="231"/>
      <c r="R31" s="231"/>
      <c r="S31" s="231"/>
      <c r="T31" s="231"/>
    </row>
    <row r="32" spans="1:20" s="200" customFormat="1" ht="12" customHeight="1" x14ac:dyDescent="0.2">
      <c r="D32" s="205"/>
      <c r="E32" s="305"/>
      <c r="F32" s="203"/>
      <c r="J32" s="464"/>
      <c r="M32" s="74"/>
      <c r="N32" s="74"/>
      <c r="O32" s="222"/>
      <c r="P32" s="222"/>
      <c r="Q32" s="222"/>
    </row>
    <row r="33" spans="3:20" s="200" customFormat="1" ht="12" customHeight="1" x14ac:dyDescent="0.2">
      <c r="D33" s="205"/>
      <c r="E33" s="305"/>
      <c r="F33" s="203"/>
      <c r="G33" s="208"/>
      <c r="H33" s="74"/>
      <c r="I33" s="74"/>
      <c r="J33" s="464"/>
      <c r="K33" s="204"/>
      <c r="L33" s="74"/>
      <c r="M33" s="74"/>
      <c r="N33" s="74"/>
      <c r="O33" s="231"/>
      <c r="P33" s="231"/>
      <c r="Q33" s="231"/>
      <c r="R33" s="231"/>
      <c r="S33" s="231"/>
      <c r="T33" s="231"/>
    </row>
    <row r="34" spans="3:20" s="200" customFormat="1" ht="12" customHeight="1" x14ac:dyDescent="0.2">
      <c r="D34" s="205"/>
      <c r="E34" s="305"/>
      <c r="F34" s="203"/>
      <c r="G34" s="208"/>
      <c r="H34" s="74"/>
      <c r="I34" s="74"/>
      <c r="J34" s="464"/>
      <c r="K34" s="204"/>
      <c r="L34" s="74"/>
      <c r="M34" s="74"/>
      <c r="N34" s="74"/>
      <c r="O34" s="231"/>
      <c r="P34" s="231"/>
      <c r="Q34" s="231"/>
      <c r="R34" s="231"/>
      <c r="S34" s="231"/>
      <c r="T34" s="231"/>
    </row>
    <row r="35" spans="3:20" s="200" customFormat="1" ht="12" customHeight="1" x14ac:dyDescent="0.2">
      <c r="D35" s="205"/>
      <c r="E35" s="305"/>
      <c r="F35" s="203"/>
      <c r="G35" s="208"/>
      <c r="H35" s="74"/>
      <c r="I35" s="74"/>
      <c r="J35" s="464"/>
      <c r="K35" s="204"/>
      <c r="L35" s="74"/>
      <c r="M35" s="74"/>
      <c r="N35" s="74"/>
      <c r="O35" s="231"/>
      <c r="P35" s="231"/>
      <c r="Q35" s="231"/>
      <c r="R35" s="231"/>
      <c r="S35" s="231"/>
      <c r="T35" s="231"/>
    </row>
    <row r="36" spans="3:20" s="207" customFormat="1" ht="12" customHeight="1" x14ac:dyDescent="0.2">
      <c r="C36" s="200"/>
      <c r="D36" s="205"/>
      <c r="E36" s="305"/>
      <c r="F36" s="203"/>
      <c r="G36" s="206"/>
      <c r="H36" s="74"/>
      <c r="I36" s="209"/>
      <c r="J36" s="464"/>
      <c r="K36" s="204"/>
      <c r="L36" s="74"/>
      <c r="M36" s="74"/>
      <c r="N36" s="74"/>
      <c r="O36" s="231"/>
      <c r="P36" s="231"/>
      <c r="Q36" s="231"/>
      <c r="R36" s="231"/>
      <c r="S36" s="231"/>
      <c r="T36" s="231"/>
    </row>
    <row r="37" spans="3:20" s="207" customFormat="1" ht="12" customHeight="1" x14ac:dyDescent="0.2">
      <c r="C37" s="200"/>
      <c r="D37" s="205"/>
      <c r="E37" s="305"/>
      <c r="F37" s="203"/>
      <c r="G37" s="206"/>
      <c r="H37" s="74"/>
      <c r="I37" s="209"/>
      <c r="J37" s="464"/>
      <c r="K37" s="204"/>
      <c r="L37" s="74"/>
      <c r="M37" s="74"/>
      <c r="N37" s="74"/>
      <c r="O37" s="231"/>
      <c r="P37" s="231"/>
      <c r="Q37" s="231"/>
      <c r="R37" s="231"/>
      <c r="S37" s="231"/>
      <c r="T37" s="231"/>
    </row>
    <row r="38" spans="3:20" s="200" customFormat="1" ht="12" customHeight="1" x14ac:dyDescent="0.2">
      <c r="D38" s="205"/>
      <c r="E38" s="305"/>
      <c r="F38" s="203"/>
      <c r="G38" s="74"/>
      <c r="H38" s="74"/>
      <c r="I38" s="209"/>
      <c r="J38" s="464"/>
      <c r="K38" s="204"/>
      <c r="L38" s="74"/>
      <c r="M38" s="74"/>
      <c r="N38" s="74"/>
      <c r="O38" s="231"/>
      <c r="P38" s="231"/>
      <c r="Q38" s="231"/>
      <c r="R38" s="231"/>
      <c r="S38" s="231"/>
      <c r="T38" s="231"/>
    </row>
    <row r="39" spans="3:20" s="200" customFormat="1" ht="12" customHeight="1" x14ac:dyDescent="0.2">
      <c r="D39" s="205"/>
      <c r="E39" s="305"/>
      <c r="F39" s="203"/>
      <c r="G39" s="74"/>
      <c r="H39" s="74"/>
      <c r="I39" s="209"/>
      <c r="J39" s="464"/>
      <c r="K39" s="204"/>
      <c r="L39" s="74"/>
      <c r="M39" s="74"/>
      <c r="N39" s="74"/>
      <c r="O39" s="231"/>
      <c r="P39" s="231"/>
      <c r="Q39" s="231"/>
      <c r="R39" s="231"/>
      <c r="S39" s="231"/>
      <c r="T39" s="231"/>
    </row>
    <row r="40" spans="3:20" s="200" customFormat="1" ht="12" customHeight="1" x14ac:dyDescent="0.2">
      <c r="D40" s="205"/>
      <c r="E40" s="305"/>
      <c r="F40" s="203"/>
      <c r="G40" s="74"/>
      <c r="H40" s="74"/>
      <c r="I40" s="209"/>
      <c r="J40" s="464"/>
      <c r="K40" s="204"/>
      <c r="L40" s="74"/>
      <c r="M40" s="74"/>
      <c r="N40" s="74"/>
      <c r="O40" s="231"/>
      <c r="P40" s="231"/>
      <c r="Q40" s="231"/>
      <c r="R40" s="231"/>
      <c r="S40" s="231"/>
      <c r="T40" s="231"/>
    </row>
    <row r="41" spans="3:20" s="200" customFormat="1" ht="7.5" customHeight="1" x14ac:dyDescent="0.2">
      <c r="C41" s="211"/>
      <c r="D41" s="201"/>
      <c r="E41" s="212"/>
      <c r="F41" s="202"/>
      <c r="G41" s="74"/>
      <c r="H41" s="213"/>
      <c r="I41" s="213"/>
      <c r="K41" s="214"/>
      <c r="L41" s="74"/>
      <c r="M41" s="74"/>
      <c r="N41" s="74"/>
      <c r="O41" s="231"/>
      <c r="P41" s="231"/>
      <c r="Q41" s="231"/>
      <c r="R41" s="75"/>
      <c r="S41" s="75"/>
      <c r="T41" s="75"/>
    </row>
    <row r="42" spans="3:20" s="207" customFormat="1" ht="12" customHeight="1" x14ac:dyDescent="0.2">
      <c r="C42" s="207" t="s">
        <v>243</v>
      </c>
      <c r="D42" s="210"/>
      <c r="E42" s="210"/>
      <c r="F42" s="215"/>
      <c r="J42" s="319">
        <f ca="1">SUM(J18:J40)</f>
        <v>22790</v>
      </c>
      <c r="K42" s="216">
        <f ca="1">SUM(K18:K40)</f>
        <v>10956110</v>
      </c>
      <c r="L42" s="216">
        <f ca="1">SUM(L18:L40)</f>
        <v>10956110</v>
      </c>
      <c r="M42" s="216"/>
      <c r="N42" s="216"/>
      <c r="O42" s="208">
        <f>SUM(O19:O40)</f>
        <v>11275151</v>
      </c>
      <c r="P42" s="208">
        <f ca="1">SUM(P19:P40)</f>
        <v>-319041</v>
      </c>
      <c r="Q42" s="208">
        <f>SUM(Q19:Q40)</f>
        <v>18050</v>
      </c>
      <c r="R42" s="231">
        <f>O42/Q42</f>
        <v>624.66210526315786</v>
      </c>
      <c r="S42" s="231">
        <f ca="1">K42/J42</f>
        <v>480.74199210179904</v>
      </c>
      <c r="T42" s="231">
        <f ca="1">S42-R42</f>
        <v>-143.92011316135881</v>
      </c>
    </row>
    <row r="43" spans="3:20" x14ac:dyDescent="0.2">
      <c r="O43" s="279"/>
      <c r="P43" s="279"/>
      <c r="Q43" s="279"/>
    </row>
  </sheetData>
  <mergeCells count="2">
    <mergeCell ref="D12:E12"/>
    <mergeCell ref="D13:E13"/>
  </mergeCells>
  <pageMargins left="0.59055118110236227" right="0.59055118110236227" top="0.27559055118110237" bottom="0.47244094488188981" header="0.51181102362204722" footer="0.31496062992125984"/>
  <pageSetup paperSize="9" orientation="landscape" r:id="rId1"/>
  <headerFooter alignWithMargins="0">
    <oddFooter xml:space="preserve">&amp;C&amp;8Finanzausgleich / &amp;F / &amp;A / &amp;D 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4">
    <tabColor rgb="FF00B0F0"/>
  </sheetPr>
  <dimension ref="A1:V44"/>
  <sheetViews>
    <sheetView zoomScaleNormal="100" workbookViewId="0">
      <selection activeCell="L24" sqref="L24"/>
    </sheetView>
  </sheetViews>
  <sheetFormatPr baseColWidth="10" defaultColWidth="11" defaultRowHeight="14.25" x14ac:dyDescent="0.2"/>
  <cols>
    <col min="1" max="1" width="11.75" style="109" customWidth="1"/>
    <col min="2" max="2" width="12.75" style="109" customWidth="1"/>
    <col min="3" max="5" width="13.75" style="109" customWidth="1"/>
    <col min="6" max="6" width="11.75" style="109" customWidth="1"/>
    <col min="7" max="7" width="13.625" style="109" bestFit="1" customWidth="1"/>
    <col min="8" max="8" width="12.125" style="109" customWidth="1"/>
    <col min="9" max="10" width="11.125" style="109" bestFit="1" customWidth="1"/>
    <col min="11" max="12" width="9.375" style="109" customWidth="1"/>
    <col min="13" max="13" width="11" style="109"/>
    <col min="14" max="15" width="11.125" style="109" bestFit="1" customWidth="1"/>
    <col min="16" max="17" width="11" style="109"/>
    <col min="18" max="18" width="9.625" style="109" customWidth="1"/>
    <col min="19" max="19" width="9.25" style="109" customWidth="1"/>
    <col min="20" max="20" width="13.5" style="109" customWidth="1"/>
    <col min="21" max="16384" width="11" style="109"/>
  </cols>
  <sheetData>
    <row r="1" spans="1:21" ht="18" x14ac:dyDescent="0.25">
      <c r="A1" s="105" t="s">
        <v>17</v>
      </c>
      <c r="B1" s="106"/>
      <c r="C1" s="106"/>
      <c r="D1" s="106"/>
      <c r="E1" s="106"/>
      <c r="F1" s="107"/>
      <c r="G1" s="108"/>
      <c r="H1" s="108"/>
      <c r="I1" s="108"/>
      <c r="J1" s="108"/>
      <c r="K1" s="108"/>
      <c r="L1" s="108"/>
      <c r="M1" s="110" t="s">
        <v>17</v>
      </c>
      <c r="R1" s="107"/>
    </row>
    <row r="2" spans="1:21" ht="7.5" customHeight="1" x14ac:dyDescent="0.2">
      <c r="A2" s="480"/>
      <c r="B2" s="106"/>
      <c r="C2" s="106"/>
      <c r="D2" s="106"/>
      <c r="E2" s="106"/>
    </row>
    <row r="3" spans="1:21" ht="15" x14ac:dyDescent="0.2">
      <c r="A3" s="112" t="str">
        <f>Para_2!N6</f>
        <v>FINANZAUSGLEICH 2017</v>
      </c>
      <c r="B3" s="106"/>
      <c r="C3" s="106"/>
      <c r="D3" s="106"/>
      <c r="E3" s="106"/>
      <c r="I3" s="1"/>
      <c r="M3" s="108" t="str">
        <f>A3</f>
        <v>FINANZAUSGLEICH 2017</v>
      </c>
    </row>
    <row r="4" spans="1:21" x14ac:dyDescent="0.2">
      <c r="B4" s="829"/>
      <c r="C4" s="829"/>
      <c r="D4" s="829"/>
      <c r="E4" s="829"/>
      <c r="F4" s="829"/>
      <c r="G4" s="829"/>
      <c r="H4" s="829"/>
      <c r="I4" s="829"/>
      <c r="J4" s="829"/>
    </row>
    <row r="5" spans="1:21" s="503" customFormat="1" x14ac:dyDescent="0.2">
      <c r="A5" s="113" t="s">
        <v>71</v>
      </c>
      <c r="B5" s="852"/>
      <c r="C5" s="828"/>
      <c r="D5" s="828"/>
      <c r="E5" s="828"/>
      <c r="F5" s="828"/>
      <c r="G5" s="828"/>
      <c r="H5" s="828"/>
      <c r="I5" s="828"/>
      <c r="J5" s="828"/>
      <c r="M5" s="113"/>
    </row>
    <row r="6" spans="1:21" s="503" customFormat="1" x14ac:dyDescent="0.2">
      <c r="B6" s="852"/>
      <c r="C6" s="828"/>
      <c r="D6" s="828"/>
      <c r="E6" s="828"/>
      <c r="F6" s="828"/>
      <c r="G6" s="828"/>
      <c r="H6" s="828"/>
      <c r="I6" s="828"/>
      <c r="J6" s="828"/>
    </row>
    <row r="7" spans="1:21" s="503" customFormat="1" x14ac:dyDescent="0.2">
      <c r="A7" s="113"/>
      <c r="B7" s="853"/>
      <c r="C7" s="828"/>
      <c r="D7" s="828"/>
      <c r="E7" s="828"/>
      <c r="F7" s="828"/>
      <c r="G7" s="828"/>
      <c r="H7" s="828"/>
      <c r="I7" s="828"/>
      <c r="J7" s="828"/>
      <c r="M7" s="113"/>
    </row>
    <row r="8" spans="1:21" ht="7.5" customHeight="1" x14ac:dyDescent="0.2">
      <c r="B8" s="828"/>
      <c r="C8" s="829"/>
      <c r="D8" s="829"/>
      <c r="E8" s="829"/>
      <c r="F8" s="829"/>
      <c r="G8" s="829"/>
      <c r="H8" s="829"/>
      <c r="I8" s="829"/>
      <c r="J8" s="829"/>
    </row>
    <row r="9" spans="1:21" ht="7.5" customHeight="1" x14ac:dyDescent="0.2">
      <c r="B9" s="829"/>
      <c r="C9" s="829"/>
      <c r="D9" s="829"/>
      <c r="E9" s="829"/>
      <c r="F9" s="829"/>
      <c r="G9" s="829"/>
      <c r="H9" s="829"/>
      <c r="I9" s="829"/>
      <c r="J9" s="829"/>
    </row>
    <row r="10" spans="1:21" s="115" customFormat="1" ht="18" x14ac:dyDescent="0.25">
      <c r="A10" s="110" t="s">
        <v>72</v>
      </c>
      <c r="M10" s="110" t="s">
        <v>73</v>
      </c>
    </row>
    <row r="11" spans="1:21" s="116" customFormat="1" ht="12" customHeight="1" x14ac:dyDescent="0.2"/>
    <row r="12" spans="1:21" s="117" customFormat="1" ht="11.25" x14ac:dyDescent="0.2">
      <c r="A12" s="117" t="s">
        <v>0</v>
      </c>
      <c r="B12" s="118" t="str">
        <f>CONCATENATE("Steuerfuss ",Para_2!K30)</f>
        <v>Steuerfuss 2017</v>
      </c>
      <c r="C12" s="118" t="s">
        <v>24</v>
      </c>
      <c r="D12" s="118" t="s">
        <v>24</v>
      </c>
      <c r="E12" s="118" t="s">
        <v>24</v>
      </c>
      <c r="F12" s="119" t="s">
        <v>153</v>
      </c>
      <c r="G12" s="118" t="s">
        <v>74</v>
      </c>
      <c r="H12" s="118" t="s">
        <v>274</v>
      </c>
      <c r="I12" s="120" t="s">
        <v>57</v>
      </c>
      <c r="J12" s="118" t="s">
        <v>58</v>
      </c>
      <c r="K12" s="120" t="s">
        <v>58</v>
      </c>
      <c r="L12" s="120"/>
      <c r="M12" s="118" t="s">
        <v>0</v>
      </c>
      <c r="N12" s="118" t="str">
        <f>K12</f>
        <v>Finanz-</v>
      </c>
      <c r="O12" s="118" t="s">
        <v>75</v>
      </c>
      <c r="P12" s="120" t="s">
        <v>58</v>
      </c>
      <c r="Q12" s="120" t="s">
        <v>76</v>
      </c>
      <c r="R12" s="120" t="s">
        <v>75</v>
      </c>
      <c r="S12" s="120" t="s">
        <v>58</v>
      </c>
      <c r="T12" s="118" t="s">
        <v>77</v>
      </c>
      <c r="U12" s="122" t="s">
        <v>75</v>
      </c>
    </row>
    <row r="13" spans="1:21" s="117" customFormat="1" ht="11.25" x14ac:dyDescent="0.2">
      <c r="B13" s="118" t="s">
        <v>78</v>
      </c>
      <c r="C13" s="118" t="s">
        <v>245</v>
      </c>
      <c r="D13" s="118" t="s">
        <v>263</v>
      </c>
      <c r="E13" s="118" t="s">
        <v>264</v>
      </c>
      <c r="F13" s="123" t="s">
        <v>250</v>
      </c>
      <c r="G13" s="118" t="s">
        <v>156</v>
      </c>
      <c r="H13" s="118" t="s">
        <v>155</v>
      </c>
      <c r="I13" s="124" t="str">
        <f>CONCATENATE("31.12.",Para_2!K13)</f>
        <v>31.12.2016</v>
      </c>
      <c r="J13" s="118" t="s">
        <v>79</v>
      </c>
      <c r="K13" s="120" t="s">
        <v>80</v>
      </c>
      <c r="L13" s="120"/>
      <c r="M13" s="118"/>
      <c r="N13" s="118" t="str">
        <f>K13</f>
        <v>kraft-Index</v>
      </c>
      <c r="O13" s="118" t="s">
        <v>81</v>
      </c>
      <c r="P13" s="120" t="s">
        <v>80</v>
      </c>
      <c r="Q13" s="120" t="s">
        <v>82</v>
      </c>
      <c r="R13" s="120" t="s">
        <v>83</v>
      </c>
      <c r="S13" s="120" t="s">
        <v>80</v>
      </c>
      <c r="T13" s="118" t="s">
        <v>84</v>
      </c>
      <c r="U13" s="122" t="s">
        <v>85</v>
      </c>
    </row>
    <row r="14" spans="1:21" s="117" customFormat="1" ht="11.25" x14ac:dyDescent="0.2">
      <c r="B14" s="118" t="s">
        <v>86</v>
      </c>
      <c r="C14" s="118">
        <f>Para_2!K13</f>
        <v>2016</v>
      </c>
      <c r="D14" s="118">
        <f>C14</f>
        <v>2016</v>
      </c>
      <c r="E14" s="118">
        <f>C14</f>
        <v>2016</v>
      </c>
      <c r="F14" s="119">
        <f>SUM(C14)</f>
        <v>2016</v>
      </c>
      <c r="G14" s="118" t="s">
        <v>158</v>
      </c>
      <c r="H14" s="118" t="s">
        <v>157</v>
      </c>
      <c r="I14" s="120"/>
      <c r="J14" s="118"/>
      <c r="K14" s="120"/>
      <c r="L14" s="121"/>
      <c r="M14" s="118"/>
      <c r="N14" s="118"/>
      <c r="O14" s="118"/>
      <c r="P14" s="120" t="s">
        <v>87</v>
      </c>
      <c r="Q14" s="120">
        <f ca="1">Para_2!L41</f>
        <v>1680</v>
      </c>
      <c r="R14" s="120"/>
      <c r="S14" s="120" t="s">
        <v>87</v>
      </c>
      <c r="T14" s="118" t="s">
        <v>111</v>
      </c>
      <c r="U14" s="122" t="s">
        <v>88</v>
      </c>
    </row>
    <row r="15" spans="1:21" s="117" customFormat="1" ht="11.25" x14ac:dyDescent="0.2">
      <c r="B15" s="118" t="s">
        <v>70</v>
      </c>
      <c r="C15" s="118" t="str">
        <f ca="1">IF(Para_2!L10="nein","NP+JP","nur NP")</f>
        <v>nur NP</v>
      </c>
      <c r="D15" s="489"/>
      <c r="E15" s="1087">
        <f ca="1">IF(Para_2!L10="nein","",IF(Para_2!L25="ja",SUM(Para_2!L26),SUM(Para_2!L27)))</f>
        <v>0.44999999999999996</v>
      </c>
      <c r="F15" s="118"/>
      <c r="G15" s="241" t="s">
        <v>159</v>
      </c>
      <c r="H15" s="118"/>
      <c r="I15" s="125"/>
      <c r="J15" s="118"/>
      <c r="K15" s="120"/>
      <c r="L15" s="126"/>
      <c r="M15" s="118"/>
      <c r="N15" s="118"/>
      <c r="O15" s="118"/>
      <c r="P15" s="120"/>
      <c r="Q15" s="120" t="s">
        <v>145</v>
      </c>
      <c r="R15" s="120"/>
      <c r="S15" s="120"/>
      <c r="T15" s="118" t="s">
        <v>112</v>
      </c>
      <c r="U15" s="122"/>
    </row>
    <row r="16" spans="1:21" s="117" customFormat="1" ht="11.25" x14ac:dyDescent="0.2">
      <c r="B16" s="118"/>
      <c r="C16" s="118" t="s">
        <v>126</v>
      </c>
      <c r="D16" s="118"/>
      <c r="E16" s="120" t="s">
        <v>283</v>
      </c>
      <c r="F16" s="120" t="s">
        <v>127</v>
      </c>
      <c r="G16" s="120"/>
      <c r="H16" s="118"/>
      <c r="I16" s="125" t="s">
        <v>128</v>
      </c>
      <c r="J16" s="117" t="s">
        <v>129</v>
      </c>
      <c r="K16" s="117" t="s">
        <v>130</v>
      </c>
      <c r="L16" s="126"/>
      <c r="M16" s="118"/>
      <c r="N16" s="118"/>
      <c r="O16" s="118"/>
      <c r="P16" s="120"/>
      <c r="Q16" s="120"/>
      <c r="R16" s="120"/>
      <c r="S16" s="120"/>
      <c r="T16" s="120" t="str">
        <f ca="1">CONCATENATE(Para_2!M19," Einheiten)")</f>
        <v>1.97865928096322 Einheiten)</v>
      </c>
      <c r="U16" s="122"/>
    </row>
    <row r="17" spans="1:22" s="127" customFormat="1" ht="15" customHeight="1" x14ac:dyDescent="0.2">
      <c r="A17" s="127" t="s">
        <v>5</v>
      </c>
      <c r="B17" s="318">
        <f ca="1">SUM(Daten!J72)</f>
        <v>2.09</v>
      </c>
      <c r="C17" s="337">
        <f ca="1">IF(Para_2!L$10="nein",SUM(Daten!J114),SUM(Daten!J86))</f>
        <v>3164772.4</v>
      </c>
      <c r="D17" s="337">
        <f ca="1">Daten!J100</f>
        <v>219639.45</v>
      </c>
      <c r="E17" s="297">
        <f ca="1">IF(E$15="",0,D17*E$15)</f>
        <v>98837.752500000002</v>
      </c>
      <c r="F17" s="131">
        <f ca="1">SUM(Daten!J189)</f>
        <v>0</v>
      </c>
      <c r="G17" s="148">
        <f ca="1">SUM(Daten!J203)</f>
        <v>0</v>
      </c>
      <c r="H17" s="148">
        <f ca="1">C17+G17+E17</f>
        <v>3263610.1524999999</v>
      </c>
      <c r="I17" s="130">
        <f ca="1">SUM(Daten!J147)</f>
        <v>3576</v>
      </c>
      <c r="J17" s="148">
        <f t="shared" ref="J17:J27" ca="1" si="0">ROUND(H17/I17*100,0)/100</f>
        <v>912.64</v>
      </c>
      <c r="K17" s="153">
        <f ca="1">J17/$H$31*100</f>
        <v>72.073096574980056</v>
      </c>
      <c r="L17" s="132"/>
      <c r="M17" s="150" t="str">
        <f>A17</f>
        <v>Beckenried</v>
      </c>
      <c r="N17" s="158">
        <f t="shared" ref="N17:N27" ca="1" si="1">K17</f>
        <v>72.073096574980056</v>
      </c>
      <c r="O17" s="159">
        <f ca="1">IF(K17&lt;(100*G$34),P17-N17,"")</f>
        <v>11.67690342502064</v>
      </c>
      <c r="P17" s="133">
        <f ca="1">IF(K17&lt;(100*G$34),G$34*100,"")</f>
        <v>83.750000000000696</v>
      </c>
      <c r="Q17" s="135" t="str">
        <f t="shared" ref="Q17:Q19" ca="1" si="2">IF(I17&lt;Q$14,CONCATENATE("bis ",G$34*100," %"),"")</f>
        <v/>
      </c>
      <c r="R17" s="160" t="str">
        <f t="shared" ref="R17:R22" ca="1" si="3">IF(T17="","",-U17)</f>
        <v/>
      </c>
      <c r="S17" s="161" t="str">
        <f t="shared" ref="S17:S25" ca="1" si="4">IF(T17="","",K17+R17)</f>
        <v/>
      </c>
      <c r="T17" s="160" t="str">
        <f ca="1">IF(I_2!L19&lt;&gt;"",I_2!L19/I17/Para_2!M$19,"")</f>
        <v/>
      </c>
      <c r="U17" s="148" t="str">
        <f t="shared" ref="U17:U22" ca="1" si="5">IF(T17="","",T17/H$31*100)</f>
        <v/>
      </c>
    </row>
    <row r="18" spans="1:22" s="127" customFormat="1" ht="15" customHeight="1" x14ac:dyDescent="0.2">
      <c r="A18" s="127" t="s">
        <v>6</v>
      </c>
      <c r="B18" s="318">
        <f ca="1">SUM(Daten!J73)</f>
        <v>2.37</v>
      </c>
      <c r="C18" s="337">
        <f ca="1">IF(Para_2!L$10="nein",SUM(Daten!J115),SUM(Daten!J87))</f>
        <v>4202886.8499999996</v>
      </c>
      <c r="D18" s="337">
        <f ca="1">Daten!J101</f>
        <v>610832.30000000005</v>
      </c>
      <c r="E18" s="297">
        <f t="shared" ref="E18:E27" ca="1" si="6">IF(E$15="",0,D18*E$15)</f>
        <v>274874.53499999997</v>
      </c>
      <c r="F18" s="131">
        <f ca="1">SUM(Daten!J190)</f>
        <v>0</v>
      </c>
      <c r="G18" s="148">
        <f ca="1">SUM(Daten!J204)</f>
        <v>0</v>
      </c>
      <c r="H18" s="148">
        <f t="shared" ref="H18:H29" ca="1" si="7">C18+G18+E18</f>
        <v>4477761.3849999998</v>
      </c>
      <c r="I18" s="130">
        <f ca="1">SUM(Daten!J148)</f>
        <v>5379</v>
      </c>
      <c r="J18" s="148">
        <f t="shared" ca="1" si="0"/>
        <v>832.45</v>
      </c>
      <c r="K18" s="153">
        <f t="shared" ref="K18:K27" ca="1" si="8">J18/$H$31*100</f>
        <v>65.740323943550749</v>
      </c>
      <c r="L18" s="132"/>
      <c r="M18" s="150" t="str">
        <f t="shared" ref="M18:M27" si="9">A18</f>
        <v>Buochs</v>
      </c>
      <c r="N18" s="158">
        <f t="shared" ca="1" si="1"/>
        <v>65.740323943550749</v>
      </c>
      <c r="O18" s="159">
        <f t="shared" ref="O18:O27" ca="1" si="10">IF(K18&lt;(100*G$34),P18-N18,"")</f>
        <v>18.009676056449948</v>
      </c>
      <c r="P18" s="133">
        <f ca="1">IF(K18&lt;(100*G$34),G$34*100,"")</f>
        <v>83.750000000000696</v>
      </c>
      <c r="Q18" s="135" t="str">
        <f t="shared" ca="1" si="2"/>
        <v/>
      </c>
      <c r="R18" s="160" t="str">
        <f t="shared" ca="1" si="3"/>
        <v/>
      </c>
      <c r="S18" s="161" t="str">
        <f t="shared" ca="1" si="4"/>
        <v/>
      </c>
      <c r="T18" s="160" t="str">
        <f ca="1">IF(I_2!L20&lt;&gt;"",I_2!L20/I18/Para_2!M$19,"")</f>
        <v/>
      </c>
      <c r="U18" s="148" t="str">
        <f t="shared" ca="1" si="5"/>
        <v/>
      </c>
    </row>
    <row r="19" spans="1:22" s="127" customFormat="1" ht="15" customHeight="1" x14ac:dyDescent="0.2">
      <c r="A19" s="127" t="s">
        <v>7</v>
      </c>
      <c r="B19" s="318">
        <f ca="1">SUM(Daten!J74)</f>
        <v>2.4700000000000002</v>
      </c>
      <c r="C19" s="337">
        <f ca="1">IF(Para_2!L$10="nein",SUM(Daten!J116),SUM(Daten!J88))</f>
        <v>1121029.8999999999</v>
      </c>
      <c r="D19" s="337">
        <f ca="1">Daten!J102</f>
        <v>133610.70000000001</v>
      </c>
      <c r="E19" s="297">
        <f t="shared" ca="1" si="6"/>
        <v>60124.815000000002</v>
      </c>
      <c r="F19" s="131">
        <f ca="1">SUM(Daten!J191)</f>
        <v>0</v>
      </c>
      <c r="G19" s="148">
        <f ca="1">SUM(Daten!J205)</f>
        <v>0</v>
      </c>
      <c r="H19" s="148">
        <f t="shared" ca="1" si="7"/>
        <v>1181154.7149999999</v>
      </c>
      <c r="I19" s="130">
        <f ca="1">SUM(Daten!J149)</f>
        <v>1833</v>
      </c>
      <c r="J19" s="148">
        <f t="shared" ca="1" si="0"/>
        <v>644.38</v>
      </c>
      <c r="K19" s="153">
        <f t="shared" ca="1" si="8"/>
        <v>50.888041255024596</v>
      </c>
      <c r="L19" s="132"/>
      <c r="M19" s="150" t="str">
        <f t="shared" si="9"/>
        <v>Dallenwil</v>
      </c>
      <c r="N19" s="158">
        <f t="shared" ca="1" si="1"/>
        <v>50.888041255024596</v>
      </c>
      <c r="O19" s="159">
        <f t="shared" ca="1" si="10"/>
        <v>32.8619587449761</v>
      </c>
      <c r="P19" s="133">
        <f t="shared" ref="P19:P27" ca="1" si="11">IF(K19&lt;(100*G$34),G$34*100,"")</f>
        <v>83.750000000000696</v>
      </c>
      <c r="Q19" s="135" t="str">
        <f t="shared" ca="1" si="2"/>
        <v/>
      </c>
      <c r="R19" s="160" t="str">
        <f t="shared" ca="1" si="3"/>
        <v/>
      </c>
      <c r="S19" s="161" t="str">
        <f t="shared" ca="1" si="4"/>
        <v/>
      </c>
      <c r="T19" s="160" t="str">
        <f ca="1">IF(I_2!L21&lt;&gt;"",I_2!L21/I19/Para_2!M$19,"")</f>
        <v/>
      </c>
      <c r="U19" s="148" t="str">
        <f t="shared" ca="1" si="5"/>
        <v/>
      </c>
    </row>
    <row r="20" spans="1:22" s="127" customFormat="1" ht="15" customHeight="1" x14ac:dyDescent="0.2">
      <c r="A20" s="134" t="s">
        <v>8</v>
      </c>
      <c r="B20" s="318">
        <f ca="1">SUM(Daten!J75)</f>
        <v>2.2199999999999998</v>
      </c>
      <c r="C20" s="337">
        <f ca="1">IF(Para_2!L$10="nein",SUM(Daten!J117),SUM(Daten!J89))</f>
        <v>1349309.85</v>
      </c>
      <c r="D20" s="337">
        <f ca="1">Daten!J103</f>
        <v>89553.15</v>
      </c>
      <c r="E20" s="297">
        <f t="shared" ca="1" si="6"/>
        <v>40298.917499999996</v>
      </c>
      <c r="F20" s="131">
        <f ca="1">SUM(Daten!J192)</f>
        <v>0</v>
      </c>
      <c r="G20" s="148">
        <f ca="1">SUM(Daten!J206)</f>
        <v>0</v>
      </c>
      <c r="H20" s="148">
        <f t="shared" ca="1" si="7"/>
        <v>1389608.7675000001</v>
      </c>
      <c r="I20" s="130">
        <f ca="1">SUM(Daten!J150)</f>
        <v>1391</v>
      </c>
      <c r="J20" s="148">
        <f t="shared" ca="1" si="0"/>
        <v>999</v>
      </c>
      <c r="K20" s="153">
        <f ca="1">J20/$H$31*100</f>
        <v>78.893127058210339</v>
      </c>
      <c r="L20" s="132"/>
      <c r="M20" s="150" t="str">
        <f t="shared" si="9"/>
        <v>Emmetten</v>
      </c>
      <c r="N20" s="158">
        <f t="shared" ca="1" si="1"/>
        <v>78.893127058210339</v>
      </c>
      <c r="O20" s="159">
        <f t="shared" ca="1" si="10"/>
        <v>4.8568729417903569</v>
      </c>
      <c r="P20" s="133">
        <f t="shared" ca="1" si="11"/>
        <v>83.750000000000696</v>
      </c>
      <c r="Q20" s="135" t="str">
        <f ca="1">IF(I20&lt;Q$14,CONCATENATE("bis ",G$34*100," %"),"")</f>
        <v>bis 83.7500000000007 %</v>
      </c>
      <c r="R20" s="160" t="str">
        <f t="shared" ca="1" si="3"/>
        <v/>
      </c>
      <c r="S20" s="161" t="str">
        <f t="shared" ca="1" si="4"/>
        <v/>
      </c>
      <c r="T20" s="160" t="str">
        <f ca="1">IF(I_2!L22&lt;&gt;"",I_2!L22/I20/Para_2!M$19,"")</f>
        <v/>
      </c>
      <c r="U20" s="148" t="str">
        <f t="shared" ca="1" si="5"/>
        <v/>
      </c>
    </row>
    <row r="21" spans="1:22" s="127" customFormat="1" ht="15" customHeight="1" x14ac:dyDescent="0.2">
      <c r="A21" s="127" t="s">
        <v>9</v>
      </c>
      <c r="B21" s="318">
        <f ca="1">SUM(Daten!J76)</f>
        <v>1.7000000000000002</v>
      </c>
      <c r="C21" s="337">
        <f ca="1">IF(Para_2!L$10="nein",SUM(Daten!J118),SUM(Daten!J90))</f>
        <v>5045360.95</v>
      </c>
      <c r="D21" s="337">
        <f ca="1">Daten!J104</f>
        <v>351165.6</v>
      </c>
      <c r="E21" s="297">
        <f t="shared" ca="1" si="6"/>
        <v>158024.51999999996</v>
      </c>
      <c r="F21" s="131">
        <f ca="1">SUM(Daten!J193)</f>
        <v>0</v>
      </c>
      <c r="G21" s="148">
        <f ca="1">SUM(Daten!J207)</f>
        <v>0</v>
      </c>
      <c r="H21" s="148">
        <f t="shared" ca="1" si="7"/>
        <v>5203385.47</v>
      </c>
      <c r="I21" s="130">
        <f ca="1">SUM(Daten!J151)</f>
        <v>4515</v>
      </c>
      <c r="J21" s="148">
        <f t="shared" ca="1" si="0"/>
        <v>1152.47</v>
      </c>
      <c r="K21" s="153">
        <f ca="1">J21/$H$31*100</f>
        <v>91.012975115891564</v>
      </c>
      <c r="L21" s="132"/>
      <c r="M21" s="150" t="str">
        <f t="shared" si="9"/>
        <v>Ennetbürgen</v>
      </c>
      <c r="N21" s="158">
        <f t="shared" ca="1" si="1"/>
        <v>91.012975115891564</v>
      </c>
      <c r="O21" s="159" t="str">
        <f t="shared" ca="1" si="10"/>
        <v/>
      </c>
      <c r="P21" s="133" t="str">
        <f t="shared" ca="1" si="11"/>
        <v/>
      </c>
      <c r="Q21" s="135" t="str">
        <f t="shared" ref="Q21:Q27" ca="1" si="12">IF(I21&lt;Q$14,CONCATENATE("bis ",G$34*100," %"),"")</f>
        <v/>
      </c>
      <c r="R21" s="160">
        <f t="shared" ca="1" si="3"/>
        <v>-2.1857944272385561</v>
      </c>
      <c r="S21" s="161">
        <f t="shared" ca="1" si="4"/>
        <v>88.827180688653002</v>
      </c>
      <c r="T21" s="160">
        <f ca="1">IF(I_2!L23&lt;&gt;"",I_2!L23/I21/Para_2!M$19,"")</f>
        <v>27.67805909379366</v>
      </c>
      <c r="U21" s="148">
        <f t="shared" ca="1" si="5"/>
        <v>2.1857944272385561</v>
      </c>
    </row>
    <row r="22" spans="1:22" s="127" customFormat="1" ht="15" customHeight="1" x14ac:dyDescent="0.2">
      <c r="A22" s="127" t="s">
        <v>10</v>
      </c>
      <c r="B22" s="318">
        <f ca="1">SUM(Daten!J77)</f>
        <v>2.3200000000000003</v>
      </c>
      <c r="C22" s="337">
        <f ca="1">IF(Para_2!L$10="nein",SUM(Daten!J119),SUM(Daten!J91))</f>
        <v>1498068.8</v>
      </c>
      <c r="D22" s="337">
        <f ca="1">Daten!J105</f>
        <v>108881.2</v>
      </c>
      <c r="E22" s="297">
        <f t="shared" ca="1" si="6"/>
        <v>48996.539999999994</v>
      </c>
      <c r="F22" s="131">
        <f ca="1">SUM(Daten!J194)</f>
        <v>0</v>
      </c>
      <c r="G22" s="148">
        <f ca="1">SUM(Daten!J208)</f>
        <v>0</v>
      </c>
      <c r="H22" s="148">
        <f t="shared" ca="1" si="7"/>
        <v>1547065.34</v>
      </c>
      <c r="I22" s="130">
        <f ca="1">SUM(Daten!J152)</f>
        <v>2112</v>
      </c>
      <c r="J22" s="148">
        <f t="shared" ca="1" si="0"/>
        <v>732.51</v>
      </c>
      <c r="K22" s="153">
        <f t="shared" ca="1" si="8"/>
        <v>57.847852353763415</v>
      </c>
      <c r="L22" s="132"/>
      <c r="M22" s="150" t="str">
        <f t="shared" si="9"/>
        <v>Ennetmoos</v>
      </c>
      <c r="N22" s="158">
        <f t="shared" ca="1" si="1"/>
        <v>57.847852353763415</v>
      </c>
      <c r="O22" s="159">
        <f t="shared" ca="1" si="10"/>
        <v>25.902147646237282</v>
      </c>
      <c r="P22" s="133">
        <f t="shared" ca="1" si="11"/>
        <v>83.750000000000696</v>
      </c>
      <c r="Q22" s="135" t="str">
        <f t="shared" ca="1" si="12"/>
        <v/>
      </c>
      <c r="R22" s="160" t="str">
        <f t="shared" ca="1" si="3"/>
        <v/>
      </c>
      <c r="S22" s="161" t="str">
        <f t="shared" ca="1" si="4"/>
        <v/>
      </c>
      <c r="T22" s="160" t="str">
        <f ca="1">IF(I_2!L24&lt;&gt;"",I_2!L24/I22/Para_2!M$19,"")</f>
        <v/>
      </c>
      <c r="U22" s="148" t="str">
        <f t="shared" ca="1" si="5"/>
        <v/>
      </c>
    </row>
    <row r="23" spans="1:22" s="127" customFormat="1" ht="15" customHeight="1" x14ac:dyDescent="0.2">
      <c r="A23" s="127" t="s">
        <v>11</v>
      </c>
      <c r="B23" s="318">
        <f ca="1">SUM(Daten!J78)</f>
        <v>1.59</v>
      </c>
      <c r="C23" s="337">
        <f ca="1">IF(Para_2!L$10="nein",SUM(Daten!J120),SUM(Daten!J92))</f>
        <v>15666925.6</v>
      </c>
      <c r="D23" s="337">
        <f ca="1">Daten!J106</f>
        <v>2397340.5</v>
      </c>
      <c r="E23" s="297">
        <f t="shared" ca="1" si="6"/>
        <v>1078803.2249999999</v>
      </c>
      <c r="F23" s="131">
        <f ca="1">SUM(Daten!J195)</f>
        <v>0</v>
      </c>
      <c r="G23" s="148">
        <f ca="1">SUM(Daten!J209)</f>
        <v>0</v>
      </c>
      <c r="H23" s="148">
        <f t="shared" ca="1" si="7"/>
        <v>16745728.824999999</v>
      </c>
      <c r="I23" s="130">
        <f ca="1">SUM(Daten!J153)</f>
        <v>5677</v>
      </c>
      <c r="J23" s="148">
        <f t="shared" ca="1" si="0"/>
        <v>2949.75</v>
      </c>
      <c r="K23" s="153">
        <f t="shared" ca="1" si="8"/>
        <v>232.94794948944539</v>
      </c>
      <c r="L23" s="132"/>
      <c r="M23" s="150" t="str">
        <f t="shared" si="9"/>
        <v>Hergiswil</v>
      </c>
      <c r="N23" s="158">
        <f t="shared" ca="1" si="1"/>
        <v>232.94794948944539</v>
      </c>
      <c r="O23" s="159" t="str">
        <f t="shared" ca="1" si="10"/>
        <v/>
      </c>
      <c r="P23" s="133" t="str">
        <f t="shared" ca="1" si="11"/>
        <v/>
      </c>
      <c r="Q23" s="135" t="str">
        <f t="shared" ca="1" si="12"/>
        <v/>
      </c>
      <c r="R23" s="160">
        <f ca="1">IF(T23="","",-U23)</f>
        <v>-65.010618867433578</v>
      </c>
      <c r="S23" s="161">
        <f t="shared" ca="1" si="4"/>
        <v>167.93733062201181</v>
      </c>
      <c r="T23" s="160">
        <f ca="1">IF(I_2!L25&lt;&gt;"",I_2!L25/I23/Para_2!M$19,"")</f>
        <v>823.20996353265116</v>
      </c>
      <c r="U23" s="148">
        <f ca="1">IF(T23="","",T23/H$31*100)</f>
        <v>65.010618867433578</v>
      </c>
      <c r="V23" s="136"/>
    </row>
    <row r="24" spans="1:22" s="127" customFormat="1" ht="15" customHeight="1" x14ac:dyDescent="0.2">
      <c r="A24" s="127" t="s">
        <v>12</v>
      </c>
      <c r="B24" s="318">
        <f ca="1">SUM(Daten!J79)</f>
        <v>2.15</v>
      </c>
      <c r="C24" s="337">
        <f ca="1">IF(Para_2!L$10="nein",SUM(Daten!J121),SUM(Daten!J93))</f>
        <v>2140560.2000000002</v>
      </c>
      <c r="D24" s="337">
        <f ca="1">Daten!J107</f>
        <v>413095</v>
      </c>
      <c r="E24" s="297">
        <f t="shared" ca="1" si="6"/>
        <v>185892.74999999997</v>
      </c>
      <c r="F24" s="131">
        <f ca="1">SUM(Daten!J196)</f>
        <v>0</v>
      </c>
      <c r="G24" s="148">
        <f ca="1">SUM(Daten!J210)</f>
        <v>0</v>
      </c>
      <c r="H24" s="148">
        <f t="shared" ca="1" si="7"/>
        <v>2326452.9500000002</v>
      </c>
      <c r="I24" s="130">
        <f ca="1">SUM(Daten!J154)</f>
        <v>3139</v>
      </c>
      <c r="J24" s="148">
        <f t="shared" ca="1" si="0"/>
        <v>741.14</v>
      </c>
      <c r="K24" s="153">
        <f t="shared" ca="1" si="8"/>
        <v>58.529381569491498</v>
      </c>
      <c r="L24" s="132"/>
      <c r="M24" s="150" t="str">
        <f t="shared" si="9"/>
        <v>Oberdorf</v>
      </c>
      <c r="N24" s="158">
        <f t="shared" ca="1" si="1"/>
        <v>58.529381569491498</v>
      </c>
      <c r="O24" s="159">
        <f t="shared" ca="1" si="10"/>
        <v>25.220618430509198</v>
      </c>
      <c r="P24" s="133">
        <f t="shared" ca="1" si="11"/>
        <v>83.750000000000696</v>
      </c>
      <c r="Q24" s="135" t="str">
        <f t="shared" ca="1" si="12"/>
        <v/>
      </c>
      <c r="R24" s="160" t="str">
        <f t="shared" ref="R24:R27" ca="1" si="13">IF(T24="","",-U24)</f>
        <v/>
      </c>
      <c r="S24" s="161" t="str">
        <f t="shared" ca="1" si="4"/>
        <v/>
      </c>
      <c r="T24" s="160" t="str">
        <f ca="1">IF(I_2!L26&lt;&gt;"",I_2!L26/I24/Para_2!M$19,"")</f>
        <v/>
      </c>
      <c r="U24" s="148" t="str">
        <f t="shared" ref="U24:U27" ca="1" si="14">IF(T24="","",T24/H$31*100)</f>
        <v/>
      </c>
      <c r="V24" s="137"/>
    </row>
    <row r="25" spans="1:22" s="127" customFormat="1" ht="15" customHeight="1" x14ac:dyDescent="0.2">
      <c r="A25" s="127" t="s">
        <v>13</v>
      </c>
      <c r="B25" s="318">
        <f ca="1">SUM(Daten!J80)</f>
        <v>2.4500000000000002</v>
      </c>
      <c r="C25" s="337">
        <f ca="1">IF(Para_2!L$10="nein",SUM(Daten!J122),SUM(Daten!J94))</f>
        <v>7074106.75</v>
      </c>
      <c r="D25" s="337">
        <f ca="1">Daten!J108</f>
        <v>6235557.9000000004</v>
      </c>
      <c r="E25" s="297">
        <f t="shared" ca="1" si="6"/>
        <v>2806001.0549999997</v>
      </c>
      <c r="F25" s="131">
        <f ca="1">SUM(Daten!J197)</f>
        <v>0</v>
      </c>
      <c r="G25" s="148">
        <f ca="1">SUM(Daten!J211)</f>
        <v>0</v>
      </c>
      <c r="H25" s="148">
        <f t="shared" ca="1" si="7"/>
        <v>9880107.8049999997</v>
      </c>
      <c r="I25" s="130">
        <f ca="1">SUM(Daten!J155)</f>
        <v>8160</v>
      </c>
      <c r="J25" s="148">
        <f t="shared" ca="1" si="0"/>
        <v>1210.8</v>
      </c>
      <c r="K25" s="153">
        <f t="shared" ca="1" si="8"/>
        <v>95.619417659740819</v>
      </c>
      <c r="L25" s="132"/>
      <c r="M25" s="150" t="str">
        <f t="shared" si="9"/>
        <v>Stans</v>
      </c>
      <c r="N25" s="158">
        <f t="shared" ca="1" si="1"/>
        <v>95.619417659740819</v>
      </c>
      <c r="O25" s="159" t="str">
        <f t="shared" ca="1" si="10"/>
        <v/>
      </c>
      <c r="P25" s="133" t="str">
        <f t="shared" ca="1" si="11"/>
        <v/>
      </c>
      <c r="Q25" s="135" t="str">
        <f t="shared" ca="1" si="12"/>
        <v/>
      </c>
      <c r="R25" s="160">
        <f t="shared" ca="1" si="13"/>
        <v>-2.9768426021648811</v>
      </c>
      <c r="S25" s="161">
        <f t="shared" ca="1" si="4"/>
        <v>92.642575057575939</v>
      </c>
      <c r="T25" s="160">
        <f ca="1">IF(I_2!L27&lt;&gt;"",I_2!L27/I25/Para_2!M$19,"")</f>
        <v>37.694864818433238</v>
      </c>
      <c r="U25" s="148">
        <f t="shared" ca="1" si="14"/>
        <v>2.9768426021648811</v>
      </c>
      <c r="V25" s="136"/>
    </row>
    <row r="26" spans="1:22" s="127" customFormat="1" ht="15" customHeight="1" x14ac:dyDescent="0.2">
      <c r="A26" s="127" t="s">
        <v>14</v>
      </c>
      <c r="B26" s="318">
        <f ca="1">SUM(Daten!J81)</f>
        <v>1.77</v>
      </c>
      <c r="C26" s="337">
        <f ca="1">IF(Para_2!L$10="nein",SUM(Daten!J123),SUM(Daten!J95))</f>
        <v>5917290.5499999998</v>
      </c>
      <c r="D26" s="337">
        <f ca="1">Daten!J109</f>
        <v>887188</v>
      </c>
      <c r="E26" s="297">
        <f t="shared" ca="1" si="6"/>
        <v>399234.6</v>
      </c>
      <c r="F26" s="131">
        <f ca="1">SUM(Daten!J198)</f>
        <v>0</v>
      </c>
      <c r="G26" s="148">
        <f ca="1">SUM(Daten!J212)</f>
        <v>0</v>
      </c>
      <c r="H26" s="148">
        <f t="shared" ca="1" si="7"/>
        <v>6316525.1499999994</v>
      </c>
      <c r="I26" s="130">
        <f ca="1">SUM(Daten!J156)</f>
        <v>4438</v>
      </c>
      <c r="J26" s="148">
        <f t="shared" ca="1" si="0"/>
        <v>1423.28</v>
      </c>
      <c r="K26" s="153">
        <f t="shared" ca="1" si="8"/>
        <v>112.39940928869829</v>
      </c>
      <c r="L26" s="132"/>
      <c r="M26" s="150" t="str">
        <f t="shared" si="9"/>
        <v>Stansstad</v>
      </c>
      <c r="N26" s="158">
        <f t="shared" ca="1" si="1"/>
        <v>112.39940928869829</v>
      </c>
      <c r="O26" s="159" t="str">
        <f t="shared" ca="1" si="10"/>
        <v/>
      </c>
      <c r="P26" s="133" t="str">
        <f t="shared" ca="1" si="11"/>
        <v/>
      </c>
      <c r="Q26" s="135" t="str">
        <f t="shared" ca="1" si="12"/>
        <v/>
      </c>
      <c r="R26" s="160">
        <f t="shared" ca="1" si="13"/>
        <v>-7.6733327195583358</v>
      </c>
      <c r="S26" s="161">
        <f ca="1">IF(T26="","",K26+R26)</f>
        <v>104.72607656913996</v>
      </c>
      <c r="T26" s="160">
        <f ca="1">IF(I_2!L28&lt;&gt;"",I_2!L28/I26/Para_2!M$19,"")</f>
        <v>97.165110227951345</v>
      </c>
      <c r="U26" s="148">
        <f t="shared" ca="1" si="14"/>
        <v>7.6733327195583358</v>
      </c>
      <c r="V26" s="136"/>
    </row>
    <row r="27" spans="1:22" s="127" customFormat="1" ht="15" customHeight="1" x14ac:dyDescent="0.2">
      <c r="A27" s="127" t="s">
        <v>15</v>
      </c>
      <c r="B27" s="318">
        <f ca="1">SUM(Daten!J82)</f>
        <v>3</v>
      </c>
      <c r="C27" s="337">
        <f ca="1">IF(Para_2!L$10="nein",SUM(Daten!J124),SUM(Daten!J96))</f>
        <v>1136998.05</v>
      </c>
      <c r="D27" s="337">
        <f ca="1">Daten!J110</f>
        <v>342932.1</v>
      </c>
      <c r="E27" s="297">
        <f t="shared" ca="1" si="6"/>
        <v>154319.44499999998</v>
      </c>
      <c r="F27" s="131">
        <f ca="1">SUM(Daten!J199)</f>
        <v>0</v>
      </c>
      <c r="G27" s="148">
        <f ca="1">SUM(Daten!J213)</f>
        <v>0</v>
      </c>
      <c r="H27" s="148">
        <f t="shared" ca="1" si="7"/>
        <v>1291317.4950000001</v>
      </c>
      <c r="I27" s="130">
        <f ca="1">SUM(Daten!J157)</f>
        <v>2127</v>
      </c>
      <c r="J27" s="148">
        <f t="shared" ca="1" si="0"/>
        <v>607.11</v>
      </c>
      <c r="K27" s="153">
        <f t="shared" ca="1" si="8"/>
        <v>47.944751119429505</v>
      </c>
      <c r="L27" s="132"/>
      <c r="M27" s="150" t="str">
        <f t="shared" si="9"/>
        <v>Wolfenschiessen</v>
      </c>
      <c r="N27" s="158">
        <f t="shared" ca="1" si="1"/>
        <v>47.944751119429505</v>
      </c>
      <c r="O27" s="159">
        <f t="shared" ca="1" si="10"/>
        <v>35.805248880571192</v>
      </c>
      <c r="P27" s="133">
        <f t="shared" ca="1" si="11"/>
        <v>83.750000000000696</v>
      </c>
      <c r="Q27" s="135" t="str">
        <f t="shared" ca="1" si="12"/>
        <v/>
      </c>
      <c r="R27" s="160" t="str">
        <f t="shared" si="13"/>
        <v/>
      </c>
      <c r="S27" s="161" t="str">
        <f>IF(T27="","",K27+R27)</f>
        <v/>
      </c>
      <c r="T27" s="150"/>
      <c r="U27" s="148" t="str">
        <f t="shared" si="14"/>
        <v/>
      </c>
    </row>
    <row r="28" spans="1:22" s="127" customFormat="1" ht="11.25" x14ac:dyDescent="0.2">
      <c r="B28" s="224"/>
      <c r="C28" s="128"/>
      <c r="D28" s="490"/>
      <c r="E28" s="491"/>
      <c r="F28" s="131"/>
      <c r="G28" s="131"/>
      <c r="H28" s="129"/>
      <c r="I28" s="130"/>
      <c r="J28" s="150"/>
      <c r="K28" s="153"/>
      <c r="L28" s="132"/>
      <c r="N28" s="138"/>
      <c r="O28" s="139"/>
      <c r="P28" s="139"/>
    </row>
    <row r="29" spans="1:22" s="140" customFormat="1" ht="12" x14ac:dyDescent="0.2">
      <c r="C29" s="152">
        <f ca="1">SUM(C17:C27)</f>
        <v>48317309.899999999</v>
      </c>
      <c r="D29" s="492">
        <f ca="1">SUM(D17:D27)</f>
        <v>11789795.9</v>
      </c>
      <c r="E29" s="152">
        <f ca="1">SUM(E17:E27)</f>
        <v>5305408.1549999993</v>
      </c>
      <c r="F29" s="152">
        <f ca="1">SUM(F17:F27)</f>
        <v>0</v>
      </c>
      <c r="G29" s="152">
        <f ca="1">SUM(G17:G27)</f>
        <v>0</v>
      </c>
      <c r="H29" s="149">
        <f t="shared" ca="1" si="7"/>
        <v>53622718.055</v>
      </c>
      <c r="I29" s="141">
        <f ca="1">SUM(I17:I27)</f>
        <v>42347</v>
      </c>
      <c r="J29" s="149">
        <f ca="1">H29/I29</f>
        <v>1266.2695835596382</v>
      </c>
      <c r="K29" s="153"/>
      <c r="L29" s="132"/>
      <c r="N29" s="138"/>
      <c r="V29" s="127"/>
    </row>
    <row r="30" spans="1:22" s="127" customFormat="1" ht="9" customHeight="1" x14ac:dyDescent="0.2">
      <c r="G30" s="129"/>
      <c r="H30" s="150"/>
      <c r="J30" s="150"/>
      <c r="K30" s="153"/>
      <c r="L30" s="132"/>
      <c r="N30" s="138"/>
    </row>
    <row r="31" spans="1:22" s="127" customFormat="1" ht="11.25" x14ac:dyDescent="0.2">
      <c r="F31" s="127" t="s">
        <v>89</v>
      </c>
      <c r="G31" s="142"/>
      <c r="H31" s="247">
        <f ca="1">ROUND((H29/I29)*100,0)/100</f>
        <v>1266.27</v>
      </c>
      <c r="I31" s="134" t="s">
        <v>131</v>
      </c>
      <c r="J31" s="150"/>
      <c r="K31" s="153">
        <f ca="1">H31/$H$31*100</f>
        <v>100</v>
      </c>
      <c r="L31" s="132"/>
      <c r="N31" s="138"/>
    </row>
    <row r="32" spans="1:22" s="127" customFormat="1" ht="7.5" customHeight="1" x14ac:dyDescent="0.2">
      <c r="H32" s="151"/>
      <c r="I32" s="134"/>
    </row>
    <row r="33" spans="1:14" s="127" customFormat="1" ht="11.25" customHeight="1" x14ac:dyDescent="0.2">
      <c r="F33" s="127" t="s">
        <v>113</v>
      </c>
      <c r="G33" s="143"/>
      <c r="H33" s="151"/>
      <c r="I33" s="134"/>
    </row>
    <row r="34" spans="1:14" s="127" customFormat="1" ht="11.25" x14ac:dyDescent="0.2">
      <c r="C34" s="128"/>
      <c r="D34" s="128"/>
      <c r="E34" s="128"/>
      <c r="F34" s="144"/>
      <c r="G34" s="146">
        <f ca="1">IF(Para_2!L70="nein",IF(Para_2!L60="ja",Para_2!L61,Para_2!L44),Para_2!L71)</f>
        <v>0.83750000000000691</v>
      </c>
      <c r="H34" s="247">
        <f ca="1">ROUND((H31*G34)*100,0)/100</f>
        <v>1060.5</v>
      </c>
      <c r="I34" s="134"/>
    </row>
    <row r="35" spans="1:14" s="127" customFormat="1" ht="7.5" customHeight="1" x14ac:dyDescent="0.2">
      <c r="C35" s="128"/>
      <c r="D35" s="128"/>
      <c r="E35" s="128"/>
      <c r="H35" s="134"/>
      <c r="I35" s="134"/>
      <c r="N35" s="244"/>
    </row>
    <row r="36" spans="1:14" s="127" customFormat="1" ht="11.25" x14ac:dyDescent="0.2">
      <c r="A36" s="127" t="str">
        <f ca="1">CONCATENATE("Kanton ",Para_2!L11," EH")</f>
        <v>Kanton 0.15 EH</v>
      </c>
      <c r="B36" s="961">
        <f ca="1">SUM(Para_2!L37)</f>
        <v>1</v>
      </c>
      <c r="C36" s="156">
        <f ca="1">IF(Para_2!L35="ja",Para_2!L38,ROUND((C29+E29)*Para_2!L11*B36,0))</f>
        <v>8043408</v>
      </c>
      <c r="D36" s="156"/>
      <c r="E36" s="156"/>
      <c r="H36" s="137" t="s">
        <v>90</v>
      </c>
      <c r="I36" s="164">
        <f ca="1">ROUND(I29/11,0)/1</f>
        <v>3850</v>
      </c>
      <c r="J36" s="127" t="s">
        <v>132</v>
      </c>
    </row>
    <row r="37" spans="1:14" s="127" customFormat="1" ht="13.5" x14ac:dyDescent="0.35">
      <c r="A37" s="127" t="s">
        <v>91</v>
      </c>
      <c r="C37" s="157">
        <f ca="1">I_2!L42</f>
        <v>10956110</v>
      </c>
      <c r="D37" s="157"/>
      <c r="E37" s="157"/>
    </row>
    <row r="38" spans="1:14" s="127" customFormat="1" ht="11.25" x14ac:dyDescent="0.2">
      <c r="A38" s="134" t="s">
        <v>1</v>
      </c>
      <c r="B38" s="134"/>
      <c r="C38" s="166">
        <f ca="1">SUM(C36:C37)</f>
        <v>18999518</v>
      </c>
      <c r="D38" s="166"/>
      <c r="E38" s="166"/>
      <c r="F38" s="134"/>
    </row>
    <row r="39" spans="1:14" s="127" customFormat="1" ht="6.75" customHeight="1" x14ac:dyDescent="0.2">
      <c r="A39" s="134"/>
      <c r="B39" s="134"/>
      <c r="C39" s="155"/>
      <c r="D39" s="155"/>
      <c r="E39" s="155"/>
      <c r="F39" s="134"/>
    </row>
    <row r="40" spans="1:14" s="127" customFormat="1" ht="11.25" x14ac:dyDescent="0.2">
      <c r="A40" s="134" t="s">
        <v>92</v>
      </c>
      <c r="B40" s="134" t="s">
        <v>93</v>
      </c>
      <c r="C40" s="148">
        <f ca="1">ROUND(C38*55%,0)</f>
        <v>10449735</v>
      </c>
      <c r="D40" s="148"/>
      <c r="E40" s="148"/>
      <c r="F40" s="134"/>
      <c r="N40" s="244"/>
    </row>
    <row r="41" spans="1:14" s="127" customFormat="1" ht="6.75" customHeight="1" x14ac:dyDescent="0.2">
      <c r="A41" s="134"/>
      <c r="B41" s="134"/>
      <c r="C41" s="155"/>
      <c r="D41" s="155"/>
      <c r="E41" s="155"/>
      <c r="F41" s="134"/>
    </row>
    <row r="42" spans="1:14" s="127" customFormat="1" ht="11.25" x14ac:dyDescent="0.2">
      <c r="A42" s="127" t="s">
        <v>116</v>
      </c>
      <c r="C42" s="147">
        <f ca="1">C38-I_2!L45</f>
        <v>18999518</v>
      </c>
      <c r="D42" s="147"/>
      <c r="E42" s="147"/>
      <c r="N42" s="244"/>
    </row>
    <row r="43" spans="1:14" x14ac:dyDescent="0.2">
      <c r="A43" s="127" t="s">
        <v>39</v>
      </c>
      <c r="C43" s="147">
        <f ca="1">-VI_2!F27</f>
        <v>-18490486.959999997</v>
      </c>
      <c r="D43" s="147"/>
      <c r="E43" s="147"/>
    </row>
    <row r="44" spans="1:14" x14ac:dyDescent="0.2">
      <c r="A44" s="127" t="s">
        <v>59</v>
      </c>
      <c r="C44" s="147">
        <f ca="1">SUM(C42:C43)</f>
        <v>509031.04000000283</v>
      </c>
      <c r="D44" s="147"/>
      <c r="E44" s="147"/>
    </row>
  </sheetData>
  <pageMargins left="0.59055118110236227" right="0.59055118110236227" top="0.27559055118110237" bottom="0.47244094488188981" header="0.51181102362204722" footer="0.31496062992125984"/>
  <pageSetup paperSize="9" scale="91" orientation="landscape" r:id="rId1"/>
  <headerFooter alignWithMargins="0">
    <oddFooter>&amp;C&amp;8Finanzausgleich / &amp;F / &amp;A / &amp;D</oddFooter>
  </headerFooter>
  <colBreaks count="1" manualBreakCount="1">
    <brk id="11" max="43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5">
    <tabColor rgb="FF00B0F0"/>
  </sheetPr>
  <dimension ref="A1:AP338"/>
  <sheetViews>
    <sheetView topLeftCell="A4" zoomScaleNormal="100" workbookViewId="0">
      <selection activeCell="L24" sqref="L24"/>
    </sheetView>
  </sheetViews>
  <sheetFormatPr baseColWidth="10" defaultColWidth="11" defaultRowHeight="14.25" x14ac:dyDescent="0.2"/>
  <cols>
    <col min="1" max="4" width="11" style="173"/>
    <col min="5" max="5" width="11" style="290"/>
    <col min="6" max="6" width="12" style="173" customWidth="1"/>
    <col min="7" max="7" width="10.5" style="173" customWidth="1"/>
    <col min="8" max="8" width="12.375" style="173" customWidth="1"/>
    <col min="9" max="9" width="12" style="173" customWidth="1"/>
    <col min="10" max="11" width="11.75" style="173" customWidth="1"/>
    <col min="12" max="16384" width="11" style="173"/>
  </cols>
  <sheetData>
    <row r="1" spans="1:42" s="504" customFormat="1" ht="18" x14ac:dyDescent="0.25">
      <c r="A1" s="168" t="str">
        <f>II_2!A1</f>
        <v>KANTON NIDWALDEN</v>
      </c>
      <c r="E1" s="505"/>
      <c r="G1" s="170"/>
      <c r="H1" s="108"/>
      <c r="I1" s="108"/>
      <c r="J1" s="108"/>
    </row>
    <row r="2" spans="1:42" s="504" customFormat="1" ht="7.5" customHeight="1" x14ac:dyDescent="0.25">
      <c r="A2" s="168"/>
      <c r="E2" s="505"/>
      <c r="J2" s="171"/>
    </row>
    <row r="3" spans="1:42" s="504" customFormat="1" ht="15" x14ac:dyDescent="0.2">
      <c r="A3" s="172" t="str">
        <f>II_2!3:3</f>
        <v>FINANZAUSGLEICH 2017</v>
      </c>
      <c r="E3" s="505"/>
      <c r="H3" s="1"/>
      <c r="J3" s="171"/>
    </row>
    <row r="4" spans="1:42" x14ac:dyDescent="0.2">
      <c r="J4" s="174"/>
    </row>
    <row r="5" spans="1:42" ht="18" x14ac:dyDescent="0.25">
      <c r="A5" s="175" t="s">
        <v>55</v>
      </c>
      <c r="B5" s="176"/>
      <c r="J5" s="174"/>
    </row>
    <row r="6" spans="1:42" ht="15" thickBot="1" x14ac:dyDescent="0.25">
      <c r="J6" s="174"/>
    </row>
    <row r="7" spans="1:42" x14ac:dyDescent="0.2">
      <c r="C7" s="736"/>
      <c r="D7" s="736"/>
      <c r="E7" s="820"/>
      <c r="F7" s="736"/>
      <c r="G7" s="736"/>
      <c r="H7" s="736"/>
      <c r="I7" s="736"/>
      <c r="J7" s="821"/>
      <c r="K7" s="950" t="s">
        <v>360</v>
      </c>
      <c r="L7" s="938"/>
      <c r="M7" s="177" t="s">
        <v>89</v>
      </c>
    </row>
    <row r="8" spans="1:42" s="177" customFormat="1" ht="12" x14ac:dyDescent="0.2">
      <c r="A8" s="177" t="s">
        <v>0</v>
      </c>
      <c r="B8" s="178" t="s">
        <v>56</v>
      </c>
      <c r="C8" s="822" t="s">
        <v>57</v>
      </c>
      <c r="D8" s="823" t="s">
        <v>58</v>
      </c>
      <c r="E8" s="824" t="s">
        <v>59</v>
      </c>
      <c r="F8" s="825" t="s">
        <v>20</v>
      </c>
      <c r="G8" s="824" t="s">
        <v>33</v>
      </c>
      <c r="H8" s="826" t="s">
        <v>32</v>
      </c>
      <c r="I8" s="824" t="s">
        <v>60</v>
      </c>
      <c r="J8" s="827" t="s">
        <v>61</v>
      </c>
      <c r="K8" s="951" t="s">
        <v>25</v>
      </c>
      <c r="L8" s="939" t="s">
        <v>61</v>
      </c>
      <c r="M8" s="194">
        <f ca="1">SUM(II_2!H31)</f>
        <v>1266.27</v>
      </c>
      <c r="N8" s="194">
        <f ca="1">$M8*N9</f>
        <v>1253.6072999999999</v>
      </c>
      <c r="O8" s="194">
        <f t="shared" ref="O8:AP8" ca="1" si="0">$M8*O9</f>
        <v>1240.9446</v>
      </c>
      <c r="P8" s="194">
        <f t="shared" ca="1" si="0"/>
        <v>1228.2819</v>
      </c>
      <c r="Q8" s="194">
        <f t="shared" ca="1" si="0"/>
        <v>1215.6191999999999</v>
      </c>
      <c r="R8" s="194">
        <f t="shared" ca="1" si="0"/>
        <v>1202.9565</v>
      </c>
      <c r="S8" s="194">
        <f t="shared" ca="1" si="0"/>
        <v>1190.2937999999999</v>
      </c>
      <c r="T8" s="194">
        <f t="shared" ca="1" si="0"/>
        <v>1177.6311000000001</v>
      </c>
      <c r="U8" s="194">
        <f t="shared" ca="1" si="0"/>
        <v>1164.9684</v>
      </c>
      <c r="V8" s="194">
        <f t="shared" ca="1" si="0"/>
        <v>1152.3057000000001</v>
      </c>
      <c r="W8" s="194">
        <f t="shared" ca="1" si="0"/>
        <v>1139.643</v>
      </c>
      <c r="X8" s="194">
        <f t="shared" ca="1" si="0"/>
        <v>1126.9802999999999</v>
      </c>
      <c r="Y8" s="194">
        <f t="shared" ca="1" si="0"/>
        <v>1114.3176000000001</v>
      </c>
      <c r="Z8" s="194">
        <f t="shared" ca="1" si="0"/>
        <v>1101.6549</v>
      </c>
      <c r="AA8" s="194">
        <f t="shared" ca="1" si="0"/>
        <v>1088.9921999999999</v>
      </c>
      <c r="AB8" s="194">
        <f t="shared" ca="1" si="0"/>
        <v>1076.3295000000001</v>
      </c>
      <c r="AC8" s="194">
        <f t="shared" ca="1" si="0"/>
        <v>1063.6668</v>
      </c>
      <c r="AD8" s="194">
        <f t="shared" ca="1" si="0"/>
        <v>1051.0040999999999</v>
      </c>
      <c r="AE8" s="194">
        <f t="shared" ca="1" si="0"/>
        <v>1038.3414</v>
      </c>
      <c r="AF8" s="194">
        <f t="shared" ca="1" si="0"/>
        <v>1025.6787000000002</v>
      </c>
      <c r="AG8" s="194">
        <f t="shared" ca="1" si="0"/>
        <v>1013.0160000000001</v>
      </c>
      <c r="AH8" s="194">
        <f t="shared" ca="1" si="0"/>
        <v>1000.3533</v>
      </c>
      <c r="AI8" s="194">
        <f t="shared" ca="1" si="0"/>
        <v>987.69060000000002</v>
      </c>
      <c r="AJ8" s="194">
        <f t="shared" ca="1" si="0"/>
        <v>975.02790000000005</v>
      </c>
      <c r="AK8" s="194">
        <f t="shared" ca="1" si="0"/>
        <v>962.36520000000121</v>
      </c>
      <c r="AL8" s="194">
        <f t="shared" ca="1" si="0"/>
        <v>949.70250000000124</v>
      </c>
      <c r="AM8" s="194">
        <f t="shared" ca="1" si="0"/>
        <v>937.03980000000126</v>
      </c>
      <c r="AN8" s="194">
        <f t="shared" ca="1" si="0"/>
        <v>924.37710000000118</v>
      </c>
      <c r="AO8" s="194">
        <f t="shared" ca="1" si="0"/>
        <v>911.71440000000121</v>
      </c>
      <c r="AP8" s="194">
        <f t="shared" ca="1" si="0"/>
        <v>899.05170000000123</v>
      </c>
    </row>
    <row r="9" spans="1:42" s="177" customFormat="1" ht="12" x14ac:dyDescent="0.2">
      <c r="B9" s="183" t="str">
        <f>Para_2!K30</f>
        <v>2017</v>
      </c>
      <c r="C9" s="287" t="str">
        <f>II_2!I13</f>
        <v>31.12.2016</v>
      </c>
      <c r="D9" s="185" t="s">
        <v>62</v>
      </c>
      <c r="E9" s="179" t="s">
        <v>142</v>
      </c>
      <c r="F9" s="180" t="s">
        <v>63</v>
      </c>
      <c r="G9" s="179" t="s">
        <v>64</v>
      </c>
      <c r="H9" s="162" t="str">
        <f ca="1">CONCATENATE(ROUND(II_2!G34*100,2),"% zu")</f>
        <v>83.75% zu</v>
      </c>
      <c r="I9" s="179" t="s">
        <v>65</v>
      </c>
      <c r="J9" s="182" t="str">
        <f>I10</f>
        <v>bis EW</v>
      </c>
      <c r="K9" s="951" t="s">
        <v>361</v>
      </c>
      <c r="L9" s="939" t="s">
        <v>354</v>
      </c>
      <c r="M9" s="929">
        <v>1</v>
      </c>
      <c r="N9" s="929">
        <v>0.99</v>
      </c>
      <c r="O9" s="929">
        <v>0.98</v>
      </c>
      <c r="P9" s="929">
        <v>0.97</v>
      </c>
      <c r="Q9" s="929">
        <v>0.96</v>
      </c>
      <c r="R9" s="929">
        <v>0.95</v>
      </c>
      <c r="S9" s="929">
        <v>0.94</v>
      </c>
      <c r="T9" s="929">
        <v>0.93</v>
      </c>
      <c r="U9" s="929">
        <v>0.92</v>
      </c>
      <c r="V9" s="929">
        <v>0.91</v>
      </c>
      <c r="W9" s="929">
        <v>0.9</v>
      </c>
      <c r="X9" s="929">
        <v>0.89</v>
      </c>
      <c r="Y9" s="929">
        <v>0.88</v>
      </c>
      <c r="Z9" s="929">
        <v>0.87</v>
      </c>
      <c r="AA9" s="929">
        <v>0.86</v>
      </c>
      <c r="AB9" s="929">
        <v>0.85</v>
      </c>
      <c r="AC9" s="929">
        <v>0.84</v>
      </c>
      <c r="AD9" s="929">
        <v>0.83</v>
      </c>
      <c r="AE9" s="929">
        <v>0.82</v>
      </c>
      <c r="AF9" s="929">
        <v>0.81</v>
      </c>
      <c r="AG9" s="929">
        <v>0.8</v>
      </c>
      <c r="AH9" s="929">
        <v>0.79</v>
      </c>
      <c r="AI9" s="929">
        <v>0.78</v>
      </c>
      <c r="AJ9" s="929">
        <v>0.77</v>
      </c>
      <c r="AK9" s="929">
        <v>0.76000000000000101</v>
      </c>
      <c r="AL9" s="929">
        <v>0.750000000000001</v>
      </c>
      <c r="AM9" s="929">
        <v>0.74000000000000099</v>
      </c>
      <c r="AN9" s="929">
        <v>0.73000000000000098</v>
      </c>
      <c r="AO9" s="929">
        <v>0.72000000000000097</v>
      </c>
      <c r="AP9" s="929">
        <v>0.71000000000000096</v>
      </c>
    </row>
    <row r="10" spans="1:42" s="177" customFormat="1" ht="12.75" x14ac:dyDescent="0.2">
      <c r="B10" s="178" t="s">
        <v>66</v>
      </c>
      <c r="C10" s="286"/>
      <c r="D10" s="185" t="s">
        <v>67</v>
      </c>
      <c r="E10" s="118">
        <f ca="1">IF(Para_2!L40="nein",0,Para_2!L41)</f>
        <v>0</v>
      </c>
      <c r="F10" s="145">
        <f ca="1">Para_2!M19+(Para_2!M19*Para_2!L43)</f>
        <v>1.9786592809632242</v>
      </c>
      <c r="G10" s="145"/>
      <c r="H10" s="181" t="s">
        <v>114</v>
      </c>
      <c r="I10" s="118" t="s">
        <v>142</v>
      </c>
      <c r="J10" s="537" t="str">
        <f ca="1">I11</f>
        <v>effektiv</v>
      </c>
      <c r="K10" s="956" t="str">
        <f>(Para_2!L70)</f>
        <v>nein</v>
      </c>
      <c r="L10" s="939"/>
    </row>
    <row r="11" spans="1:42" s="177" customFormat="1" ht="12" x14ac:dyDescent="0.2">
      <c r="B11" s="178" t="s">
        <v>68</v>
      </c>
      <c r="C11" s="288"/>
      <c r="D11" s="185"/>
      <c r="E11" s="179"/>
      <c r="F11" s="179"/>
      <c r="G11" s="179"/>
      <c r="H11" s="145">
        <f ca="1">Para_2!M19+(Para_2!M19*Para_2!L43)</f>
        <v>1.9786592809632242</v>
      </c>
      <c r="I11" s="243" t="str">
        <f ca="1">IF(Para_2!L42="nein","effektiv",II_2!I36)</f>
        <v>effektiv</v>
      </c>
      <c r="J11" s="182"/>
      <c r="K11" s="952"/>
      <c r="L11" s="939"/>
    </row>
    <row r="12" spans="1:42" s="177" customFormat="1" ht="12" x14ac:dyDescent="0.2">
      <c r="B12" s="178" t="s">
        <v>69</v>
      </c>
      <c r="C12" s="288"/>
      <c r="D12" s="185"/>
      <c r="E12" s="179"/>
      <c r="F12" s="179"/>
      <c r="G12" s="179"/>
      <c r="H12" s="181" t="s">
        <v>192</v>
      </c>
      <c r="I12" s="185"/>
      <c r="J12" s="186"/>
      <c r="K12" s="952"/>
      <c r="L12" s="939"/>
    </row>
    <row r="13" spans="1:42" s="177" customFormat="1" ht="12" x14ac:dyDescent="0.2">
      <c r="B13" s="178" t="s">
        <v>70</v>
      </c>
      <c r="C13" s="288"/>
      <c r="D13" s="185"/>
      <c r="E13" s="179"/>
      <c r="F13" s="179"/>
      <c r="G13" s="179"/>
      <c r="H13" s="187" t="s">
        <v>117</v>
      </c>
      <c r="I13" s="185"/>
      <c r="J13" s="186"/>
      <c r="K13" s="952"/>
      <c r="L13" s="939"/>
    </row>
    <row r="14" spans="1:42" s="177" customFormat="1" ht="12" x14ac:dyDescent="0.2">
      <c r="B14" s="188"/>
      <c r="C14" s="184"/>
      <c r="D14" s="185"/>
      <c r="E14" s="179" t="s">
        <v>133</v>
      </c>
      <c r="F14" s="179" t="s">
        <v>135</v>
      </c>
      <c r="H14" s="188" t="s">
        <v>134</v>
      </c>
      <c r="I14" s="185"/>
      <c r="J14" s="186"/>
      <c r="K14" s="952"/>
      <c r="L14" s="939"/>
    </row>
    <row r="15" spans="1:42" s="150" customFormat="1" ht="15" customHeight="1" x14ac:dyDescent="0.2">
      <c r="A15" s="150" t="s">
        <v>5</v>
      </c>
      <c r="B15" s="318">
        <f ca="1">II_2!B17</f>
        <v>2.09</v>
      </c>
      <c r="C15" s="283">
        <f ca="1">II_2!I17</f>
        <v>3576</v>
      </c>
      <c r="D15" s="147">
        <f ca="1">II_2!J17</f>
        <v>912.64</v>
      </c>
      <c r="E15" s="284" t="str">
        <f t="shared" ref="E15:E17" ca="1" si="1">IF(C15&lt;E$10,E$10-C15,"")</f>
        <v/>
      </c>
      <c r="F15" s="166" t="str">
        <f ca="1">IF(E15="","",ROUND(II_2!$H$34*F7*100,0)/100)</f>
        <v/>
      </c>
      <c r="G15" s="166">
        <f t="shared" ref="G15:G16" ca="1" si="2">IF(E15="",0,ROUND(E15*F15,0))</f>
        <v>0</v>
      </c>
      <c r="H15" s="147">
        <f ca="1">IF(II_2!P17="",0,ROUND((II_2!$H$34-D15)*$H$11*100,0)/100)</f>
        <v>292.56</v>
      </c>
      <c r="I15" s="147">
        <f ca="1">IF(Para_2!L$42="nein",(H15*C15),IF(H15="",0,ROUND(IF(C15&gt;II_2!$I$36,(H15*II_2!$I$36),(H15*C15)),0)))</f>
        <v>1046194.56</v>
      </c>
      <c r="J15" s="189">
        <f ca="1">IF(G15&lt;&gt;"",G15+I15,I15)</f>
        <v>1046194.56</v>
      </c>
      <c r="K15" s="953">
        <f t="shared" ref="K15:K24" ca="1" si="3">IF(K$10="ja",L15,J15)</f>
        <v>1046194.56</v>
      </c>
      <c r="L15" s="940">
        <f ca="1">ROUND(L$27/J$27*J15,2)</f>
        <v>1100638.03</v>
      </c>
      <c r="M15" s="147"/>
      <c r="N15" s="930">
        <f ca="1">(ROUND(IF(((N$8-$D15)*$H$11)&lt;0,0,(N$8-$D15)*$H$11),2))*$C15</f>
        <v>2412584.1599999997</v>
      </c>
      <c r="O15" s="930">
        <f t="shared" ref="O15:AP25" ca="1" si="4">(ROUND(IF(((O$8-$D15)*$H$11)&lt;0,0,(O$8-$D15)*$H$11),2))*$C15</f>
        <v>2322969.6000000001</v>
      </c>
      <c r="P15" s="930">
        <f t="shared" ca="1" si="4"/>
        <v>2233390.7999999998</v>
      </c>
      <c r="Q15" s="930">
        <f t="shared" ca="1" si="4"/>
        <v>2143776.2400000002</v>
      </c>
      <c r="R15" s="930">
        <f t="shared" ca="1" si="4"/>
        <v>2054197.4400000002</v>
      </c>
      <c r="S15" s="930">
        <f t="shared" ca="1" si="4"/>
        <v>1964582.88</v>
      </c>
      <c r="T15" s="930">
        <f t="shared" ca="1" si="4"/>
        <v>1875004.08</v>
      </c>
      <c r="U15" s="930">
        <f t="shared" ca="1" si="4"/>
        <v>1785389.52</v>
      </c>
      <c r="V15" s="930">
        <f t="shared" ca="1" si="4"/>
        <v>1695810.7200000002</v>
      </c>
      <c r="W15" s="930">
        <f t="shared" ca="1" si="4"/>
        <v>1606196.1600000001</v>
      </c>
      <c r="X15" s="930">
        <f t="shared" ca="1" si="4"/>
        <v>1516617.36</v>
      </c>
      <c r="Y15" s="930">
        <f t="shared" ca="1" si="4"/>
        <v>1427002.8</v>
      </c>
      <c r="Z15" s="930">
        <f t="shared" ca="1" si="4"/>
        <v>1337424</v>
      </c>
      <c r="AA15" s="930">
        <f t="shared" ca="1" si="4"/>
        <v>1247809.44</v>
      </c>
      <c r="AB15" s="930">
        <f t="shared" ca="1" si="4"/>
        <v>1158230.6399999999</v>
      </c>
      <c r="AC15" s="930">
        <f t="shared" ca="1" si="4"/>
        <v>1068616.0799999998</v>
      </c>
      <c r="AD15" s="930">
        <f t="shared" ca="1" si="4"/>
        <v>979037.27999999991</v>
      </c>
      <c r="AE15" s="930">
        <f t="shared" ca="1" si="4"/>
        <v>889422.72</v>
      </c>
      <c r="AF15" s="930">
        <f t="shared" ca="1" si="4"/>
        <v>799843.91999999993</v>
      </c>
      <c r="AG15" s="930">
        <f t="shared" ca="1" si="4"/>
        <v>710229.3600000001</v>
      </c>
      <c r="AH15" s="930">
        <f t="shared" ca="1" si="4"/>
        <v>620614.80000000005</v>
      </c>
      <c r="AI15" s="930">
        <f t="shared" ca="1" si="4"/>
        <v>531036</v>
      </c>
      <c r="AJ15" s="930">
        <f t="shared" ca="1" si="4"/>
        <v>441421.44</v>
      </c>
      <c r="AK15" s="930">
        <f t="shared" ca="1" si="4"/>
        <v>351842.64</v>
      </c>
      <c r="AL15" s="930">
        <f t="shared" ca="1" si="4"/>
        <v>262228.08</v>
      </c>
      <c r="AM15" s="930">
        <f t="shared" ca="1" si="4"/>
        <v>172649.28</v>
      </c>
      <c r="AN15" s="930">
        <f t="shared" ca="1" si="4"/>
        <v>83034.720000000001</v>
      </c>
      <c r="AO15" s="930">
        <f t="shared" ca="1" si="4"/>
        <v>0</v>
      </c>
      <c r="AP15" s="930">
        <f t="shared" ca="1" si="4"/>
        <v>0</v>
      </c>
    </row>
    <row r="16" spans="1:42" s="150" customFormat="1" ht="15" customHeight="1" x14ac:dyDescent="0.2">
      <c r="A16" s="150" t="s">
        <v>6</v>
      </c>
      <c r="B16" s="318">
        <f ca="1">II_2!B18</f>
        <v>2.37</v>
      </c>
      <c r="C16" s="283">
        <f ca="1">II_2!I18</f>
        <v>5379</v>
      </c>
      <c r="D16" s="147">
        <f ca="1">II_2!J18</f>
        <v>832.45</v>
      </c>
      <c r="E16" s="284" t="str">
        <f t="shared" ca="1" si="1"/>
        <v/>
      </c>
      <c r="F16" s="166" t="str">
        <f ca="1">IF(E16="","",ROUND(II_2!$H$34*F$10*100,0)/100)</f>
        <v/>
      </c>
      <c r="G16" s="166">
        <f t="shared" ca="1" si="2"/>
        <v>0</v>
      </c>
      <c r="H16" s="147">
        <f ca="1">IF(II_2!P18="",0,ROUND((II_2!$H$34-D16)*$H$11*100,0)/100)</f>
        <v>451.23</v>
      </c>
      <c r="I16" s="147">
        <f ca="1">IF(Para_2!L$42="nein",(H16*C16),IF(H16="",0,ROUND(IF(C16&gt;II_2!$I$36,(H16*II_2!$I$36),(H16*C16)),0)))</f>
        <v>2427166.17</v>
      </c>
      <c r="J16" s="189">
        <f t="shared" ref="J16:J24" ca="1" si="5">IF(G16&lt;&gt;"",G16+I16,I16)</f>
        <v>2427166.17</v>
      </c>
      <c r="K16" s="953">
        <f t="shared" ca="1" si="3"/>
        <v>2427166.17</v>
      </c>
      <c r="L16" s="940">
        <f t="shared" ref="L16:L25" ca="1" si="6">ROUND(L$27/J$27*J16,2)</f>
        <v>2553474.7400000002</v>
      </c>
      <c r="N16" s="930">
        <f t="shared" ref="N16:AC25" ca="1" si="7">(ROUND(IF(((N$8-$D16)*$H$11)&lt;0,0,(N$8-$D16)*$H$11),2))*$C16</f>
        <v>4482482.07</v>
      </c>
      <c r="O16" s="930">
        <f t="shared" ca="1" si="7"/>
        <v>4347684.33</v>
      </c>
      <c r="P16" s="930">
        <f t="shared" ca="1" si="7"/>
        <v>4212940.38</v>
      </c>
      <c r="Q16" s="930">
        <f t="shared" ca="1" si="7"/>
        <v>4078142.6399999997</v>
      </c>
      <c r="R16" s="930">
        <f t="shared" ca="1" si="7"/>
        <v>3943398.69</v>
      </c>
      <c r="S16" s="930">
        <f t="shared" ca="1" si="7"/>
        <v>3808600.9499999997</v>
      </c>
      <c r="T16" s="930">
        <f t="shared" ca="1" si="7"/>
        <v>3673857</v>
      </c>
      <c r="U16" s="930">
        <f t="shared" ca="1" si="7"/>
        <v>3539059.2600000002</v>
      </c>
      <c r="V16" s="930">
        <f t="shared" ca="1" si="7"/>
        <v>3404315.31</v>
      </c>
      <c r="W16" s="930">
        <f t="shared" ca="1" si="7"/>
        <v>3269517.5700000003</v>
      </c>
      <c r="X16" s="930">
        <f t="shared" ca="1" si="7"/>
        <v>3134773.6199999996</v>
      </c>
      <c r="Y16" s="930">
        <f t="shared" ca="1" si="7"/>
        <v>2999975.8800000004</v>
      </c>
      <c r="Z16" s="930">
        <f t="shared" ca="1" si="7"/>
        <v>2865178.1399999997</v>
      </c>
      <c r="AA16" s="930">
        <f t="shared" ca="1" si="7"/>
        <v>2730434.19</v>
      </c>
      <c r="AB16" s="930">
        <f t="shared" ca="1" si="7"/>
        <v>2595636.4500000002</v>
      </c>
      <c r="AC16" s="930">
        <f t="shared" ca="1" si="7"/>
        <v>2460892.5</v>
      </c>
      <c r="AD16" s="930">
        <f t="shared" ca="1" si="4"/>
        <v>2326094.7599999998</v>
      </c>
      <c r="AE16" s="930">
        <f t="shared" ca="1" si="4"/>
        <v>2191350.81</v>
      </c>
      <c r="AF16" s="930">
        <f t="shared" ca="1" si="4"/>
        <v>2056553.0699999998</v>
      </c>
      <c r="AG16" s="930">
        <f t="shared" ca="1" si="4"/>
        <v>1921809.1199999999</v>
      </c>
      <c r="AH16" s="930">
        <f t="shared" ca="1" si="4"/>
        <v>1787011.3800000001</v>
      </c>
      <c r="AI16" s="930">
        <f t="shared" ca="1" si="4"/>
        <v>1652267.4300000002</v>
      </c>
      <c r="AJ16" s="930">
        <f t="shared" ca="1" si="4"/>
        <v>1517469.6900000002</v>
      </c>
      <c r="AK16" s="930">
        <f t="shared" ca="1" si="4"/>
        <v>1382725.74</v>
      </c>
      <c r="AL16" s="930">
        <f t="shared" ca="1" si="4"/>
        <v>1247928</v>
      </c>
      <c r="AM16" s="930">
        <f t="shared" ca="1" si="4"/>
        <v>1113184.05</v>
      </c>
      <c r="AN16" s="930">
        <f t="shared" ca="1" si="4"/>
        <v>978386.30999999994</v>
      </c>
      <c r="AO16" s="930">
        <f t="shared" ca="1" si="4"/>
        <v>843642.36</v>
      </c>
      <c r="AP16" s="930">
        <f t="shared" ca="1" si="4"/>
        <v>708844.62</v>
      </c>
    </row>
    <row r="17" spans="1:42" s="150" customFormat="1" ht="15" customHeight="1" x14ac:dyDescent="0.2">
      <c r="A17" s="150" t="s">
        <v>7</v>
      </c>
      <c r="B17" s="318">
        <f ca="1">II_2!B19</f>
        <v>2.4700000000000002</v>
      </c>
      <c r="C17" s="283">
        <f ca="1">II_2!I19</f>
        <v>1833</v>
      </c>
      <c r="D17" s="147">
        <f ca="1">II_2!J19</f>
        <v>644.38</v>
      </c>
      <c r="E17" s="283" t="str">
        <f t="shared" ca="1" si="1"/>
        <v/>
      </c>
      <c r="F17" s="166" t="str">
        <f ca="1">IF(E17="","",ROUND(II_2!$H$34*F$10*100,0)/100)</f>
        <v/>
      </c>
      <c r="G17" s="166">
        <f ca="1">IF(E17="",0,ROUND(E17*F17,0))</f>
        <v>0</v>
      </c>
      <c r="H17" s="147">
        <f ca="1">IF(II_2!P19="",0,ROUND((II_2!$H$34-D17)*$H$11*100,0)/100)</f>
        <v>823.36</v>
      </c>
      <c r="I17" s="147">
        <f ca="1">IF(Para_2!L$42="nein",(H17*C17),IF(H17="",0,ROUND(IF(C17&gt;II_2!$I$36,(H17*II_2!$I$36),(H17*C17)),0)))</f>
        <v>1509218.8800000001</v>
      </c>
      <c r="J17" s="189">
        <f t="shared" ca="1" si="5"/>
        <v>1509218.8800000001</v>
      </c>
      <c r="K17" s="953">
        <f t="shared" ca="1" si="3"/>
        <v>1509218.8800000001</v>
      </c>
      <c r="L17" s="940">
        <f t="shared" ca="1" si="6"/>
        <v>1587757.91</v>
      </c>
      <c r="N17" s="930">
        <f t="shared" ca="1" si="7"/>
        <v>2209589.85</v>
      </c>
      <c r="O17" s="930">
        <f t="shared" ca="1" si="4"/>
        <v>2163673.2000000002</v>
      </c>
      <c r="P17" s="930">
        <f t="shared" ca="1" si="4"/>
        <v>2117738.2199999997</v>
      </c>
      <c r="Q17" s="930">
        <f t="shared" ca="1" si="4"/>
        <v>2071821.5699999998</v>
      </c>
      <c r="R17" s="930">
        <f t="shared" ca="1" si="4"/>
        <v>2025886.59</v>
      </c>
      <c r="S17" s="930">
        <f t="shared" ca="1" si="4"/>
        <v>1979969.9400000002</v>
      </c>
      <c r="T17" s="930">
        <f t="shared" ca="1" si="4"/>
        <v>1934034.9599999997</v>
      </c>
      <c r="U17" s="930">
        <f t="shared" ca="1" si="4"/>
        <v>1888118.3099999998</v>
      </c>
      <c r="V17" s="930">
        <f t="shared" ca="1" si="4"/>
        <v>1842183.33</v>
      </c>
      <c r="W17" s="930">
        <f t="shared" ca="1" si="4"/>
        <v>1796266.6800000002</v>
      </c>
      <c r="X17" s="930">
        <f t="shared" ca="1" si="4"/>
        <v>1750331.7</v>
      </c>
      <c r="Y17" s="930">
        <f t="shared" ca="1" si="4"/>
        <v>1704415.05</v>
      </c>
      <c r="Z17" s="930">
        <f t="shared" ca="1" si="4"/>
        <v>1658480.0699999998</v>
      </c>
      <c r="AA17" s="930">
        <f t="shared" ca="1" si="4"/>
        <v>1612563.42</v>
      </c>
      <c r="AB17" s="930">
        <f t="shared" ca="1" si="4"/>
        <v>1566628.44</v>
      </c>
      <c r="AC17" s="930">
        <f t="shared" ca="1" si="4"/>
        <v>1520711.79</v>
      </c>
      <c r="AD17" s="930">
        <f t="shared" ca="1" si="4"/>
        <v>1474776.81</v>
      </c>
      <c r="AE17" s="930">
        <f t="shared" ca="1" si="4"/>
        <v>1428860.16</v>
      </c>
      <c r="AF17" s="930">
        <f t="shared" ca="1" si="4"/>
        <v>1382925.1800000002</v>
      </c>
      <c r="AG17" s="930">
        <f t="shared" ca="1" si="4"/>
        <v>1337008.53</v>
      </c>
      <c r="AH17" s="930">
        <f t="shared" ca="1" si="4"/>
        <v>1291073.55</v>
      </c>
      <c r="AI17" s="930">
        <f t="shared" ca="1" si="4"/>
        <v>1245138.5699999998</v>
      </c>
      <c r="AJ17" s="930">
        <f t="shared" ca="1" si="4"/>
        <v>1199221.92</v>
      </c>
      <c r="AK17" s="930">
        <f t="shared" ca="1" si="4"/>
        <v>1153286.94</v>
      </c>
      <c r="AL17" s="930">
        <f t="shared" ca="1" si="4"/>
        <v>1107370.29</v>
      </c>
      <c r="AM17" s="930">
        <f t="shared" ca="1" si="4"/>
        <v>1061435.31</v>
      </c>
      <c r="AN17" s="930">
        <f t="shared" ca="1" si="4"/>
        <v>1015518.6599999999</v>
      </c>
      <c r="AO17" s="930">
        <f t="shared" ca="1" si="4"/>
        <v>969583.68</v>
      </c>
      <c r="AP17" s="930">
        <f t="shared" ca="1" si="4"/>
        <v>923667.03</v>
      </c>
    </row>
    <row r="18" spans="1:42" s="150" customFormat="1" ht="15" customHeight="1" x14ac:dyDescent="0.2">
      <c r="A18" s="155" t="s">
        <v>8</v>
      </c>
      <c r="B18" s="318">
        <f ca="1">II_2!B20</f>
        <v>2.2199999999999998</v>
      </c>
      <c r="C18" s="283">
        <f ca="1">II_2!I20</f>
        <v>1391</v>
      </c>
      <c r="D18" s="148">
        <f ca="1">II_2!J20</f>
        <v>999</v>
      </c>
      <c r="E18" s="283" t="str">
        <f ca="1">IF(C18&lt;E$10,E$10-C18,"")</f>
        <v/>
      </c>
      <c r="F18" s="166" t="str">
        <f ca="1">IF(E18="","",ROUND(II_2!$H$34*F$10*100,0)/100)</f>
        <v/>
      </c>
      <c r="G18" s="166">
        <f t="shared" ref="G18:G25" ca="1" si="8">IF(E18="",0,ROUND(E18*F18,0))</f>
        <v>0</v>
      </c>
      <c r="H18" s="147">
        <f ca="1">IF(II_2!P20="",0,ROUND((II_2!$H$34-D18)*$H$11*100,0)/100)</f>
        <v>121.69</v>
      </c>
      <c r="I18" s="147">
        <f ca="1">IF(Para_2!L$42="nein",(H18*C18),IF(H18="",0,ROUND(IF(C18&gt;II_2!$I$36,(H18*II_2!$I$36),(H18*C18)),0)))</f>
        <v>169270.79</v>
      </c>
      <c r="J18" s="189">
        <f t="shared" ca="1" si="5"/>
        <v>169270.79</v>
      </c>
      <c r="K18" s="953">
        <f t="shared" ca="1" si="3"/>
        <v>169270.79</v>
      </c>
      <c r="L18" s="940">
        <f t="shared" ca="1" si="6"/>
        <v>178079.56</v>
      </c>
      <c r="N18" s="930">
        <f t="shared" ca="1" si="7"/>
        <v>700757.98</v>
      </c>
      <c r="O18" s="930">
        <f t="shared" ca="1" si="4"/>
        <v>665913.43000000005</v>
      </c>
      <c r="P18" s="930">
        <f t="shared" ca="1" si="4"/>
        <v>631054.97</v>
      </c>
      <c r="Q18" s="930">
        <f t="shared" ca="1" si="4"/>
        <v>596210.42000000004</v>
      </c>
      <c r="R18" s="930">
        <f t="shared" ca="1" si="4"/>
        <v>561351.96</v>
      </c>
      <c r="S18" s="930">
        <f t="shared" ca="1" si="4"/>
        <v>526507.41</v>
      </c>
      <c r="T18" s="930">
        <f t="shared" ca="1" si="4"/>
        <v>491648.95</v>
      </c>
      <c r="U18" s="930">
        <f t="shared" ca="1" si="4"/>
        <v>456790.49</v>
      </c>
      <c r="V18" s="930">
        <f t="shared" ca="1" si="4"/>
        <v>421945.93999999994</v>
      </c>
      <c r="W18" s="930">
        <f t="shared" ca="1" si="4"/>
        <v>387087.48</v>
      </c>
      <c r="X18" s="930">
        <f t="shared" ca="1" si="4"/>
        <v>352242.93</v>
      </c>
      <c r="Y18" s="930">
        <f t="shared" ca="1" si="4"/>
        <v>317384.46999999997</v>
      </c>
      <c r="Z18" s="930">
        <f t="shared" ca="1" si="4"/>
        <v>282539.92</v>
      </c>
      <c r="AA18" s="930">
        <f t="shared" ca="1" si="4"/>
        <v>247681.46</v>
      </c>
      <c r="AB18" s="930">
        <f t="shared" ca="1" si="4"/>
        <v>212836.90999999997</v>
      </c>
      <c r="AC18" s="930">
        <f t="shared" ca="1" si="4"/>
        <v>177978.45</v>
      </c>
      <c r="AD18" s="930">
        <f t="shared" ca="1" si="4"/>
        <v>143133.9</v>
      </c>
      <c r="AE18" s="930">
        <f t="shared" ca="1" si="4"/>
        <v>108275.44</v>
      </c>
      <c r="AF18" s="930">
        <f t="shared" ca="1" si="4"/>
        <v>73430.89</v>
      </c>
      <c r="AG18" s="930">
        <f t="shared" ca="1" si="4"/>
        <v>38572.43</v>
      </c>
      <c r="AH18" s="930">
        <f t="shared" ca="1" si="4"/>
        <v>3727.88</v>
      </c>
      <c r="AI18" s="930">
        <f t="shared" ca="1" si="4"/>
        <v>0</v>
      </c>
      <c r="AJ18" s="930">
        <f t="shared" ca="1" si="4"/>
        <v>0</v>
      </c>
      <c r="AK18" s="930">
        <f t="shared" ca="1" si="4"/>
        <v>0</v>
      </c>
      <c r="AL18" s="930">
        <f t="shared" ca="1" si="4"/>
        <v>0</v>
      </c>
      <c r="AM18" s="930">
        <f t="shared" ca="1" si="4"/>
        <v>0</v>
      </c>
      <c r="AN18" s="930">
        <f t="shared" ca="1" si="4"/>
        <v>0</v>
      </c>
      <c r="AO18" s="930">
        <f t="shared" ca="1" si="4"/>
        <v>0</v>
      </c>
      <c r="AP18" s="930">
        <f t="shared" ca="1" si="4"/>
        <v>0</v>
      </c>
    </row>
    <row r="19" spans="1:42" s="150" customFormat="1" ht="15" customHeight="1" x14ac:dyDescent="0.2">
      <c r="A19" s="150" t="s">
        <v>9</v>
      </c>
      <c r="B19" s="318">
        <f ca="1">II_2!B21</f>
        <v>1.7000000000000002</v>
      </c>
      <c r="C19" s="283">
        <f ca="1">II_2!I21</f>
        <v>4515</v>
      </c>
      <c r="D19" s="147">
        <f ca="1">II_2!J21</f>
        <v>1152.47</v>
      </c>
      <c r="E19" s="283" t="str">
        <f t="shared" ref="E19:E25" ca="1" si="9">IF(C19&lt;E$10,E$10-C19,"")</f>
        <v/>
      </c>
      <c r="F19" s="166" t="str">
        <f ca="1">IF(E19="","",ROUND(II_2!$H$34*F$10*100,0)/100)</f>
        <v/>
      </c>
      <c r="G19" s="166">
        <f t="shared" ca="1" si="8"/>
        <v>0</v>
      </c>
      <c r="H19" s="147">
        <f ca="1">IF(II_2!P21="",0,ROUND((II_2!$H$34-D19)*$H$11*100,0)/100)</f>
        <v>0</v>
      </c>
      <c r="I19" s="147">
        <f ca="1">IF(Para_2!L$42="nein",(H19*C19),IF(H19="",0,ROUND(IF(C19&gt;II_2!$I$36,(H19*II_2!$I$36),(H19*C19)),0)))</f>
        <v>0</v>
      </c>
      <c r="J19" s="189">
        <f ca="1">IF(G19&lt;&gt;"",G19+I19,I19)</f>
        <v>0</v>
      </c>
      <c r="K19" s="953">
        <f t="shared" ca="1" si="3"/>
        <v>0</v>
      </c>
      <c r="L19" s="940">
        <f t="shared" ca="1" si="6"/>
        <v>0</v>
      </c>
      <c r="N19" s="930">
        <f t="shared" ca="1" si="7"/>
        <v>903541.8</v>
      </c>
      <c r="O19" s="930">
        <f t="shared" ca="1" si="4"/>
        <v>790395.9</v>
      </c>
      <c r="P19" s="930">
        <f t="shared" ca="1" si="4"/>
        <v>677295.14999999991</v>
      </c>
      <c r="Q19" s="930">
        <f t="shared" ca="1" si="4"/>
        <v>564149.25</v>
      </c>
      <c r="R19" s="930">
        <f t="shared" ca="1" si="4"/>
        <v>451048.5</v>
      </c>
      <c r="S19" s="930">
        <f t="shared" ca="1" si="4"/>
        <v>337902.60000000003</v>
      </c>
      <c r="T19" s="930">
        <f t="shared" ca="1" si="4"/>
        <v>224801.85</v>
      </c>
      <c r="U19" s="930">
        <f t="shared" ca="1" si="4"/>
        <v>111655.95</v>
      </c>
      <c r="V19" s="930">
        <f t="shared" ca="1" si="4"/>
        <v>0</v>
      </c>
      <c r="W19" s="930">
        <f t="shared" ca="1" si="4"/>
        <v>0</v>
      </c>
      <c r="X19" s="930">
        <f t="shared" ca="1" si="4"/>
        <v>0</v>
      </c>
      <c r="Y19" s="930">
        <f t="shared" ca="1" si="4"/>
        <v>0</v>
      </c>
      <c r="Z19" s="930">
        <f t="shared" ca="1" si="4"/>
        <v>0</v>
      </c>
      <c r="AA19" s="930">
        <f t="shared" ca="1" si="4"/>
        <v>0</v>
      </c>
      <c r="AB19" s="930">
        <f t="shared" ca="1" si="4"/>
        <v>0</v>
      </c>
      <c r="AC19" s="930">
        <f t="shared" ca="1" si="4"/>
        <v>0</v>
      </c>
      <c r="AD19" s="930">
        <f t="shared" ca="1" si="4"/>
        <v>0</v>
      </c>
      <c r="AE19" s="930">
        <f t="shared" ca="1" si="4"/>
        <v>0</v>
      </c>
      <c r="AF19" s="930">
        <f t="shared" ca="1" si="4"/>
        <v>0</v>
      </c>
      <c r="AG19" s="930">
        <f t="shared" ca="1" si="4"/>
        <v>0</v>
      </c>
      <c r="AH19" s="930">
        <f t="shared" ca="1" si="4"/>
        <v>0</v>
      </c>
      <c r="AI19" s="930">
        <f t="shared" ca="1" si="4"/>
        <v>0</v>
      </c>
      <c r="AJ19" s="930">
        <f t="shared" ca="1" si="4"/>
        <v>0</v>
      </c>
      <c r="AK19" s="930">
        <f t="shared" ca="1" si="4"/>
        <v>0</v>
      </c>
      <c r="AL19" s="930">
        <f t="shared" ca="1" si="4"/>
        <v>0</v>
      </c>
      <c r="AM19" s="930">
        <f t="shared" ca="1" si="4"/>
        <v>0</v>
      </c>
      <c r="AN19" s="930">
        <f t="shared" ca="1" si="4"/>
        <v>0</v>
      </c>
      <c r="AO19" s="930">
        <f t="shared" ca="1" si="4"/>
        <v>0</v>
      </c>
      <c r="AP19" s="930">
        <f t="shared" ca="1" si="4"/>
        <v>0</v>
      </c>
    </row>
    <row r="20" spans="1:42" s="150" customFormat="1" ht="15" customHeight="1" x14ac:dyDescent="0.2">
      <c r="A20" s="150" t="s">
        <v>10</v>
      </c>
      <c r="B20" s="318">
        <f ca="1">II_2!B22</f>
        <v>2.3200000000000003</v>
      </c>
      <c r="C20" s="283">
        <f ca="1">II_2!I22</f>
        <v>2112</v>
      </c>
      <c r="D20" s="147">
        <f ca="1">II_2!J22</f>
        <v>732.51</v>
      </c>
      <c r="E20" s="283" t="str">
        <f t="shared" ca="1" si="9"/>
        <v/>
      </c>
      <c r="F20" s="166" t="str">
        <f ca="1">IF(E20="","",ROUND(II_2!$H$34*F$10*100,0)/100)</f>
        <v/>
      </c>
      <c r="G20" s="166">
        <f t="shared" ca="1" si="8"/>
        <v>0</v>
      </c>
      <c r="H20" s="147">
        <f ca="1">IF(II_2!P22="",0,ROUND((II_2!$H$34-D20)*$H$11*100,0)/100)</f>
        <v>648.98</v>
      </c>
      <c r="I20" s="147">
        <f ca="1">IF(Para_2!L$42="nein",(H20*C20),IF(H20="",0,ROUND(IF(C20&gt;II_2!$I$36,(H20*II_2!$I$36),(H20*C20)),0)))</f>
        <v>1370645.76</v>
      </c>
      <c r="J20" s="189">
        <f t="shared" ca="1" si="5"/>
        <v>1370645.76</v>
      </c>
      <c r="K20" s="953">
        <f t="shared" ca="1" si="3"/>
        <v>1370645.76</v>
      </c>
      <c r="L20" s="940">
        <f t="shared" ca="1" si="6"/>
        <v>1441973.51</v>
      </c>
      <c r="N20" s="930">
        <f t="shared" ca="1" si="7"/>
        <v>2177619.84</v>
      </c>
      <c r="O20" s="930">
        <f t="shared" ca="1" si="4"/>
        <v>2124714.2399999998</v>
      </c>
      <c r="P20" s="930">
        <f t="shared" ca="1" si="4"/>
        <v>2071787.52</v>
      </c>
      <c r="Q20" s="930">
        <f t="shared" ca="1" si="4"/>
        <v>2018881.92</v>
      </c>
      <c r="R20" s="930">
        <f t="shared" ca="1" si="4"/>
        <v>1965955.2</v>
      </c>
      <c r="S20" s="930">
        <f t="shared" ca="1" si="4"/>
        <v>1913049.5999999999</v>
      </c>
      <c r="T20" s="930">
        <f t="shared" ca="1" si="4"/>
        <v>1860122.8800000001</v>
      </c>
      <c r="U20" s="930">
        <f t="shared" ca="1" si="4"/>
        <v>1807217.28</v>
      </c>
      <c r="V20" s="930">
        <f t="shared" ca="1" si="4"/>
        <v>1754290.56</v>
      </c>
      <c r="W20" s="930">
        <f t="shared" ca="1" si="4"/>
        <v>1701384.9600000002</v>
      </c>
      <c r="X20" s="930">
        <f t="shared" ca="1" si="4"/>
        <v>1648458.24</v>
      </c>
      <c r="Y20" s="930">
        <f t="shared" ca="1" si="4"/>
        <v>1595552.6400000001</v>
      </c>
      <c r="Z20" s="930">
        <f t="shared" ca="1" si="4"/>
        <v>1542625.92</v>
      </c>
      <c r="AA20" s="930">
        <f t="shared" ca="1" si="4"/>
        <v>1489720.3200000001</v>
      </c>
      <c r="AB20" s="930">
        <f t="shared" ca="1" si="4"/>
        <v>1436793.5999999999</v>
      </c>
      <c r="AC20" s="930">
        <f t="shared" ca="1" si="4"/>
        <v>1383888</v>
      </c>
      <c r="AD20" s="930">
        <f t="shared" ca="1" si="4"/>
        <v>1330961.28</v>
      </c>
      <c r="AE20" s="930">
        <f t="shared" ca="1" si="4"/>
        <v>1278055.68</v>
      </c>
      <c r="AF20" s="930">
        <f t="shared" ca="1" si="4"/>
        <v>1225128.9600000002</v>
      </c>
      <c r="AG20" s="930">
        <f t="shared" ca="1" si="4"/>
        <v>1172223.3599999999</v>
      </c>
      <c r="AH20" s="930">
        <f t="shared" ca="1" si="4"/>
        <v>1119296.6400000001</v>
      </c>
      <c r="AI20" s="930">
        <f t="shared" ca="1" si="4"/>
        <v>1066391.04</v>
      </c>
      <c r="AJ20" s="930">
        <f t="shared" ca="1" si="4"/>
        <v>1013464.3200000001</v>
      </c>
      <c r="AK20" s="930">
        <f t="shared" ca="1" si="4"/>
        <v>960558.72</v>
      </c>
      <c r="AL20" s="930">
        <f t="shared" ca="1" si="4"/>
        <v>907632</v>
      </c>
      <c r="AM20" s="930">
        <f t="shared" ca="1" si="4"/>
        <v>854705.28</v>
      </c>
      <c r="AN20" s="930">
        <f t="shared" ca="1" si="4"/>
        <v>801799.67999999993</v>
      </c>
      <c r="AO20" s="930">
        <f t="shared" ca="1" si="4"/>
        <v>748872.96</v>
      </c>
      <c r="AP20" s="930">
        <f t="shared" ca="1" si="4"/>
        <v>695967.36</v>
      </c>
    </row>
    <row r="21" spans="1:42" s="150" customFormat="1" ht="15" customHeight="1" x14ac:dyDescent="0.2">
      <c r="A21" s="150" t="s">
        <v>11</v>
      </c>
      <c r="B21" s="318">
        <f ca="1">II_2!B23</f>
        <v>1.59</v>
      </c>
      <c r="C21" s="283">
        <f ca="1">II_2!I23</f>
        <v>5677</v>
      </c>
      <c r="D21" s="147">
        <f ca="1">II_2!J23</f>
        <v>2949.75</v>
      </c>
      <c r="E21" s="283" t="str">
        <f t="shared" ca="1" si="9"/>
        <v/>
      </c>
      <c r="F21" s="166" t="str">
        <f ca="1">IF(E21="","",ROUND(II_2!$H$34*F$10*100,0)/100)</f>
        <v/>
      </c>
      <c r="G21" s="166">
        <f t="shared" ca="1" si="8"/>
        <v>0</v>
      </c>
      <c r="H21" s="147">
        <f ca="1">IF(II_2!P23="",0,ROUND((II_2!$H$34-D21)*$H$11*100,0)/100)</f>
        <v>0</v>
      </c>
      <c r="I21" s="147">
        <f ca="1">IF(Para_2!L$42="nein",(H21*C21),IF(H21="",0,ROUND(IF(C21&gt;II_2!$I$36,(H21*II_2!$I$36),(H21*C21)),0)))</f>
        <v>0</v>
      </c>
      <c r="J21" s="189">
        <f t="shared" ca="1" si="5"/>
        <v>0</v>
      </c>
      <c r="K21" s="953">
        <f t="shared" ca="1" si="3"/>
        <v>0</v>
      </c>
      <c r="L21" s="940">
        <f t="shared" ca="1" si="6"/>
        <v>0</v>
      </c>
      <c r="N21" s="930">
        <f t="shared" ca="1" si="7"/>
        <v>0</v>
      </c>
      <c r="O21" s="930">
        <f t="shared" ca="1" si="4"/>
        <v>0</v>
      </c>
      <c r="P21" s="930">
        <f t="shared" ca="1" si="4"/>
        <v>0</v>
      </c>
      <c r="Q21" s="930">
        <f t="shared" ca="1" si="4"/>
        <v>0</v>
      </c>
      <c r="R21" s="930">
        <f t="shared" ca="1" si="4"/>
        <v>0</v>
      </c>
      <c r="S21" s="930">
        <f t="shared" ca="1" si="4"/>
        <v>0</v>
      </c>
      <c r="T21" s="930">
        <f t="shared" ca="1" si="4"/>
        <v>0</v>
      </c>
      <c r="U21" s="930">
        <f t="shared" ca="1" si="4"/>
        <v>0</v>
      </c>
      <c r="V21" s="930">
        <f t="shared" ca="1" si="4"/>
        <v>0</v>
      </c>
      <c r="W21" s="930">
        <f t="shared" ca="1" si="4"/>
        <v>0</v>
      </c>
      <c r="X21" s="930">
        <f t="shared" ca="1" si="4"/>
        <v>0</v>
      </c>
      <c r="Y21" s="930">
        <f t="shared" ca="1" si="4"/>
        <v>0</v>
      </c>
      <c r="Z21" s="930">
        <f t="shared" ca="1" si="4"/>
        <v>0</v>
      </c>
      <c r="AA21" s="930">
        <f t="shared" ca="1" si="4"/>
        <v>0</v>
      </c>
      <c r="AB21" s="930">
        <f t="shared" ca="1" si="4"/>
        <v>0</v>
      </c>
      <c r="AC21" s="930">
        <f t="shared" ca="1" si="4"/>
        <v>0</v>
      </c>
      <c r="AD21" s="930">
        <f t="shared" ca="1" si="4"/>
        <v>0</v>
      </c>
      <c r="AE21" s="930">
        <f t="shared" ca="1" si="4"/>
        <v>0</v>
      </c>
      <c r="AF21" s="930">
        <f t="shared" ca="1" si="4"/>
        <v>0</v>
      </c>
      <c r="AG21" s="930">
        <f t="shared" ca="1" si="4"/>
        <v>0</v>
      </c>
      <c r="AH21" s="930">
        <f t="shared" ref="AG21:AP25" ca="1" si="10">(ROUND(IF(((AH$8-$D21)*$H$11)&lt;0,0,(AH$8-$D21)*$H$11),2))*$C21</f>
        <v>0</v>
      </c>
      <c r="AI21" s="930">
        <f t="shared" ca="1" si="10"/>
        <v>0</v>
      </c>
      <c r="AJ21" s="930">
        <f t="shared" ca="1" si="10"/>
        <v>0</v>
      </c>
      <c r="AK21" s="930">
        <f t="shared" ca="1" si="10"/>
        <v>0</v>
      </c>
      <c r="AL21" s="930">
        <f t="shared" ca="1" si="10"/>
        <v>0</v>
      </c>
      <c r="AM21" s="930">
        <f t="shared" ca="1" si="10"/>
        <v>0</v>
      </c>
      <c r="AN21" s="930">
        <f t="shared" ca="1" si="10"/>
        <v>0</v>
      </c>
      <c r="AO21" s="930">
        <f t="shared" ca="1" si="10"/>
        <v>0</v>
      </c>
      <c r="AP21" s="930">
        <f t="shared" ca="1" si="10"/>
        <v>0</v>
      </c>
    </row>
    <row r="22" spans="1:42" s="150" customFormat="1" ht="15" customHeight="1" x14ac:dyDescent="0.2">
      <c r="A22" s="150" t="s">
        <v>12</v>
      </c>
      <c r="B22" s="318">
        <f ca="1">II_2!B24</f>
        <v>2.15</v>
      </c>
      <c r="C22" s="283">
        <f ca="1">II_2!I24</f>
        <v>3139</v>
      </c>
      <c r="D22" s="147">
        <f ca="1">II_2!J24</f>
        <v>741.14</v>
      </c>
      <c r="E22" s="283" t="str">
        <f t="shared" ca="1" si="9"/>
        <v/>
      </c>
      <c r="F22" s="166" t="str">
        <f ca="1">IF(E22="","",ROUND(II_2!$H$34*F$10*100,0)/100)</f>
        <v/>
      </c>
      <c r="G22" s="166">
        <f t="shared" ca="1" si="8"/>
        <v>0</v>
      </c>
      <c r="H22" s="147">
        <f ca="1">IF(II_2!P24="",0,ROUND((II_2!$H$34-D22)*$H$11*100,0)/100)</f>
        <v>631.9</v>
      </c>
      <c r="I22" s="147">
        <f ca="1">IF(Para_2!L$42="nein",(H22*C22),IF(H22="",0,ROUND(IF(C22&gt;II_2!$I$36,(H22*II_2!$I$36),(H22*C22)),0)))</f>
        <v>1983534.0999999999</v>
      </c>
      <c r="J22" s="189">
        <f t="shared" ca="1" si="5"/>
        <v>1983534.0999999999</v>
      </c>
      <c r="K22" s="953">
        <f t="shared" ca="1" si="3"/>
        <v>1983534.0999999999</v>
      </c>
      <c r="L22" s="940">
        <f t="shared" ca="1" si="6"/>
        <v>2086756.27</v>
      </c>
      <c r="N22" s="930">
        <f t="shared" ca="1" si="7"/>
        <v>3182946</v>
      </c>
      <c r="O22" s="930">
        <f t="shared" ca="1" si="4"/>
        <v>3104282.66</v>
      </c>
      <c r="P22" s="930">
        <f t="shared" ca="1" si="4"/>
        <v>3025650.71</v>
      </c>
      <c r="Q22" s="930">
        <f t="shared" ca="1" si="4"/>
        <v>2946987.37</v>
      </c>
      <c r="R22" s="930">
        <f t="shared" ca="1" si="4"/>
        <v>2868355.42</v>
      </c>
      <c r="S22" s="930">
        <f t="shared" ca="1" si="4"/>
        <v>2789692.08</v>
      </c>
      <c r="T22" s="930">
        <f t="shared" ca="1" si="4"/>
        <v>2711060.13</v>
      </c>
      <c r="U22" s="930">
        <f t="shared" ca="1" si="4"/>
        <v>2632396.79</v>
      </c>
      <c r="V22" s="930">
        <f t="shared" ca="1" si="4"/>
        <v>2553764.84</v>
      </c>
      <c r="W22" s="930">
        <f t="shared" ca="1" si="4"/>
        <v>2475101.5</v>
      </c>
      <c r="X22" s="930">
        <f t="shared" ca="1" si="4"/>
        <v>2396469.5500000003</v>
      </c>
      <c r="Y22" s="930">
        <f t="shared" ca="1" si="4"/>
        <v>2317806.21</v>
      </c>
      <c r="Z22" s="930">
        <f t="shared" ca="1" si="4"/>
        <v>2239174.2600000002</v>
      </c>
      <c r="AA22" s="930">
        <f t="shared" ca="1" si="4"/>
        <v>2160510.92</v>
      </c>
      <c r="AB22" s="930">
        <f t="shared" ca="1" si="4"/>
        <v>2081878.97</v>
      </c>
      <c r="AC22" s="930">
        <f t="shared" ca="1" si="4"/>
        <v>2003215.63</v>
      </c>
      <c r="AD22" s="930">
        <f t="shared" ca="1" si="4"/>
        <v>1924583.68</v>
      </c>
      <c r="AE22" s="930">
        <f t="shared" ca="1" si="4"/>
        <v>1845920.3399999999</v>
      </c>
      <c r="AF22" s="930">
        <f t="shared" ca="1" si="4"/>
        <v>1767288.39</v>
      </c>
      <c r="AG22" s="930">
        <f t="shared" ca="1" si="10"/>
        <v>1688625.05</v>
      </c>
      <c r="AH22" s="930">
        <f t="shared" ca="1" si="10"/>
        <v>1609961.71</v>
      </c>
      <c r="AI22" s="930">
        <f t="shared" ca="1" si="10"/>
        <v>1531329.76</v>
      </c>
      <c r="AJ22" s="930">
        <f t="shared" ca="1" si="10"/>
        <v>1452666.42</v>
      </c>
      <c r="AK22" s="930">
        <f t="shared" ca="1" si="10"/>
        <v>1374034.47</v>
      </c>
      <c r="AL22" s="930">
        <f t="shared" ca="1" si="10"/>
        <v>1295371.1300000001</v>
      </c>
      <c r="AM22" s="930">
        <f t="shared" ca="1" si="10"/>
        <v>1216739.18</v>
      </c>
      <c r="AN22" s="930">
        <f t="shared" ca="1" si="10"/>
        <v>1138075.8400000001</v>
      </c>
      <c r="AO22" s="930">
        <f t="shared" ca="1" si="10"/>
        <v>1059443.8899999999</v>
      </c>
      <c r="AP22" s="930">
        <f t="shared" ca="1" si="10"/>
        <v>980780.54999999993</v>
      </c>
    </row>
    <row r="23" spans="1:42" s="150" customFormat="1" ht="15" customHeight="1" x14ac:dyDescent="0.2">
      <c r="A23" s="150" t="s">
        <v>13</v>
      </c>
      <c r="B23" s="318">
        <f ca="1">II_2!B25</f>
        <v>2.4500000000000002</v>
      </c>
      <c r="C23" s="283">
        <f ca="1">II_2!I25</f>
        <v>8160</v>
      </c>
      <c r="D23" s="147">
        <f ca="1">II_2!J25</f>
        <v>1210.8</v>
      </c>
      <c r="E23" s="283" t="str">
        <f t="shared" ca="1" si="9"/>
        <v/>
      </c>
      <c r="F23" s="166" t="str">
        <f ca="1">IF(E23="","",ROUND(II_2!$H$34*F$10*100,0)/100)</f>
        <v/>
      </c>
      <c r="G23" s="166">
        <f t="shared" ca="1" si="8"/>
        <v>0</v>
      </c>
      <c r="H23" s="147">
        <f ca="1">IF(II_2!P25="",0,ROUND((II_2!$H$34-D23)*$H$11*100,0)/100)</f>
        <v>0</v>
      </c>
      <c r="I23" s="147">
        <f ca="1">IF(Para_2!L$42="nein",(H23*C23),IF(H23="",0,ROUND(IF(C23&gt;II_2!$I$36,(H23*II_2!$I$36),(H23*C23)),0)))</f>
        <v>0</v>
      </c>
      <c r="J23" s="189">
        <f t="shared" ca="1" si="5"/>
        <v>0</v>
      </c>
      <c r="K23" s="953">
        <f t="shared" ca="1" si="3"/>
        <v>0</v>
      </c>
      <c r="L23" s="940">
        <f t="shared" ca="1" si="6"/>
        <v>0</v>
      </c>
      <c r="N23" s="930">
        <f t="shared" ca="1" si="7"/>
        <v>691152</v>
      </c>
      <c r="O23" s="930">
        <f t="shared" ca="1" si="4"/>
        <v>486744</v>
      </c>
      <c r="P23" s="930">
        <f t="shared" ca="1" si="4"/>
        <v>282254.40000000002</v>
      </c>
      <c r="Q23" s="930">
        <f t="shared" ca="1" si="4"/>
        <v>77846.399999999994</v>
      </c>
      <c r="R23" s="930">
        <f t="shared" ca="1" si="4"/>
        <v>0</v>
      </c>
      <c r="S23" s="930">
        <f t="shared" ca="1" si="4"/>
        <v>0</v>
      </c>
      <c r="T23" s="930">
        <f t="shared" ca="1" si="4"/>
        <v>0</v>
      </c>
      <c r="U23" s="930">
        <f t="shared" ca="1" si="4"/>
        <v>0</v>
      </c>
      <c r="V23" s="930">
        <f t="shared" ca="1" si="4"/>
        <v>0</v>
      </c>
      <c r="W23" s="930">
        <f t="shared" ca="1" si="4"/>
        <v>0</v>
      </c>
      <c r="X23" s="930">
        <f t="shared" ca="1" si="4"/>
        <v>0</v>
      </c>
      <c r="Y23" s="930">
        <f t="shared" ca="1" si="4"/>
        <v>0</v>
      </c>
      <c r="Z23" s="930">
        <f t="shared" ca="1" si="4"/>
        <v>0</v>
      </c>
      <c r="AA23" s="930">
        <f t="shared" ca="1" si="4"/>
        <v>0</v>
      </c>
      <c r="AB23" s="930">
        <f t="shared" ca="1" si="4"/>
        <v>0</v>
      </c>
      <c r="AC23" s="930">
        <f t="shared" ca="1" si="4"/>
        <v>0</v>
      </c>
      <c r="AD23" s="930">
        <f t="shared" ca="1" si="4"/>
        <v>0</v>
      </c>
      <c r="AE23" s="930">
        <f t="shared" ca="1" si="4"/>
        <v>0</v>
      </c>
      <c r="AF23" s="930">
        <f t="shared" ca="1" si="4"/>
        <v>0</v>
      </c>
      <c r="AG23" s="930">
        <f t="shared" ca="1" si="10"/>
        <v>0</v>
      </c>
      <c r="AH23" s="930">
        <f t="shared" ca="1" si="10"/>
        <v>0</v>
      </c>
      <c r="AI23" s="930">
        <f t="shared" ca="1" si="10"/>
        <v>0</v>
      </c>
      <c r="AJ23" s="930">
        <f t="shared" ca="1" si="10"/>
        <v>0</v>
      </c>
      <c r="AK23" s="930">
        <f t="shared" ca="1" si="10"/>
        <v>0</v>
      </c>
      <c r="AL23" s="930">
        <f t="shared" ca="1" si="10"/>
        <v>0</v>
      </c>
      <c r="AM23" s="930">
        <f t="shared" ca="1" si="10"/>
        <v>0</v>
      </c>
      <c r="AN23" s="930">
        <f t="shared" ca="1" si="10"/>
        <v>0</v>
      </c>
      <c r="AO23" s="930">
        <f t="shared" ca="1" si="10"/>
        <v>0</v>
      </c>
      <c r="AP23" s="930">
        <f t="shared" ca="1" si="10"/>
        <v>0</v>
      </c>
    </row>
    <row r="24" spans="1:42" s="150" customFormat="1" ht="15" customHeight="1" x14ac:dyDescent="0.2">
      <c r="A24" s="150" t="s">
        <v>14</v>
      </c>
      <c r="B24" s="318">
        <f ca="1">II_2!B26</f>
        <v>1.77</v>
      </c>
      <c r="C24" s="283">
        <f ca="1">II_2!I26</f>
        <v>4438</v>
      </c>
      <c r="D24" s="147">
        <f ca="1">II_2!J26</f>
        <v>1423.28</v>
      </c>
      <c r="E24" s="283" t="str">
        <f t="shared" ca="1" si="9"/>
        <v/>
      </c>
      <c r="F24" s="166" t="str">
        <f ca="1">IF(E24="","",ROUND(II_2!$H$34*F$10*100,0)/100)</f>
        <v/>
      </c>
      <c r="G24" s="166">
        <f t="shared" ca="1" si="8"/>
        <v>0</v>
      </c>
      <c r="H24" s="147">
        <f ca="1">IF(II_2!P26="",0,ROUND((II_2!$H$34-D24)*$H$11*100,0)/100)</f>
        <v>0</v>
      </c>
      <c r="I24" s="147">
        <f ca="1">IF(Para_2!L$42="nein",(H24*C24),IF(H24="",0,ROUND(IF(C24&gt;II_2!$I$36,(H24*II_2!$I$36),(H24*C24)),0)))</f>
        <v>0</v>
      </c>
      <c r="J24" s="189">
        <f t="shared" ca="1" si="5"/>
        <v>0</v>
      </c>
      <c r="K24" s="953">
        <f t="shared" ca="1" si="3"/>
        <v>0</v>
      </c>
      <c r="L24" s="940">
        <f t="shared" ca="1" si="6"/>
        <v>0</v>
      </c>
      <c r="N24" s="930">
        <f t="shared" ca="1" si="7"/>
        <v>0</v>
      </c>
      <c r="O24" s="930">
        <f t="shared" ca="1" si="4"/>
        <v>0</v>
      </c>
      <c r="P24" s="930">
        <f t="shared" ca="1" si="4"/>
        <v>0</v>
      </c>
      <c r="Q24" s="930">
        <f t="shared" ca="1" si="4"/>
        <v>0</v>
      </c>
      <c r="R24" s="930">
        <f t="shared" ca="1" si="4"/>
        <v>0</v>
      </c>
      <c r="S24" s="930">
        <f t="shared" ca="1" si="4"/>
        <v>0</v>
      </c>
      <c r="T24" s="930">
        <f t="shared" ca="1" si="4"/>
        <v>0</v>
      </c>
      <c r="U24" s="930">
        <f t="shared" ca="1" si="4"/>
        <v>0</v>
      </c>
      <c r="V24" s="930">
        <f t="shared" ca="1" si="4"/>
        <v>0</v>
      </c>
      <c r="W24" s="930">
        <f t="shared" ca="1" si="4"/>
        <v>0</v>
      </c>
      <c r="X24" s="930">
        <f t="shared" ca="1" si="4"/>
        <v>0</v>
      </c>
      <c r="Y24" s="930">
        <f t="shared" ca="1" si="4"/>
        <v>0</v>
      </c>
      <c r="Z24" s="930">
        <f t="shared" ca="1" si="4"/>
        <v>0</v>
      </c>
      <c r="AA24" s="930">
        <f t="shared" ca="1" si="4"/>
        <v>0</v>
      </c>
      <c r="AB24" s="930">
        <f t="shared" ca="1" si="4"/>
        <v>0</v>
      </c>
      <c r="AC24" s="930">
        <f t="shared" ca="1" si="4"/>
        <v>0</v>
      </c>
      <c r="AD24" s="930">
        <f t="shared" ca="1" si="4"/>
        <v>0</v>
      </c>
      <c r="AE24" s="930">
        <f t="shared" ca="1" si="4"/>
        <v>0</v>
      </c>
      <c r="AF24" s="930">
        <f t="shared" ca="1" si="4"/>
        <v>0</v>
      </c>
      <c r="AG24" s="930">
        <f t="shared" ca="1" si="10"/>
        <v>0</v>
      </c>
      <c r="AH24" s="930">
        <f t="shared" ca="1" si="10"/>
        <v>0</v>
      </c>
      <c r="AI24" s="930">
        <f t="shared" ca="1" si="10"/>
        <v>0</v>
      </c>
      <c r="AJ24" s="930">
        <f t="shared" ca="1" si="10"/>
        <v>0</v>
      </c>
      <c r="AK24" s="930">
        <f t="shared" ca="1" si="10"/>
        <v>0</v>
      </c>
      <c r="AL24" s="930">
        <f t="shared" ca="1" si="10"/>
        <v>0</v>
      </c>
      <c r="AM24" s="930">
        <f t="shared" ca="1" si="10"/>
        <v>0</v>
      </c>
      <c r="AN24" s="930">
        <f t="shared" ca="1" si="10"/>
        <v>0</v>
      </c>
      <c r="AO24" s="930">
        <f t="shared" ca="1" si="10"/>
        <v>0</v>
      </c>
      <c r="AP24" s="930">
        <f t="shared" ca="1" si="10"/>
        <v>0</v>
      </c>
    </row>
    <row r="25" spans="1:42" s="150" customFormat="1" ht="15" customHeight="1" x14ac:dyDescent="0.2">
      <c r="A25" s="150" t="s">
        <v>15</v>
      </c>
      <c r="B25" s="318">
        <f ca="1">II_2!B27</f>
        <v>3</v>
      </c>
      <c r="C25" s="283">
        <f ca="1">II_2!I27</f>
        <v>2127</v>
      </c>
      <c r="D25" s="147">
        <f ca="1">II_2!J27</f>
        <v>607.11</v>
      </c>
      <c r="E25" s="283" t="str">
        <f t="shared" ca="1" si="9"/>
        <v/>
      </c>
      <c r="F25" s="166" t="str">
        <f ca="1">IF(E25="","",ROUND(II_2!$H$34*F$10*100,0)/100)</f>
        <v/>
      </c>
      <c r="G25" s="166">
        <f t="shared" ca="1" si="8"/>
        <v>0</v>
      </c>
      <c r="H25" s="147">
        <f ca="1">IF(II_2!P27="",0,ROUND((II_2!$H$34-D25)*$H$11*100,0)/100)</f>
        <v>897.1</v>
      </c>
      <c r="I25" s="147">
        <f ca="1">IF(Para_2!L$42="nein",(H25*C25),IF(H25="",0,ROUND(IF(C25&gt;II_2!$I$36,(H25*II_2!$I$36),(H25*C25)),0)))</f>
        <v>1908131.7</v>
      </c>
      <c r="J25" s="189">
        <f ca="1">IF(G25&lt;&gt;"",G25+I25,I25)</f>
        <v>1908131.7</v>
      </c>
      <c r="K25" s="953">
        <f ca="1">IF(K$10="ja",L25,J25)</f>
        <v>1908131.7</v>
      </c>
      <c r="L25" s="940">
        <f t="shared" ca="1" si="6"/>
        <v>2007429.97</v>
      </c>
      <c r="N25" s="930">
        <f t="shared" ca="1" si="7"/>
        <v>2720858.4</v>
      </c>
      <c r="O25" s="930">
        <f t="shared" ca="1" si="4"/>
        <v>2667555.7800000003</v>
      </c>
      <c r="P25" s="930">
        <f t="shared" ca="1" si="4"/>
        <v>2614274.4299999997</v>
      </c>
      <c r="Q25" s="930">
        <f t="shared" ca="1" si="4"/>
        <v>2560971.81</v>
      </c>
      <c r="R25" s="930">
        <f t="shared" ca="1" si="4"/>
        <v>2507690.46</v>
      </c>
      <c r="S25" s="930">
        <f t="shared" ca="1" si="4"/>
        <v>2454387.8400000003</v>
      </c>
      <c r="T25" s="930">
        <f t="shared" ca="1" si="4"/>
        <v>2401106.4899999998</v>
      </c>
      <c r="U25" s="930">
        <f t="shared" ca="1" si="4"/>
        <v>2347803.87</v>
      </c>
      <c r="V25" s="930">
        <f t="shared" ca="1" si="4"/>
        <v>2294522.52</v>
      </c>
      <c r="W25" s="930">
        <f t="shared" ca="1" si="4"/>
        <v>2241219.9</v>
      </c>
      <c r="X25" s="930">
        <f t="shared" ca="1" si="4"/>
        <v>2187938.5500000003</v>
      </c>
      <c r="Y25" s="930">
        <f t="shared" ca="1" si="4"/>
        <v>2134635.9300000002</v>
      </c>
      <c r="Z25" s="930">
        <f t="shared" ca="1" si="4"/>
        <v>2081354.5799999998</v>
      </c>
      <c r="AA25" s="930">
        <f t="shared" ca="1" si="4"/>
        <v>2028051.96</v>
      </c>
      <c r="AB25" s="930">
        <f t="shared" ca="1" si="4"/>
        <v>1974770.6099999999</v>
      </c>
      <c r="AC25" s="930">
        <f t="shared" ca="1" si="4"/>
        <v>1921467.99</v>
      </c>
      <c r="AD25" s="930">
        <f t="shared" ca="1" si="4"/>
        <v>1868186.6400000001</v>
      </c>
      <c r="AE25" s="930">
        <f t="shared" ca="1" si="4"/>
        <v>1814884.02</v>
      </c>
      <c r="AF25" s="930">
        <f t="shared" ca="1" si="4"/>
        <v>1761581.4000000001</v>
      </c>
      <c r="AG25" s="930">
        <f t="shared" ca="1" si="10"/>
        <v>1708300.05</v>
      </c>
      <c r="AH25" s="930">
        <f t="shared" ca="1" si="10"/>
        <v>1654997.4300000002</v>
      </c>
      <c r="AI25" s="930">
        <f t="shared" ca="1" si="10"/>
        <v>1601716.0799999998</v>
      </c>
      <c r="AJ25" s="930">
        <f t="shared" ca="1" si="10"/>
        <v>1548413.46</v>
      </c>
      <c r="AK25" s="930">
        <f t="shared" ca="1" si="10"/>
        <v>1495132.1099999999</v>
      </c>
      <c r="AL25" s="930">
        <f t="shared" ca="1" si="10"/>
        <v>1441829.49</v>
      </c>
      <c r="AM25" s="930">
        <f t="shared" ca="1" si="10"/>
        <v>1388548.1400000001</v>
      </c>
      <c r="AN25" s="930">
        <f t="shared" ca="1" si="10"/>
        <v>1335245.52</v>
      </c>
      <c r="AO25" s="930">
        <f t="shared" ca="1" si="10"/>
        <v>1281964.1700000002</v>
      </c>
      <c r="AP25" s="930">
        <f t="shared" ca="1" si="10"/>
        <v>1228661.55</v>
      </c>
    </row>
    <row r="26" spans="1:42" s="150" customFormat="1" ht="12" x14ac:dyDescent="0.2">
      <c r="B26" s="167"/>
      <c r="C26" s="284"/>
      <c r="E26" s="284"/>
      <c r="F26" s="156"/>
      <c r="G26" s="156"/>
      <c r="H26" s="147"/>
      <c r="I26" s="147"/>
      <c r="J26" s="171"/>
      <c r="K26" s="954"/>
      <c r="L26" s="941"/>
      <c r="M26" s="935" t="s">
        <v>352</v>
      </c>
    </row>
    <row r="27" spans="1:42" s="154" customFormat="1" ht="12.75" thickBot="1" x14ac:dyDescent="0.25">
      <c r="C27" s="285">
        <f ca="1">SUM(C15:C25)</f>
        <v>42347</v>
      </c>
      <c r="E27" s="285">
        <f ca="1">SUM(E15:E25)</f>
        <v>0</v>
      </c>
      <c r="F27" s="152"/>
      <c r="G27" s="152">
        <f ca="1">SUM(G15:G25)</f>
        <v>0</v>
      </c>
      <c r="H27" s="152"/>
      <c r="I27" s="152">
        <f ca="1">SUM(I15:I25)</f>
        <v>10414161.959999999</v>
      </c>
      <c r="J27" s="189">
        <f ca="1">SUM(J15:J25)</f>
        <v>10414161.959999999</v>
      </c>
      <c r="K27" s="955">
        <f ca="1">SUM(K15:K25)</f>
        <v>10414161.959999999</v>
      </c>
      <c r="L27" s="942">
        <f ca="1">M29</f>
        <v>10956110</v>
      </c>
      <c r="M27" s="932" t="s">
        <v>350</v>
      </c>
      <c r="N27" s="931">
        <f ca="1">SUM(N15:N26)</f>
        <v>19481532.100000001</v>
      </c>
      <c r="O27" s="931">
        <f t="shared" ref="O27:AF27" ca="1" si="11">SUM(O15:O26)</f>
        <v>18673933.140000001</v>
      </c>
      <c r="P27" s="931">
        <f t="shared" ca="1" si="11"/>
        <v>17866386.579999998</v>
      </c>
      <c r="Q27" s="931">
        <f t="shared" ca="1" si="11"/>
        <v>17058787.620000001</v>
      </c>
      <c r="R27" s="931">
        <f t="shared" ca="1" si="11"/>
        <v>16377884.259999998</v>
      </c>
      <c r="S27" s="931">
        <f t="shared" ca="1" si="11"/>
        <v>15774693.300000001</v>
      </c>
      <c r="T27" s="931">
        <f t="shared" ca="1" si="11"/>
        <v>15171636.340000002</v>
      </c>
      <c r="U27" s="931">
        <f t="shared" ca="1" si="11"/>
        <v>14568431.470000003</v>
      </c>
      <c r="V27" s="931">
        <f t="shared" ca="1" si="11"/>
        <v>13966833.220000001</v>
      </c>
      <c r="W27" s="931">
        <f t="shared" ca="1" si="11"/>
        <v>13476774.250000002</v>
      </c>
      <c r="X27" s="931">
        <f t="shared" ca="1" si="11"/>
        <v>12986831.950000001</v>
      </c>
      <c r="Y27" s="931">
        <f t="shared" ca="1" si="11"/>
        <v>12496772.98</v>
      </c>
      <c r="Z27" s="931">
        <f t="shared" ca="1" si="11"/>
        <v>12006776.889999999</v>
      </c>
      <c r="AA27" s="931">
        <f t="shared" ca="1" si="11"/>
        <v>11516771.710000001</v>
      </c>
      <c r="AB27" s="931">
        <f t="shared" ca="1" si="11"/>
        <v>11026775.619999999</v>
      </c>
      <c r="AC27" s="931">
        <f t="shared" ca="1" si="11"/>
        <v>10536770.439999999</v>
      </c>
      <c r="AD27" s="931">
        <f t="shared" ca="1" si="11"/>
        <v>10046774.35</v>
      </c>
      <c r="AE27" s="931">
        <f t="shared" ca="1" si="11"/>
        <v>9556769.1699999999</v>
      </c>
      <c r="AF27" s="931">
        <f t="shared" ca="1" si="11"/>
        <v>9066751.8099999987</v>
      </c>
      <c r="AG27" s="931">
        <f t="shared" ref="AG27:AP27" ca="1" si="12">SUM(AG15:AG26)</f>
        <v>8576767.9000000004</v>
      </c>
      <c r="AH27" s="931">
        <f t="shared" ca="1" si="12"/>
        <v>8086683.3900000006</v>
      </c>
      <c r="AI27" s="931">
        <f t="shared" ca="1" si="12"/>
        <v>7627878.8799999999</v>
      </c>
      <c r="AJ27" s="931">
        <f t="shared" ca="1" si="12"/>
        <v>7172657.25</v>
      </c>
      <c r="AK27" s="931">
        <f t="shared" ca="1" si="12"/>
        <v>6717580.6199999992</v>
      </c>
      <c r="AL27" s="931">
        <f t="shared" ca="1" si="12"/>
        <v>6262358.9900000002</v>
      </c>
      <c r="AM27" s="931">
        <f t="shared" ca="1" si="12"/>
        <v>5807261.2400000002</v>
      </c>
      <c r="AN27" s="931">
        <f t="shared" ca="1" si="12"/>
        <v>5352060.7300000004</v>
      </c>
      <c r="AO27" s="931">
        <f t="shared" ca="1" si="12"/>
        <v>4903507.0599999996</v>
      </c>
      <c r="AP27" s="931">
        <f t="shared" ca="1" si="12"/>
        <v>4537921.1099999994</v>
      </c>
    </row>
    <row r="28" spans="1:42" s="150" customFormat="1" ht="12" x14ac:dyDescent="0.2">
      <c r="E28" s="167"/>
      <c r="J28" s="174"/>
      <c r="L28" s="941"/>
      <c r="M28" s="933" t="s">
        <v>351</v>
      </c>
    </row>
    <row r="29" spans="1:42" s="150" customFormat="1" ht="12" x14ac:dyDescent="0.2">
      <c r="E29" s="167"/>
      <c r="H29" s="137"/>
      <c r="J29" s="174"/>
      <c r="L29" s="941"/>
      <c r="M29" s="934">
        <f ca="1">SUM(II_2!C37)</f>
        <v>10956110</v>
      </c>
      <c r="N29" s="930">
        <f ca="1">N27-$M29</f>
        <v>8525422.1000000015</v>
      </c>
      <c r="O29" s="930">
        <f t="shared" ref="O29:AF29" ca="1" si="13">O27-$M29</f>
        <v>7717823.1400000006</v>
      </c>
      <c r="P29" s="930">
        <f t="shared" ca="1" si="13"/>
        <v>6910276.5799999982</v>
      </c>
      <c r="Q29" s="930">
        <f t="shared" ca="1" si="13"/>
        <v>6102677.620000001</v>
      </c>
      <c r="R29" s="930">
        <f t="shared" ca="1" si="13"/>
        <v>5421774.2599999979</v>
      </c>
      <c r="S29" s="930">
        <f t="shared" ca="1" si="13"/>
        <v>4818583.3000000007</v>
      </c>
      <c r="T29" s="930">
        <f t="shared" ca="1" si="13"/>
        <v>4215526.3400000017</v>
      </c>
      <c r="U29" s="930">
        <f t="shared" ca="1" si="13"/>
        <v>3612321.4700000025</v>
      </c>
      <c r="V29" s="930">
        <f t="shared" ca="1" si="13"/>
        <v>3010723.2200000007</v>
      </c>
      <c r="W29" s="930">
        <f t="shared" ca="1" si="13"/>
        <v>2520664.2500000019</v>
      </c>
      <c r="X29" s="930">
        <f t="shared" ca="1" si="13"/>
        <v>2030721.9500000011</v>
      </c>
      <c r="Y29" s="930">
        <f t="shared" ca="1" si="13"/>
        <v>1540662.9800000004</v>
      </c>
      <c r="Z29" s="930">
        <f t="shared" ca="1" si="13"/>
        <v>1050666.8899999987</v>
      </c>
      <c r="AA29" s="930">
        <f t="shared" ca="1" si="13"/>
        <v>560661.71000000089</v>
      </c>
      <c r="AB29" s="930">
        <f t="shared" ca="1" si="13"/>
        <v>70665.61999999918</v>
      </c>
      <c r="AC29" s="930">
        <f t="shared" ca="1" si="13"/>
        <v>-419339.56000000052</v>
      </c>
      <c r="AD29" s="930">
        <f t="shared" ca="1" si="13"/>
        <v>-909335.65000000037</v>
      </c>
      <c r="AE29" s="930">
        <f t="shared" ca="1" si="13"/>
        <v>-1399340.83</v>
      </c>
      <c r="AF29" s="930">
        <f t="shared" ca="1" si="13"/>
        <v>-1889358.1900000013</v>
      </c>
      <c r="AG29" s="930">
        <f t="shared" ref="AG29:AP29" ca="1" si="14">AG27-$M29</f>
        <v>-2379342.0999999996</v>
      </c>
      <c r="AH29" s="930">
        <f t="shared" ca="1" si="14"/>
        <v>-2869426.6099999994</v>
      </c>
      <c r="AI29" s="930">
        <f t="shared" ca="1" si="14"/>
        <v>-3328231.12</v>
      </c>
      <c r="AJ29" s="930">
        <f t="shared" ca="1" si="14"/>
        <v>-3783452.75</v>
      </c>
      <c r="AK29" s="930">
        <f t="shared" ca="1" si="14"/>
        <v>-4238529.3800000008</v>
      </c>
      <c r="AL29" s="930">
        <f t="shared" ca="1" si="14"/>
        <v>-4693751.01</v>
      </c>
      <c r="AM29" s="930">
        <f t="shared" ca="1" si="14"/>
        <v>-5148848.76</v>
      </c>
      <c r="AN29" s="930">
        <f t="shared" ca="1" si="14"/>
        <v>-5604049.2699999996</v>
      </c>
      <c r="AO29" s="930">
        <f t="shared" ca="1" si="14"/>
        <v>-6052602.9400000004</v>
      </c>
      <c r="AP29" s="930">
        <f t="shared" ca="1" si="14"/>
        <v>-6418188.8900000006</v>
      </c>
    </row>
    <row r="30" spans="1:42" s="177" customFormat="1" ht="12" x14ac:dyDescent="0.2">
      <c r="B30" s="185"/>
      <c r="C30" s="185"/>
      <c r="D30" s="185"/>
      <c r="E30" s="179"/>
      <c r="F30" s="185"/>
      <c r="G30" s="185"/>
      <c r="H30" s="190"/>
      <c r="I30" s="185"/>
      <c r="J30" s="191"/>
      <c r="L30" s="943"/>
      <c r="M30" s="190" t="s">
        <v>349</v>
      </c>
      <c r="N30" s="930">
        <f ca="1">IF(N29&lt;0,N29*-1,N29)</f>
        <v>8525422.1000000015</v>
      </c>
      <c r="O30" s="930">
        <f t="shared" ref="O30:AF30" ca="1" si="15">IF(O29&lt;0,O29*-1,O29)</f>
        <v>7717823.1400000006</v>
      </c>
      <c r="P30" s="930">
        <f t="shared" ca="1" si="15"/>
        <v>6910276.5799999982</v>
      </c>
      <c r="Q30" s="930">
        <f t="shared" ca="1" si="15"/>
        <v>6102677.620000001</v>
      </c>
      <c r="R30" s="930">
        <f t="shared" ca="1" si="15"/>
        <v>5421774.2599999979</v>
      </c>
      <c r="S30" s="930">
        <f t="shared" ca="1" si="15"/>
        <v>4818583.3000000007</v>
      </c>
      <c r="T30" s="930">
        <f t="shared" ca="1" si="15"/>
        <v>4215526.3400000017</v>
      </c>
      <c r="U30" s="930">
        <f t="shared" ca="1" si="15"/>
        <v>3612321.4700000025</v>
      </c>
      <c r="V30" s="930">
        <f t="shared" ca="1" si="15"/>
        <v>3010723.2200000007</v>
      </c>
      <c r="W30" s="930">
        <f t="shared" ca="1" si="15"/>
        <v>2520664.2500000019</v>
      </c>
      <c r="X30" s="930">
        <f t="shared" ca="1" si="15"/>
        <v>2030721.9500000011</v>
      </c>
      <c r="Y30" s="930">
        <f t="shared" ca="1" si="15"/>
        <v>1540662.9800000004</v>
      </c>
      <c r="Z30" s="930">
        <f t="shared" ca="1" si="15"/>
        <v>1050666.8899999987</v>
      </c>
      <c r="AA30" s="930">
        <f t="shared" ca="1" si="15"/>
        <v>560661.71000000089</v>
      </c>
      <c r="AB30" s="930">
        <f t="shared" ca="1" si="15"/>
        <v>70665.61999999918</v>
      </c>
      <c r="AC30" s="930">
        <f t="shared" ca="1" si="15"/>
        <v>419339.56000000052</v>
      </c>
      <c r="AD30" s="930">
        <f t="shared" ca="1" si="15"/>
        <v>909335.65000000037</v>
      </c>
      <c r="AE30" s="930">
        <f t="shared" ca="1" si="15"/>
        <v>1399340.83</v>
      </c>
      <c r="AF30" s="930">
        <f t="shared" ca="1" si="15"/>
        <v>1889358.1900000013</v>
      </c>
      <c r="AG30" s="930">
        <f t="shared" ref="AG30:AP30" ca="1" si="16">IF(AG29&lt;0,AG29*-1,AG29)</f>
        <v>2379342.0999999996</v>
      </c>
      <c r="AH30" s="930">
        <f t="shared" ca="1" si="16"/>
        <v>2869426.6099999994</v>
      </c>
      <c r="AI30" s="930">
        <f t="shared" ca="1" si="16"/>
        <v>3328231.12</v>
      </c>
      <c r="AJ30" s="930">
        <f t="shared" ca="1" si="16"/>
        <v>3783452.75</v>
      </c>
      <c r="AK30" s="930">
        <f t="shared" ca="1" si="16"/>
        <v>4238529.3800000008</v>
      </c>
      <c r="AL30" s="930">
        <f t="shared" ca="1" si="16"/>
        <v>4693751.01</v>
      </c>
      <c r="AM30" s="930">
        <f t="shared" ca="1" si="16"/>
        <v>5148848.76</v>
      </c>
      <c r="AN30" s="930">
        <f t="shared" ca="1" si="16"/>
        <v>5604049.2699999996</v>
      </c>
      <c r="AO30" s="930">
        <f t="shared" ca="1" si="16"/>
        <v>6052602.9400000004</v>
      </c>
      <c r="AP30" s="930">
        <f t="shared" ca="1" si="16"/>
        <v>6418188.8900000006</v>
      </c>
    </row>
    <row r="31" spans="1:42" s="177" customFormat="1" ht="7.5" customHeight="1" x14ac:dyDescent="0.2">
      <c r="B31" s="185"/>
      <c r="C31" s="192"/>
      <c r="D31" s="185"/>
      <c r="E31" s="179"/>
      <c r="F31" s="193"/>
      <c r="G31" s="179"/>
      <c r="H31" s="185"/>
      <c r="I31" s="179"/>
      <c r="J31" s="191"/>
      <c r="L31" s="939"/>
    </row>
    <row r="32" spans="1:42" s="150" customFormat="1" ht="15" customHeight="1" x14ac:dyDescent="0.2">
      <c r="B32" s="167"/>
      <c r="C32" s="165"/>
      <c r="D32" s="147"/>
      <c r="E32" s="284"/>
      <c r="F32" s="156"/>
      <c r="G32" s="194"/>
      <c r="H32" s="147"/>
      <c r="I32" s="147"/>
      <c r="J32" s="149"/>
      <c r="L32" s="941" t="s">
        <v>353</v>
      </c>
      <c r="M32" s="930">
        <f ca="1">MIN(N30:AP30)</f>
        <v>70665.61999999918</v>
      </c>
      <c r="N32" s="936" t="str">
        <f ca="1">IF($M32=N30,N9,"")</f>
        <v/>
      </c>
      <c r="O32" s="936" t="str">
        <f t="shared" ref="O32:AF32" ca="1" si="17">IF($M32=O30,O9,"")</f>
        <v/>
      </c>
      <c r="P32" s="936" t="str">
        <f t="shared" ca="1" si="17"/>
        <v/>
      </c>
      <c r="Q32" s="936" t="str">
        <f t="shared" ca="1" si="17"/>
        <v/>
      </c>
      <c r="R32" s="936" t="str">
        <f t="shared" ca="1" si="17"/>
        <v/>
      </c>
      <c r="S32" s="936" t="str">
        <f t="shared" ca="1" si="17"/>
        <v/>
      </c>
      <c r="T32" s="936" t="str">
        <f t="shared" ca="1" si="17"/>
        <v/>
      </c>
      <c r="U32" s="936" t="str">
        <f t="shared" ca="1" si="17"/>
        <v/>
      </c>
      <c r="V32" s="936" t="str">
        <f t="shared" ca="1" si="17"/>
        <v/>
      </c>
      <c r="W32" s="936" t="str">
        <f t="shared" ca="1" si="17"/>
        <v/>
      </c>
      <c r="X32" s="936" t="str">
        <f t="shared" ca="1" si="17"/>
        <v/>
      </c>
      <c r="Y32" s="936" t="str">
        <f t="shared" ca="1" si="17"/>
        <v/>
      </c>
      <c r="Z32" s="936" t="str">
        <f t="shared" ca="1" si="17"/>
        <v/>
      </c>
      <c r="AA32" s="936" t="str">
        <f t="shared" ca="1" si="17"/>
        <v/>
      </c>
      <c r="AB32" s="936">
        <f t="shared" ca="1" si="17"/>
        <v>0.85</v>
      </c>
      <c r="AC32" s="936" t="str">
        <f t="shared" ca="1" si="17"/>
        <v/>
      </c>
      <c r="AD32" s="936" t="str">
        <f t="shared" ca="1" si="17"/>
        <v/>
      </c>
      <c r="AE32" s="936" t="str">
        <f t="shared" ca="1" si="17"/>
        <v/>
      </c>
      <c r="AF32" s="936" t="str">
        <f t="shared" ca="1" si="17"/>
        <v/>
      </c>
      <c r="AG32" s="936" t="str">
        <f t="shared" ref="AG32:AP32" ca="1" si="18">IF($M32=AG30,AG9,"")</f>
        <v/>
      </c>
      <c r="AH32" s="936" t="str">
        <f t="shared" ca="1" si="18"/>
        <v/>
      </c>
      <c r="AI32" s="936" t="str">
        <f t="shared" ca="1" si="18"/>
        <v/>
      </c>
      <c r="AJ32" s="936" t="str">
        <f t="shared" ca="1" si="18"/>
        <v/>
      </c>
      <c r="AK32" s="936" t="str">
        <f t="shared" ca="1" si="18"/>
        <v/>
      </c>
      <c r="AL32" s="936" t="str">
        <f t="shared" ca="1" si="18"/>
        <v/>
      </c>
      <c r="AM32" s="936" t="str">
        <f t="shared" ca="1" si="18"/>
        <v/>
      </c>
      <c r="AN32" s="936" t="str">
        <f t="shared" ca="1" si="18"/>
        <v/>
      </c>
      <c r="AO32" s="936" t="str">
        <f t="shared" ca="1" si="18"/>
        <v/>
      </c>
      <c r="AP32" s="936" t="str">
        <f t="shared" ca="1" si="18"/>
        <v/>
      </c>
    </row>
    <row r="33" spans="2:13" s="150" customFormat="1" ht="15" customHeight="1" x14ac:dyDescent="0.2">
      <c r="B33" s="167"/>
      <c r="C33" s="165"/>
      <c r="D33" s="147"/>
      <c r="E33" s="284"/>
      <c r="F33" s="156"/>
      <c r="G33" s="194"/>
      <c r="H33" s="147"/>
      <c r="I33" s="147"/>
      <c r="J33" s="149"/>
      <c r="L33" s="941"/>
      <c r="M33" s="937">
        <f ca="1">MAX(N32:AP32)</f>
        <v>0.85</v>
      </c>
    </row>
    <row r="34" spans="2:13" s="150" customFormat="1" ht="15" customHeight="1" x14ac:dyDescent="0.2">
      <c r="B34" s="163"/>
      <c r="C34" s="165"/>
      <c r="D34" s="147"/>
      <c r="E34" s="284"/>
      <c r="F34" s="156"/>
      <c r="G34" s="194"/>
      <c r="H34" s="147"/>
      <c r="I34" s="147"/>
      <c r="J34" s="149"/>
    </row>
    <row r="35" spans="2:13" s="150" customFormat="1" ht="15" customHeight="1" x14ac:dyDescent="0.2">
      <c r="B35" s="167"/>
      <c r="C35" s="165"/>
      <c r="D35" s="147"/>
      <c r="E35" s="284"/>
      <c r="F35" s="156"/>
      <c r="G35" s="194"/>
      <c r="H35" s="147"/>
      <c r="I35" s="147"/>
      <c r="J35" s="149"/>
    </row>
    <row r="36" spans="2:13" s="150" customFormat="1" ht="15" customHeight="1" x14ac:dyDescent="0.2">
      <c r="B36" s="167"/>
      <c r="C36" s="165"/>
      <c r="D36" s="147"/>
      <c r="E36" s="284"/>
      <c r="F36" s="156"/>
      <c r="G36" s="194"/>
      <c r="H36" s="147"/>
      <c r="I36" s="147"/>
      <c r="J36" s="149"/>
    </row>
    <row r="37" spans="2:13" s="150" customFormat="1" ht="15" customHeight="1" x14ac:dyDescent="0.2">
      <c r="B37" s="167"/>
      <c r="C37" s="165"/>
      <c r="D37" s="147"/>
      <c r="E37" s="284"/>
      <c r="F37" s="156"/>
      <c r="G37" s="194"/>
      <c r="H37" s="147"/>
      <c r="I37" s="147"/>
      <c r="J37" s="149"/>
    </row>
    <row r="38" spans="2:13" s="150" customFormat="1" ht="15" customHeight="1" x14ac:dyDescent="0.2">
      <c r="B38" s="163"/>
      <c r="C38" s="165"/>
      <c r="D38" s="147"/>
      <c r="E38" s="284"/>
      <c r="F38" s="156"/>
      <c r="G38" s="194"/>
      <c r="H38" s="147"/>
      <c r="I38" s="147"/>
      <c r="J38" s="149"/>
    </row>
    <row r="39" spans="2:13" s="150" customFormat="1" ht="7.5" customHeight="1" x14ac:dyDescent="0.2">
      <c r="B39" s="167"/>
      <c r="C39" s="165"/>
      <c r="E39" s="284"/>
      <c r="F39" s="156"/>
      <c r="G39" s="194"/>
      <c r="H39" s="147"/>
      <c r="I39" s="147"/>
      <c r="J39" s="174"/>
    </row>
    <row r="40" spans="2:13" s="177" customFormat="1" ht="12" x14ac:dyDescent="0.2">
      <c r="C40" s="195"/>
      <c r="E40" s="291"/>
      <c r="F40" s="196"/>
      <c r="G40" s="194"/>
      <c r="H40" s="196"/>
      <c r="I40" s="196"/>
      <c r="J40" s="149"/>
    </row>
    <row r="41" spans="2:13" s="150" customFormat="1" ht="12" x14ac:dyDescent="0.2">
      <c r="E41" s="167"/>
      <c r="G41" s="194"/>
      <c r="J41" s="174"/>
    </row>
    <row r="42" spans="2:13" s="150" customFormat="1" ht="12" x14ac:dyDescent="0.2">
      <c r="E42" s="167"/>
      <c r="G42" s="194"/>
      <c r="J42" s="174"/>
    </row>
    <row r="43" spans="2:13" s="150" customFormat="1" ht="12" x14ac:dyDescent="0.2">
      <c r="E43" s="167"/>
      <c r="G43" s="194"/>
      <c r="J43" s="174"/>
    </row>
    <row r="44" spans="2:13" s="150" customFormat="1" ht="12" x14ac:dyDescent="0.2">
      <c r="E44" s="167"/>
      <c r="G44" s="194"/>
      <c r="J44" s="174"/>
    </row>
    <row r="45" spans="2:13" s="150" customFormat="1" ht="12" x14ac:dyDescent="0.2">
      <c r="E45" s="167"/>
      <c r="G45" s="194"/>
      <c r="J45" s="174"/>
    </row>
    <row r="46" spans="2:13" s="150" customFormat="1" ht="12" x14ac:dyDescent="0.2">
      <c r="E46" s="167"/>
      <c r="J46" s="174"/>
    </row>
    <row r="47" spans="2:13" s="150" customFormat="1" ht="12" x14ac:dyDescent="0.2">
      <c r="E47" s="167"/>
      <c r="J47" s="174"/>
    </row>
    <row r="48" spans="2:13" s="150" customFormat="1" ht="12" x14ac:dyDescent="0.2">
      <c r="E48" s="167"/>
      <c r="J48" s="174"/>
    </row>
    <row r="49" spans="5:10" s="150" customFormat="1" ht="12" x14ac:dyDescent="0.2">
      <c r="E49" s="167"/>
      <c r="J49" s="174"/>
    </row>
    <row r="50" spans="5:10" x14ac:dyDescent="0.2">
      <c r="J50" s="174"/>
    </row>
    <row r="51" spans="5:10" x14ac:dyDescent="0.2">
      <c r="J51" s="174"/>
    </row>
    <row r="52" spans="5:10" x14ac:dyDescent="0.2">
      <c r="J52" s="174"/>
    </row>
    <row r="53" spans="5:10" x14ac:dyDescent="0.2">
      <c r="J53" s="174"/>
    </row>
    <row r="54" spans="5:10" x14ac:dyDescent="0.2">
      <c r="J54" s="174"/>
    </row>
    <row r="55" spans="5:10" x14ac:dyDescent="0.2">
      <c r="J55" s="174"/>
    </row>
    <row r="56" spans="5:10" x14ac:dyDescent="0.2">
      <c r="J56" s="174"/>
    </row>
    <row r="57" spans="5:10" x14ac:dyDescent="0.2">
      <c r="J57" s="174"/>
    </row>
    <row r="58" spans="5:10" x14ac:dyDescent="0.2">
      <c r="J58" s="174"/>
    </row>
    <row r="59" spans="5:10" x14ac:dyDescent="0.2">
      <c r="J59" s="174"/>
    </row>
    <row r="60" spans="5:10" x14ac:dyDescent="0.2">
      <c r="J60" s="174"/>
    </row>
    <row r="61" spans="5:10" x14ac:dyDescent="0.2">
      <c r="J61" s="174"/>
    </row>
    <row r="62" spans="5:10" x14ac:dyDescent="0.2">
      <c r="J62" s="174"/>
    </row>
    <row r="63" spans="5:10" x14ac:dyDescent="0.2">
      <c r="J63" s="174"/>
    </row>
    <row r="64" spans="5:10" x14ac:dyDescent="0.2">
      <c r="J64" s="174"/>
    </row>
    <row r="65" spans="10:10" x14ac:dyDescent="0.2">
      <c r="J65" s="174"/>
    </row>
    <row r="66" spans="10:10" x14ac:dyDescent="0.2">
      <c r="J66" s="174"/>
    </row>
    <row r="67" spans="10:10" x14ac:dyDescent="0.2">
      <c r="J67" s="174"/>
    </row>
    <row r="68" spans="10:10" x14ac:dyDescent="0.2">
      <c r="J68" s="174"/>
    </row>
    <row r="69" spans="10:10" x14ac:dyDescent="0.2">
      <c r="J69" s="174"/>
    </row>
    <row r="70" spans="10:10" x14ac:dyDescent="0.2">
      <c r="J70" s="174"/>
    </row>
    <row r="71" spans="10:10" x14ac:dyDescent="0.2">
      <c r="J71" s="174"/>
    </row>
    <row r="72" spans="10:10" x14ac:dyDescent="0.2">
      <c r="J72" s="174"/>
    </row>
    <row r="73" spans="10:10" x14ac:dyDescent="0.2">
      <c r="J73" s="174"/>
    </row>
    <row r="74" spans="10:10" x14ac:dyDescent="0.2">
      <c r="J74" s="174"/>
    </row>
    <row r="75" spans="10:10" x14ac:dyDescent="0.2">
      <c r="J75" s="174"/>
    </row>
    <row r="76" spans="10:10" x14ac:dyDescent="0.2">
      <c r="J76" s="174"/>
    </row>
    <row r="77" spans="10:10" x14ac:dyDescent="0.2">
      <c r="J77" s="174"/>
    </row>
    <row r="78" spans="10:10" x14ac:dyDescent="0.2">
      <c r="J78" s="174"/>
    </row>
    <row r="79" spans="10:10" x14ac:dyDescent="0.2">
      <c r="J79" s="174"/>
    </row>
    <row r="80" spans="10:10" x14ac:dyDescent="0.2">
      <c r="J80" s="174"/>
    </row>
    <row r="81" spans="10:10" x14ac:dyDescent="0.2">
      <c r="J81" s="174"/>
    </row>
    <row r="82" spans="10:10" x14ac:dyDescent="0.2">
      <c r="J82" s="174"/>
    </row>
    <row r="83" spans="10:10" x14ac:dyDescent="0.2">
      <c r="J83" s="174"/>
    </row>
    <row r="84" spans="10:10" x14ac:dyDescent="0.2">
      <c r="J84" s="174"/>
    </row>
    <row r="85" spans="10:10" x14ac:dyDescent="0.2">
      <c r="J85" s="174"/>
    </row>
    <row r="86" spans="10:10" x14ac:dyDescent="0.2">
      <c r="J86" s="174"/>
    </row>
    <row r="87" spans="10:10" x14ac:dyDescent="0.2">
      <c r="J87" s="174"/>
    </row>
    <row r="88" spans="10:10" x14ac:dyDescent="0.2">
      <c r="J88" s="174"/>
    </row>
    <row r="89" spans="10:10" x14ac:dyDescent="0.2">
      <c r="J89" s="174"/>
    </row>
    <row r="90" spans="10:10" x14ac:dyDescent="0.2">
      <c r="J90" s="174"/>
    </row>
    <row r="91" spans="10:10" x14ac:dyDescent="0.2">
      <c r="J91" s="174"/>
    </row>
    <row r="92" spans="10:10" x14ac:dyDescent="0.2">
      <c r="J92" s="174"/>
    </row>
    <row r="93" spans="10:10" x14ac:dyDescent="0.2">
      <c r="J93" s="174"/>
    </row>
    <row r="94" spans="10:10" x14ac:dyDescent="0.2">
      <c r="J94" s="174"/>
    </row>
    <row r="95" spans="10:10" x14ac:dyDescent="0.2">
      <c r="J95" s="174"/>
    </row>
    <row r="96" spans="10:10" x14ac:dyDescent="0.2">
      <c r="J96" s="174"/>
    </row>
    <row r="97" spans="10:10" x14ac:dyDescent="0.2">
      <c r="J97" s="174"/>
    </row>
    <row r="98" spans="10:10" x14ac:dyDescent="0.2">
      <c r="J98" s="174"/>
    </row>
    <row r="99" spans="10:10" x14ac:dyDescent="0.2">
      <c r="J99" s="174"/>
    </row>
    <row r="100" spans="10:10" x14ac:dyDescent="0.2">
      <c r="J100" s="174"/>
    </row>
    <row r="101" spans="10:10" x14ac:dyDescent="0.2">
      <c r="J101" s="174"/>
    </row>
    <row r="102" spans="10:10" x14ac:dyDescent="0.2">
      <c r="J102" s="174"/>
    </row>
    <row r="103" spans="10:10" x14ac:dyDescent="0.2">
      <c r="J103" s="174"/>
    </row>
    <row r="104" spans="10:10" x14ac:dyDescent="0.2">
      <c r="J104" s="174"/>
    </row>
    <row r="105" spans="10:10" x14ac:dyDescent="0.2">
      <c r="J105" s="174"/>
    </row>
    <row r="106" spans="10:10" x14ac:dyDescent="0.2">
      <c r="J106" s="174"/>
    </row>
    <row r="107" spans="10:10" x14ac:dyDescent="0.2">
      <c r="J107" s="174"/>
    </row>
    <row r="108" spans="10:10" x14ac:dyDescent="0.2">
      <c r="J108" s="174"/>
    </row>
    <row r="109" spans="10:10" x14ac:dyDescent="0.2">
      <c r="J109" s="174"/>
    </row>
    <row r="110" spans="10:10" x14ac:dyDescent="0.2">
      <c r="J110" s="174"/>
    </row>
    <row r="111" spans="10:10" x14ac:dyDescent="0.2">
      <c r="J111" s="174"/>
    </row>
    <row r="112" spans="10:10" x14ac:dyDescent="0.2">
      <c r="J112" s="174"/>
    </row>
    <row r="113" spans="10:10" x14ac:dyDescent="0.2">
      <c r="J113" s="174"/>
    </row>
    <row r="114" spans="10:10" x14ac:dyDescent="0.2">
      <c r="J114" s="174"/>
    </row>
    <row r="115" spans="10:10" x14ac:dyDescent="0.2">
      <c r="J115" s="174"/>
    </row>
    <row r="116" spans="10:10" x14ac:dyDescent="0.2">
      <c r="J116" s="174"/>
    </row>
    <row r="117" spans="10:10" x14ac:dyDescent="0.2">
      <c r="J117" s="174"/>
    </row>
    <row r="118" spans="10:10" x14ac:dyDescent="0.2">
      <c r="J118" s="174"/>
    </row>
    <row r="119" spans="10:10" x14ac:dyDescent="0.2">
      <c r="J119" s="174"/>
    </row>
    <row r="120" spans="10:10" x14ac:dyDescent="0.2">
      <c r="J120" s="174"/>
    </row>
    <row r="121" spans="10:10" x14ac:dyDescent="0.2">
      <c r="J121" s="174"/>
    </row>
    <row r="122" spans="10:10" x14ac:dyDescent="0.2">
      <c r="J122" s="174"/>
    </row>
    <row r="123" spans="10:10" x14ac:dyDescent="0.2">
      <c r="J123" s="174"/>
    </row>
    <row r="124" spans="10:10" x14ac:dyDescent="0.2">
      <c r="J124" s="174"/>
    </row>
    <row r="125" spans="10:10" x14ac:dyDescent="0.2">
      <c r="J125" s="174"/>
    </row>
    <row r="126" spans="10:10" x14ac:dyDescent="0.2">
      <c r="J126" s="174"/>
    </row>
    <row r="127" spans="10:10" x14ac:dyDescent="0.2">
      <c r="J127" s="174"/>
    </row>
    <row r="128" spans="10:10" x14ac:dyDescent="0.2">
      <c r="J128" s="174"/>
    </row>
    <row r="129" spans="10:10" x14ac:dyDescent="0.2">
      <c r="J129" s="174"/>
    </row>
    <row r="130" spans="10:10" x14ac:dyDescent="0.2">
      <c r="J130" s="174"/>
    </row>
    <row r="131" spans="10:10" x14ac:dyDescent="0.2">
      <c r="J131" s="174"/>
    </row>
    <row r="132" spans="10:10" x14ac:dyDescent="0.2">
      <c r="J132" s="174"/>
    </row>
    <row r="133" spans="10:10" x14ac:dyDescent="0.2">
      <c r="J133" s="174"/>
    </row>
    <row r="134" spans="10:10" x14ac:dyDescent="0.2">
      <c r="J134" s="174"/>
    </row>
    <row r="135" spans="10:10" x14ac:dyDescent="0.2">
      <c r="J135" s="174"/>
    </row>
    <row r="136" spans="10:10" x14ac:dyDescent="0.2">
      <c r="J136" s="174"/>
    </row>
    <row r="137" spans="10:10" x14ac:dyDescent="0.2">
      <c r="J137" s="174"/>
    </row>
    <row r="138" spans="10:10" x14ac:dyDescent="0.2">
      <c r="J138" s="174"/>
    </row>
    <row r="139" spans="10:10" x14ac:dyDescent="0.2">
      <c r="J139" s="174"/>
    </row>
    <row r="140" spans="10:10" x14ac:dyDescent="0.2">
      <c r="J140" s="174"/>
    </row>
    <row r="141" spans="10:10" x14ac:dyDescent="0.2">
      <c r="J141" s="174"/>
    </row>
    <row r="142" spans="10:10" x14ac:dyDescent="0.2">
      <c r="J142" s="174"/>
    </row>
    <row r="143" spans="10:10" x14ac:dyDescent="0.2">
      <c r="J143" s="174"/>
    </row>
    <row r="144" spans="10:10" x14ac:dyDescent="0.2">
      <c r="J144" s="174"/>
    </row>
    <row r="145" spans="10:10" x14ac:dyDescent="0.2">
      <c r="J145" s="174"/>
    </row>
    <row r="146" spans="10:10" x14ac:dyDescent="0.2">
      <c r="J146" s="174"/>
    </row>
    <row r="147" spans="10:10" x14ac:dyDescent="0.2">
      <c r="J147" s="174"/>
    </row>
    <row r="148" spans="10:10" x14ac:dyDescent="0.2">
      <c r="J148" s="174"/>
    </row>
    <row r="149" spans="10:10" x14ac:dyDescent="0.2">
      <c r="J149" s="174"/>
    </row>
    <row r="150" spans="10:10" x14ac:dyDescent="0.2">
      <c r="J150" s="174"/>
    </row>
    <row r="151" spans="10:10" x14ac:dyDescent="0.2">
      <c r="J151" s="174"/>
    </row>
    <row r="152" spans="10:10" x14ac:dyDescent="0.2">
      <c r="J152" s="174"/>
    </row>
    <row r="153" spans="10:10" x14ac:dyDescent="0.2">
      <c r="J153" s="174"/>
    </row>
    <row r="154" spans="10:10" x14ac:dyDescent="0.2">
      <c r="J154" s="174"/>
    </row>
    <row r="155" spans="10:10" x14ac:dyDescent="0.2">
      <c r="J155" s="174"/>
    </row>
    <row r="156" spans="10:10" x14ac:dyDescent="0.2">
      <c r="J156" s="174"/>
    </row>
    <row r="157" spans="10:10" x14ac:dyDescent="0.2">
      <c r="J157" s="174"/>
    </row>
    <row r="158" spans="10:10" x14ac:dyDescent="0.2">
      <c r="J158" s="174"/>
    </row>
    <row r="159" spans="10:10" x14ac:dyDescent="0.2">
      <c r="J159" s="174"/>
    </row>
    <row r="160" spans="10:10" x14ac:dyDescent="0.2">
      <c r="J160" s="174"/>
    </row>
    <row r="161" spans="10:10" x14ac:dyDescent="0.2">
      <c r="J161" s="174"/>
    </row>
    <row r="162" spans="10:10" x14ac:dyDescent="0.2">
      <c r="J162" s="174"/>
    </row>
    <row r="163" spans="10:10" x14ac:dyDescent="0.2">
      <c r="J163" s="174"/>
    </row>
    <row r="164" spans="10:10" x14ac:dyDescent="0.2">
      <c r="J164" s="174"/>
    </row>
    <row r="165" spans="10:10" x14ac:dyDescent="0.2">
      <c r="J165" s="174"/>
    </row>
    <row r="166" spans="10:10" x14ac:dyDescent="0.2">
      <c r="J166" s="174"/>
    </row>
    <row r="167" spans="10:10" x14ac:dyDescent="0.2">
      <c r="J167" s="174"/>
    </row>
    <row r="168" spans="10:10" x14ac:dyDescent="0.2">
      <c r="J168" s="174"/>
    </row>
    <row r="169" spans="10:10" x14ac:dyDescent="0.2">
      <c r="J169" s="174"/>
    </row>
    <row r="170" spans="10:10" x14ac:dyDescent="0.2">
      <c r="J170" s="174"/>
    </row>
    <row r="171" spans="10:10" x14ac:dyDescent="0.2">
      <c r="J171" s="174"/>
    </row>
    <row r="172" spans="10:10" x14ac:dyDescent="0.2">
      <c r="J172" s="174"/>
    </row>
    <row r="173" spans="10:10" x14ac:dyDescent="0.2">
      <c r="J173" s="174"/>
    </row>
    <row r="174" spans="10:10" x14ac:dyDescent="0.2">
      <c r="J174" s="174"/>
    </row>
    <row r="175" spans="10:10" x14ac:dyDescent="0.2">
      <c r="J175" s="174"/>
    </row>
    <row r="176" spans="10:10" x14ac:dyDescent="0.2">
      <c r="J176" s="174"/>
    </row>
    <row r="177" spans="10:10" x14ac:dyDescent="0.2">
      <c r="J177" s="174"/>
    </row>
    <row r="178" spans="10:10" x14ac:dyDescent="0.2">
      <c r="J178" s="174"/>
    </row>
    <row r="179" spans="10:10" x14ac:dyDescent="0.2">
      <c r="J179" s="174"/>
    </row>
    <row r="180" spans="10:10" x14ac:dyDescent="0.2">
      <c r="J180" s="174"/>
    </row>
    <row r="181" spans="10:10" x14ac:dyDescent="0.2">
      <c r="J181" s="174"/>
    </row>
    <row r="182" spans="10:10" x14ac:dyDescent="0.2">
      <c r="J182" s="174"/>
    </row>
    <row r="183" spans="10:10" x14ac:dyDescent="0.2">
      <c r="J183" s="174"/>
    </row>
    <row r="184" spans="10:10" x14ac:dyDescent="0.2">
      <c r="J184" s="174"/>
    </row>
    <row r="185" spans="10:10" x14ac:dyDescent="0.2">
      <c r="J185" s="174"/>
    </row>
    <row r="186" spans="10:10" x14ac:dyDescent="0.2">
      <c r="J186" s="174"/>
    </row>
    <row r="187" spans="10:10" x14ac:dyDescent="0.2">
      <c r="J187" s="174"/>
    </row>
    <row r="188" spans="10:10" x14ac:dyDescent="0.2">
      <c r="J188" s="174"/>
    </row>
    <row r="189" spans="10:10" x14ac:dyDescent="0.2">
      <c r="J189" s="174"/>
    </row>
    <row r="190" spans="10:10" x14ac:dyDescent="0.2">
      <c r="J190" s="174"/>
    </row>
    <row r="191" spans="10:10" x14ac:dyDescent="0.2">
      <c r="J191" s="174"/>
    </row>
    <row r="192" spans="10:10" x14ac:dyDescent="0.2">
      <c r="J192" s="174"/>
    </row>
    <row r="193" spans="10:10" x14ac:dyDescent="0.2">
      <c r="J193" s="174"/>
    </row>
    <row r="194" spans="10:10" x14ac:dyDescent="0.2">
      <c r="J194" s="174"/>
    </row>
    <row r="195" spans="10:10" x14ac:dyDescent="0.2">
      <c r="J195" s="174"/>
    </row>
    <row r="196" spans="10:10" x14ac:dyDescent="0.2">
      <c r="J196" s="174"/>
    </row>
    <row r="197" spans="10:10" x14ac:dyDescent="0.2">
      <c r="J197" s="174"/>
    </row>
    <row r="198" spans="10:10" x14ac:dyDescent="0.2">
      <c r="J198" s="174"/>
    </row>
    <row r="199" spans="10:10" x14ac:dyDescent="0.2">
      <c r="J199" s="174"/>
    </row>
    <row r="200" spans="10:10" x14ac:dyDescent="0.2">
      <c r="J200" s="174"/>
    </row>
    <row r="201" spans="10:10" x14ac:dyDescent="0.2">
      <c r="J201" s="174"/>
    </row>
    <row r="202" spans="10:10" x14ac:dyDescent="0.2">
      <c r="J202" s="174"/>
    </row>
    <row r="203" spans="10:10" x14ac:dyDescent="0.2">
      <c r="J203" s="174"/>
    </row>
    <row r="204" spans="10:10" x14ac:dyDescent="0.2">
      <c r="J204" s="174"/>
    </row>
    <row r="205" spans="10:10" x14ac:dyDescent="0.2">
      <c r="J205" s="174"/>
    </row>
    <row r="206" spans="10:10" x14ac:dyDescent="0.2">
      <c r="J206" s="174"/>
    </row>
    <row r="207" spans="10:10" x14ac:dyDescent="0.2">
      <c r="J207" s="174"/>
    </row>
    <row r="208" spans="10:10" x14ac:dyDescent="0.2">
      <c r="J208" s="174"/>
    </row>
    <row r="209" spans="10:10" x14ac:dyDescent="0.2">
      <c r="J209" s="174"/>
    </row>
    <row r="210" spans="10:10" x14ac:dyDescent="0.2">
      <c r="J210" s="174"/>
    </row>
    <row r="211" spans="10:10" x14ac:dyDescent="0.2">
      <c r="J211" s="174"/>
    </row>
    <row r="212" spans="10:10" x14ac:dyDescent="0.2">
      <c r="J212" s="174"/>
    </row>
    <row r="213" spans="10:10" x14ac:dyDescent="0.2">
      <c r="J213" s="174"/>
    </row>
    <row r="214" spans="10:10" x14ac:dyDescent="0.2">
      <c r="J214" s="174"/>
    </row>
    <row r="215" spans="10:10" x14ac:dyDescent="0.2">
      <c r="J215" s="174"/>
    </row>
    <row r="216" spans="10:10" x14ac:dyDescent="0.2">
      <c r="J216" s="174"/>
    </row>
    <row r="217" spans="10:10" x14ac:dyDescent="0.2">
      <c r="J217" s="174"/>
    </row>
    <row r="218" spans="10:10" x14ac:dyDescent="0.2">
      <c r="J218" s="174"/>
    </row>
    <row r="219" spans="10:10" x14ac:dyDescent="0.2">
      <c r="J219" s="174"/>
    </row>
    <row r="220" spans="10:10" x14ac:dyDescent="0.2">
      <c r="J220" s="174"/>
    </row>
    <row r="221" spans="10:10" x14ac:dyDescent="0.2">
      <c r="J221" s="174"/>
    </row>
    <row r="222" spans="10:10" x14ac:dyDescent="0.2">
      <c r="J222" s="174"/>
    </row>
    <row r="223" spans="10:10" x14ac:dyDescent="0.2">
      <c r="J223" s="174"/>
    </row>
    <row r="224" spans="10:10" x14ac:dyDescent="0.2">
      <c r="J224" s="174"/>
    </row>
    <row r="225" spans="10:10" x14ac:dyDescent="0.2">
      <c r="J225" s="174"/>
    </row>
    <row r="226" spans="10:10" x14ac:dyDescent="0.2">
      <c r="J226" s="174"/>
    </row>
    <row r="227" spans="10:10" x14ac:dyDescent="0.2">
      <c r="J227" s="174"/>
    </row>
    <row r="228" spans="10:10" x14ac:dyDescent="0.2">
      <c r="J228" s="174"/>
    </row>
    <row r="229" spans="10:10" x14ac:dyDescent="0.2">
      <c r="J229" s="174"/>
    </row>
    <row r="230" spans="10:10" x14ac:dyDescent="0.2">
      <c r="J230" s="174"/>
    </row>
    <row r="231" spans="10:10" x14ac:dyDescent="0.2">
      <c r="J231" s="174"/>
    </row>
    <row r="232" spans="10:10" x14ac:dyDescent="0.2">
      <c r="J232" s="174"/>
    </row>
    <row r="233" spans="10:10" x14ac:dyDescent="0.2">
      <c r="J233" s="174"/>
    </row>
    <row r="234" spans="10:10" x14ac:dyDescent="0.2">
      <c r="J234" s="174"/>
    </row>
    <row r="235" spans="10:10" x14ac:dyDescent="0.2">
      <c r="J235" s="174"/>
    </row>
    <row r="236" spans="10:10" x14ac:dyDescent="0.2">
      <c r="J236" s="174"/>
    </row>
    <row r="237" spans="10:10" x14ac:dyDescent="0.2">
      <c r="J237" s="174"/>
    </row>
    <row r="238" spans="10:10" x14ac:dyDescent="0.2">
      <c r="J238" s="174"/>
    </row>
    <row r="239" spans="10:10" x14ac:dyDescent="0.2">
      <c r="J239" s="174"/>
    </row>
    <row r="240" spans="10:10" x14ac:dyDescent="0.2">
      <c r="J240" s="174"/>
    </row>
    <row r="241" spans="10:10" x14ac:dyDescent="0.2">
      <c r="J241" s="174"/>
    </row>
    <row r="242" spans="10:10" x14ac:dyDescent="0.2">
      <c r="J242" s="174"/>
    </row>
    <row r="243" spans="10:10" x14ac:dyDescent="0.2">
      <c r="J243" s="174"/>
    </row>
    <row r="244" spans="10:10" x14ac:dyDescent="0.2">
      <c r="J244" s="174"/>
    </row>
    <row r="245" spans="10:10" x14ac:dyDescent="0.2">
      <c r="J245" s="174"/>
    </row>
    <row r="246" spans="10:10" x14ac:dyDescent="0.2">
      <c r="J246" s="174"/>
    </row>
    <row r="247" spans="10:10" x14ac:dyDescent="0.2">
      <c r="J247" s="174"/>
    </row>
    <row r="248" spans="10:10" x14ac:dyDescent="0.2">
      <c r="J248" s="174"/>
    </row>
    <row r="249" spans="10:10" x14ac:dyDescent="0.2">
      <c r="J249" s="174"/>
    </row>
    <row r="250" spans="10:10" x14ac:dyDescent="0.2">
      <c r="J250" s="174"/>
    </row>
    <row r="251" spans="10:10" x14ac:dyDescent="0.2">
      <c r="J251" s="174"/>
    </row>
    <row r="252" spans="10:10" x14ac:dyDescent="0.2">
      <c r="J252" s="174"/>
    </row>
    <row r="253" spans="10:10" x14ac:dyDescent="0.2">
      <c r="J253" s="174"/>
    </row>
    <row r="254" spans="10:10" x14ac:dyDescent="0.2">
      <c r="J254" s="174"/>
    </row>
    <row r="255" spans="10:10" x14ac:dyDescent="0.2">
      <c r="J255" s="174"/>
    </row>
    <row r="256" spans="10:10" x14ac:dyDescent="0.2">
      <c r="J256" s="174"/>
    </row>
    <row r="257" spans="10:10" x14ac:dyDescent="0.2">
      <c r="J257" s="174"/>
    </row>
    <row r="258" spans="10:10" x14ac:dyDescent="0.2">
      <c r="J258" s="174"/>
    </row>
    <row r="259" spans="10:10" x14ac:dyDescent="0.2">
      <c r="J259" s="174"/>
    </row>
    <row r="260" spans="10:10" x14ac:dyDescent="0.2">
      <c r="J260" s="174"/>
    </row>
    <row r="261" spans="10:10" x14ac:dyDescent="0.2">
      <c r="J261" s="174"/>
    </row>
    <row r="262" spans="10:10" x14ac:dyDescent="0.2">
      <c r="J262" s="174"/>
    </row>
    <row r="263" spans="10:10" x14ac:dyDescent="0.2">
      <c r="J263" s="174"/>
    </row>
    <row r="264" spans="10:10" x14ac:dyDescent="0.2">
      <c r="J264" s="174"/>
    </row>
    <row r="265" spans="10:10" x14ac:dyDescent="0.2">
      <c r="J265" s="174"/>
    </row>
    <row r="266" spans="10:10" x14ac:dyDescent="0.2">
      <c r="J266" s="174"/>
    </row>
    <row r="267" spans="10:10" x14ac:dyDescent="0.2">
      <c r="J267" s="174"/>
    </row>
    <row r="268" spans="10:10" x14ac:dyDescent="0.2">
      <c r="J268" s="174"/>
    </row>
    <row r="269" spans="10:10" x14ac:dyDescent="0.2">
      <c r="J269" s="174"/>
    </row>
    <row r="270" spans="10:10" x14ac:dyDescent="0.2">
      <c r="J270" s="174"/>
    </row>
    <row r="271" spans="10:10" x14ac:dyDescent="0.2">
      <c r="J271" s="174"/>
    </row>
    <row r="272" spans="10:10" x14ac:dyDescent="0.2">
      <c r="J272" s="174"/>
    </row>
    <row r="273" spans="10:10" x14ac:dyDescent="0.2">
      <c r="J273" s="174"/>
    </row>
    <row r="274" spans="10:10" x14ac:dyDescent="0.2">
      <c r="J274" s="174"/>
    </row>
    <row r="275" spans="10:10" x14ac:dyDescent="0.2">
      <c r="J275" s="174"/>
    </row>
    <row r="276" spans="10:10" x14ac:dyDescent="0.2">
      <c r="J276" s="174"/>
    </row>
    <row r="277" spans="10:10" x14ac:dyDescent="0.2">
      <c r="J277" s="174"/>
    </row>
    <row r="278" spans="10:10" x14ac:dyDescent="0.2">
      <c r="J278" s="174"/>
    </row>
    <row r="279" spans="10:10" x14ac:dyDescent="0.2">
      <c r="J279" s="174"/>
    </row>
    <row r="280" spans="10:10" x14ac:dyDescent="0.2">
      <c r="J280" s="174"/>
    </row>
    <row r="281" spans="10:10" x14ac:dyDescent="0.2">
      <c r="J281" s="174"/>
    </row>
    <row r="282" spans="10:10" x14ac:dyDescent="0.2">
      <c r="J282" s="174"/>
    </row>
    <row r="283" spans="10:10" x14ac:dyDescent="0.2">
      <c r="J283" s="174"/>
    </row>
    <row r="284" spans="10:10" x14ac:dyDescent="0.2">
      <c r="J284" s="174"/>
    </row>
    <row r="285" spans="10:10" x14ac:dyDescent="0.2">
      <c r="J285" s="174"/>
    </row>
    <row r="286" spans="10:10" x14ac:dyDescent="0.2">
      <c r="J286" s="174"/>
    </row>
    <row r="287" spans="10:10" x14ac:dyDescent="0.2">
      <c r="J287" s="174"/>
    </row>
    <row r="288" spans="10:10" x14ac:dyDescent="0.2">
      <c r="J288" s="174"/>
    </row>
    <row r="289" spans="10:10" x14ac:dyDescent="0.2">
      <c r="J289" s="174"/>
    </row>
    <row r="290" spans="10:10" x14ac:dyDescent="0.2">
      <c r="J290" s="174"/>
    </row>
    <row r="291" spans="10:10" x14ac:dyDescent="0.2">
      <c r="J291" s="174"/>
    </row>
    <row r="292" spans="10:10" x14ac:dyDescent="0.2">
      <c r="J292" s="174"/>
    </row>
    <row r="293" spans="10:10" x14ac:dyDescent="0.2">
      <c r="J293" s="174"/>
    </row>
    <row r="294" spans="10:10" x14ac:dyDescent="0.2">
      <c r="J294" s="174"/>
    </row>
    <row r="295" spans="10:10" x14ac:dyDescent="0.2">
      <c r="J295" s="174"/>
    </row>
    <row r="296" spans="10:10" x14ac:dyDescent="0.2">
      <c r="J296" s="174"/>
    </row>
    <row r="297" spans="10:10" x14ac:dyDescent="0.2">
      <c r="J297" s="174"/>
    </row>
    <row r="298" spans="10:10" x14ac:dyDescent="0.2">
      <c r="J298" s="174"/>
    </row>
    <row r="299" spans="10:10" x14ac:dyDescent="0.2">
      <c r="J299" s="174"/>
    </row>
    <row r="300" spans="10:10" x14ac:dyDescent="0.2">
      <c r="J300" s="174"/>
    </row>
    <row r="301" spans="10:10" x14ac:dyDescent="0.2">
      <c r="J301" s="174"/>
    </row>
    <row r="302" spans="10:10" x14ac:dyDescent="0.2">
      <c r="J302" s="174"/>
    </row>
    <row r="303" spans="10:10" x14ac:dyDescent="0.2">
      <c r="J303" s="174"/>
    </row>
    <row r="304" spans="10:10" x14ac:dyDescent="0.2">
      <c r="J304" s="174"/>
    </row>
    <row r="305" spans="10:10" x14ac:dyDescent="0.2">
      <c r="J305" s="174"/>
    </row>
    <row r="306" spans="10:10" x14ac:dyDescent="0.2">
      <c r="J306" s="174"/>
    </row>
    <row r="307" spans="10:10" x14ac:dyDescent="0.2">
      <c r="J307" s="174"/>
    </row>
    <row r="308" spans="10:10" x14ac:dyDescent="0.2">
      <c r="J308" s="174"/>
    </row>
    <row r="309" spans="10:10" x14ac:dyDescent="0.2">
      <c r="J309" s="174"/>
    </row>
    <row r="310" spans="10:10" x14ac:dyDescent="0.2">
      <c r="J310" s="174"/>
    </row>
    <row r="311" spans="10:10" x14ac:dyDescent="0.2">
      <c r="J311" s="174"/>
    </row>
    <row r="312" spans="10:10" x14ac:dyDescent="0.2">
      <c r="J312" s="174"/>
    </row>
    <row r="313" spans="10:10" x14ac:dyDescent="0.2">
      <c r="J313" s="174"/>
    </row>
    <row r="314" spans="10:10" x14ac:dyDescent="0.2">
      <c r="J314" s="174"/>
    </row>
    <row r="315" spans="10:10" x14ac:dyDescent="0.2">
      <c r="J315" s="174"/>
    </row>
    <row r="316" spans="10:10" x14ac:dyDescent="0.2">
      <c r="J316" s="174"/>
    </row>
    <row r="317" spans="10:10" x14ac:dyDescent="0.2">
      <c r="J317" s="174"/>
    </row>
    <row r="318" spans="10:10" x14ac:dyDescent="0.2">
      <c r="J318" s="174"/>
    </row>
    <row r="319" spans="10:10" x14ac:dyDescent="0.2">
      <c r="J319" s="174"/>
    </row>
    <row r="320" spans="10:10" x14ac:dyDescent="0.2">
      <c r="J320" s="174"/>
    </row>
    <row r="321" spans="10:10" x14ac:dyDescent="0.2">
      <c r="J321" s="174"/>
    </row>
    <row r="322" spans="10:10" x14ac:dyDescent="0.2">
      <c r="J322" s="174"/>
    </row>
    <row r="323" spans="10:10" x14ac:dyDescent="0.2">
      <c r="J323" s="174"/>
    </row>
    <row r="324" spans="10:10" x14ac:dyDescent="0.2">
      <c r="J324" s="174"/>
    </row>
    <row r="325" spans="10:10" x14ac:dyDescent="0.2">
      <c r="J325" s="174"/>
    </row>
    <row r="326" spans="10:10" x14ac:dyDescent="0.2">
      <c r="J326" s="174"/>
    </row>
    <row r="327" spans="10:10" x14ac:dyDescent="0.2">
      <c r="J327" s="174"/>
    </row>
    <row r="328" spans="10:10" x14ac:dyDescent="0.2">
      <c r="J328" s="174"/>
    </row>
    <row r="329" spans="10:10" x14ac:dyDescent="0.2">
      <c r="J329" s="174"/>
    </row>
    <row r="330" spans="10:10" x14ac:dyDescent="0.2">
      <c r="J330" s="174"/>
    </row>
    <row r="331" spans="10:10" x14ac:dyDescent="0.2">
      <c r="J331" s="174"/>
    </row>
    <row r="332" spans="10:10" x14ac:dyDescent="0.2">
      <c r="J332" s="174"/>
    </row>
    <row r="333" spans="10:10" x14ac:dyDescent="0.2">
      <c r="J333" s="174"/>
    </row>
    <row r="334" spans="10:10" x14ac:dyDescent="0.2">
      <c r="J334" s="174"/>
    </row>
    <row r="335" spans="10:10" x14ac:dyDescent="0.2">
      <c r="J335" s="174"/>
    </row>
    <row r="336" spans="10:10" x14ac:dyDescent="0.2">
      <c r="J336" s="174"/>
    </row>
    <row r="337" spans="10:10" x14ac:dyDescent="0.2">
      <c r="J337" s="174"/>
    </row>
    <row r="338" spans="10:10" x14ac:dyDescent="0.2">
      <c r="J338" s="174"/>
    </row>
  </sheetData>
  <pageMargins left="0.59055118110236227" right="0.59055118110236227" top="0.27559055118110237" bottom="0.47244094488188981" header="0.51181102362204722" footer="0.31496062992125984"/>
  <pageSetup paperSize="9" orientation="landscape" r:id="rId1"/>
  <headerFooter alignWithMargins="0">
    <oddFooter>&amp;C&amp;8Finanzausgleich / &amp;F / &amp;A /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1">
    <tabColor theme="7" tint="0.39997558519241921"/>
    <pageSetUpPr fitToPage="1"/>
  </sheetPr>
  <dimension ref="A1:AB266"/>
  <sheetViews>
    <sheetView zoomScaleNormal="100" workbookViewId="0">
      <pane xSplit="12" ySplit="5" topLeftCell="M81" activePane="bottomRight" state="frozen"/>
      <selection pane="topRight" activeCell="M1" sqref="M1"/>
      <selection pane="bottomLeft" activeCell="A6" sqref="A6"/>
      <selection pane="bottomRight" activeCell="N72" sqref="N72"/>
    </sheetView>
  </sheetViews>
  <sheetFormatPr baseColWidth="10" defaultColWidth="11" defaultRowHeight="12.75" outlineLevelRow="1" outlineLevelCol="1" x14ac:dyDescent="0.2"/>
  <cols>
    <col min="1" max="1" width="3.75" style="363" hidden="1" customWidth="1" outlineLevel="1"/>
    <col min="2" max="2" width="4.625" style="364" hidden="1" customWidth="1" outlineLevel="1"/>
    <col min="3" max="3" width="5.125" style="364" hidden="1" customWidth="1" outlineLevel="1"/>
    <col min="4" max="4" width="6.25" style="364" hidden="1" customWidth="1" outlineLevel="1"/>
    <col min="5" max="5" width="5.125" style="364" hidden="1" customWidth="1" outlineLevel="1"/>
    <col min="6" max="6" width="6.25" style="364" hidden="1" customWidth="1" outlineLevel="1"/>
    <col min="7" max="7" width="30.5" style="366" customWidth="1" collapsed="1"/>
    <col min="8" max="8" width="6.375" style="366" customWidth="1"/>
    <col min="9" max="10" width="11.75" style="366" customWidth="1"/>
    <col min="11" max="12" width="11.75" style="407" customWidth="1"/>
    <col min="13" max="18" width="12.5" style="366" customWidth="1"/>
    <col min="19" max="19" width="12.75" style="366" customWidth="1"/>
    <col min="20" max="22" width="12.25" style="366" customWidth="1"/>
    <col min="23" max="24" width="11.75" style="366" customWidth="1"/>
    <col min="25" max="25" width="12.5" style="366" customWidth="1"/>
    <col min="26" max="26" width="8.625" style="366" bestFit="1" customWidth="1"/>
    <col min="27" max="16384" width="11" style="366"/>
  </cols>
  <sheetData>
    <row r="1" spans="1:28" s="364" customFormat="1" outlineLevel="1" x14ac:dyDescent="0.2">
      <c r="A1" s="363"/>
      <c r="C1" s="364">
        <f>HLOOKUP(I3,M1:Y2,2,FALSE)</f>
        <v>15</v>
      </c>
      <c r="E1" s="364">
        <f>HLOOKUP(J3,M1:Y2,2,FALSE)</f>
        <v>15</v>
      </c>
      <c r="G1" s="365" t="s">
        <v>197</v>
      </c>
      <c r="H1" s="366"/>
      <c r="I1" s="367" t="str">
        <f>Eingaben!N8</f>
        <v>a0 v0</v>
      </c>
      <c r="J1" s="367" t="str">
        <f>Eingaben!O8</f>
        <v>a4 v4</v>
      </c>
      <c r="K1" s="368" t="s">
        <v>200</v>
      </c>
      <c r="L1" s="368" t="s">
        <v>201</v>
      </c>
      <c r="M1" s="1551" t="s">
        <v>631</v>
      </c>
      <c r="N1" s="1472">
        <v>2018</v>
      </c>
      <c r="O1" s="364">
        <v>2017</v>
      </c>
      <c r="P1" s="364">
        <v>2016</v>
      </c>
      <c r="Q1" s="364" t="s">
        <v>322</v>
      </c>
      <c r="R1" s="364">
        <v>2015</v>
      </c>
      <c r="S1" s="364">
        <v>2014</v>
      </c>
      <c r="T1" s="364">
        <v>2013</v>
      </c>
      <c r="U1" s="364">
        <v>2012</v>
      </c>
      <c r="V1" s="364">
        <v>2011</v>
      </c>
      <c r="W1" s="364">
        <v>2010</v>
      </c>
      <c r="X1" s="364">
        <v>2009</v>
      </c>
      <c r="Y1" s="1468" t="s">
        <v>631</v>
      </c>
    </row>
    <row r="2" spans="1:28" s="369" customFormat="1" outlineLevel="1" x14ac:dyDescent="0.2">
      <c r="A2" s="363"/>
      <c r="B2" s="369">
        <v>2</v>
      </c>
      <c r="C2" s="369">
        <v>3</v>
      </c>
      <c r="D2" s="369">
        <v>4</v>
      </c>
      <c r="E2" s="369">
        <v>5</v>
      </c>
      <c r="F2" s="369">
        <v>6</v>
      </c>
      <c r="G2" s="369">
        <v>7</v>
      </c>
      <c r="H2" s="369">
        <v>8</v>
      </c>
      <c r="I2" s="369">
        <v>9</v>
      </c>
      <c r="J2" s="369">
        <v>10</v>
      </c>
      <c r="K2" s="369">
        <v>11</v>
      </c>
      <c r="L2" s="369">
        <v>12</v>
      </c>
      <c r="M2" s="369">
        <v>13</v>
      </c>
      <c r="N2" s="369">
        <v>14</v>
      </c>
      <c r="O2" s="369">
        <v>15</v>
      </c>
      <c r="P2" s="369">
        <v>16</v>
      </c>
      <c r="Q2" s="369">
        <v>17</v>
      </c>
      <c r="R2" s="369">
        <v>18</v>
      </c>
      <c r="S2" s="369">
        <v>19</v>
      </c>
      <c r="T2" s="369">
        <v>20</v>
      </c>
      <c r="U2" s="369">
        <v>21</v>
      </c>
      <c r="V2" s="369">
        <v>22</v>
      </c>
      <c r="W2" s="369">
        <v>23</v>
      </c>
      <c r="X2" s="369">
        <v>24</v>
      </c>
      <c r="Y2" s="369">
        <v>25</v>
      </c>
    </row>
    <row r="3" spans="1:28" ht="27.75" customHeight="1" x14ac:dyDescent="0.2">
      <c r="A3" s="363">
        <v>3</v>
      </c>
      <c r="B3" s="370"/>
      <c r="C3" s="371"/>
      <c r="D3" s="371"/>
      <c r="E3" s="371"/>
      <c r="F3" s="371"/>
      <c r="G3" s="1228" t="s">
        <v>226</v>
      </c>
      <c r="H3" s="372">
        <v>50</v>
      </c>
      <c r="I3" s="373">
        <f>Eingaben!N7</f>
        <v>2017</v>
      </c>
      <c r="J3" s="373">
        <f>Eingaben!O7</f>
        <v>2017</v>
      </c>
      <c r="K3" s="374" t="s">
        <v>202</v>
      </c>
      <c r="L3" s="374" t="s">
        <v>202</v>
      </c>
      <c r="M3" s="375" t="s">
        <v>225</v>
      </c>
      <c r="N3" s="375" t="s">
        <v>225</v>
      </c>
      <c r="O3" s="375" t="s">
        <v>225</v>
      </c>
      <c r="P3" s="375" t="s">
        <v>225</v>
      </c>
      <c r="Q3" s="375" t="s">
        <v>225</v>
      </c>
      <c r="R3" s="375" t="s">
        <v>225</v>
      </c>
      <c r="S3" s="375" t="s">
        <v>225</v>
      </c>
      <c r="T3" s="375"/>
      <c r="U3" s="375"/>
      <c r="V3" s="375"/>
      <c r="W3" s="375"/>
      <c r="X3" s="376"/>
      <c r="Y3" s="375" t="s">
        <v>225</v>
      </c>
      <c r="Z3" s="373">
        <v>2017</v>
      </c>
      <c r="AA3" s="366" t="s">
        <v>284</v>
      </c>
      <c r="AB3" s="367" t="s">
        <v>202</v>
      </c>
    </row>
    <row r="4" spans="1:28" s="385" customFormat="1" ht="25.5" customHeight="1" x14ac:dyDescent="0.2">
      <c r="A4" s="363">
        <v>4</v>
      </c>
      <c r="B4" s="377" t="s">
        <v>203</v>
      </c>
      <c r="C4" s="378" t="s">
        <v>204</v>
      </c>
      <c r="D4" s="378" t="s">
        <v>205</v>
      </c>
      <c r="E4" s="378" t="s">
        <v>206</v>
      </c>
      <c r="F4" s="378" t="s">
        <v>207</v>
      </c>
      <c r="G4" s="379" t="s">
        <v>208</v>
      </c>
      <c r="H4" s="380" t="s">
        <v>209</v>
      </c>
      <c r="I4" s="381" t="str">
        <f>IF(K3="ja",CONCATENATE(I3," (+",K1,")"),I3)</f>
        <v>2017 (+K1)</v>
      </c>
      <c r="J4" s="381" t="str">
        <f>IF(L3="ja",CONCATENATE(J3," (+",L1,")"),J3)</f>
        <v>2017 (+K2)</v>
      </c>
      <c r="K4" s="382" t="s">
        <v>210</v>
      </c>
      <c r="L4" s="382" t="s">
        <v>211</v>
      </c>
      <c r="M4" s="383" t="str">
        <f>M1</f>
        <v>20xx</v>
      </c>
      <c r="N4" s="383">
        <f>N1</f>
        <v>2018</v>
      </c>
      <c r="O4" s="383">
        <f t="shared" ref="O4:P4" si="0">O1</f>
        <v>2017</v>
      </c>
      <c r="P4" s="383">
        <f t="shared" si="0"/>
        <v>2016</v>
      </c>
      <c r="Q4" s="383" t="str">
        <f t="shared" ref="Q4" si="1">Q1</f>
        <v>2016K</v>
      </c>
      <c r="R4" s="383">
        <f t="shared" ref="R4:S4" si="2">R1</f>
        <v>2015</v>
      </c>
      <c r="S4" s="383">
        <f t="shared" si="2"/>
        <v>2014</v>
      </c>
      <c r="T4" s="383">
        <f>T1</f>
        <v>2013</v>
      </c>
      <c r="U4" s="383">
        <f>U1</f>
        <v>2012</v>
      </c>
      <c r="V4" s="383">
        <f>V1</f>
        <v>2011</v>
      </c>
      <c r="W4" s="383">
        <f>W1</f>
        <v>2010</v>
      </c>
      <c r="X4" s="384">
        <f>X1</f>
        <v>2009</v>
      </c>
      <c r="Y4" s="383" t="str">
        <f t="shared" ref="Y4" si="3">Y1</f>
        <v>20xx</v>
      </c>
      <c r="Z4" s="1224" t="s">
        <v>405</v>
      </c>
      <c r="AA4" s="366" t="s">
        <v>284</v>
      </c>
      <c r="AB4" s="385" t="s">
        <v>268</v>
      </c>
    </row>
    <row r="5" spans="1:28" x14ac:dyDescent="0.2">
      <c r="A5" s="363">
        <v>5</v>
      </c>
      <c r="B5" s="364">
        <f t="shared" ref="B5" si="4">A5</f>
        <v>5</v>
      </c>
      <c r="C5" s="364">
        <f t="shared" ref="C5:C105" si="5">C$1</f>
        <v>15</v>
      </c>
      <c r="D5" s="364" t="str">
        <f t="shared" ref="D5" si="6">ADDRESS(B5,C5)</f>
        <v>$O$5</v>
      </c>
      <c r="E5" s="364">
        <f t="shared" ref="E5:E105" si="7">E$1</f>
        <v>15</v>
      </c>
      <c r="F5" s="364" t="str">
        <f t="shared" ref="F5" si="8">ADDRESS(B5,E5)</f>
        <v>$O$5</v>
      </c>
      <c r="G5" s="432"/>
      <c r="H5" s="433"/>
      <c r="I5" s="434"/>
      <c r="J5" s="434"/>
      <c r="K5" s="434"/>
      <c r="L5" s="434"/>
      <c r="M5" s="434"/>
      <c r="N5" s="434"/>
      <c r="O5" s="434"/>
      <c r="P5" s="434"/>
      <c r="Q5" s="1113" t="s">
        <v>323</v>
      </c>
      <c r="R5" s="434"/>
      <c r="S5" s="434"/>
      <c r="T5" s="434"/>
      <c r="U5" s="434"/>
      <c r="V5" s="434"/>
      <c r="W5" s="434"/>
      <c r="X5" s="434"/>
      <c r="Y5" s="434"/>
      <c r="Z5" s="434"/>
    </row>
    <row r="6" spans="1:28" s="385" customFormat="1" x14ac:dyDescent="0.2">
      <c r="A6" s="363">
        <v>6</v>
      </c>
      <c r="B6" s="364">
        <f>A6</f>
        <v>6</v>
      </c>
      <c r="C6" s="364">
        <f t="shared" si="5"/>
        <v>15</v>
      </c>
      <c r="D6" s="364" t="str">
        <f>ADDRESS(B6,C6)</f>
        <v>$O$6</v>
      </c>
      <c r="E6" s="364">
        <f t="shared" si="7"/>
        <v>15</v>
      </c>
      <c r="F6" s="364" t="str">
        <f>ADDRESS(B6,E6)</f>
        <v>$O$6</v>
      </c>
      <c r="G6" s="1143" t="s">
        <v>262</v>
      </c>
      <c r="H6" s="1144">
        <v>70</v>
      </c>
      <c r="I6" s="1235" t="str">
        <f ca="1">K6</f>
        <v>ja</v>
      </c>
      <c r="J6" s="1235" t="str">
        <f ca="1">L6</f>
        <v>ja</v>
      </c>
      <c r="K6" s="1203" t="str">
        <f ca="1">Eingaben!N12</f>
        <v>ja</v>
      </c>
      <c r="L6" s="1203" t="str">
        <f ca="1">Eingaben!O12</f>
        <v>ja</v>
      </c>
      <c r="M6" s="493"/>
      <c r="N6" s="493"/>
      <c r="O6" s="493"/>
      <c r="P6" s="493"/>
      <c r="Q6" s="810"/>
      <c r="R6" s="493"/>
      <c r="S6" s="493"/>
      <c r="T6" s="493"/>
      <c r="U6" s="493"/>
      <c r="V6" s="493"/>
      <c r="W6" s="493"/>
      <c r="X6" s="494"/>
      <c r="Y6" s="493"/>
      <c r="Z6" s="1203" t="s">
        <v>202</v>
      </c>
    </row>
    <row r="7" spans="1:28" x14ac:dyDescent="0.2">
      <c r="A7" s="363">
        <v>7</v>
      </c>
      <c r="B7" s="364">
        <f>A7</f>
        <v>7</v>
      </c>
      <c r="C7" s="364">
        <f t="shared" si="5"/>
        <v>15</v>
      </c>
      <c r="D7" s="364" t="str">
        <f>ADDRESS(B7,C7)</f>
        <v>$O$7</v>
      </c>
      <c r="E7" s="364">
        <f t="shared" si="7"/>
        <v>15</v>
      </c>
      <c r="F7" s="364" t="str">
        <f>ADDRESS(B7,E7)</f>
        <v>$O$7</v>
      </c>
      <c r="G7" s="1146" t="s">
        <v>403</v>
      </c>
      <c r="H7" s="1147">
        <v>72</v>
      </c>
      <c r="I7" s="418">
        <f ca="1">IF(K$3="ja",INDIRECT(D7)+K7,INDIRECT(D7))</f>
        <v>0.15</v>
      </c>
      <c r="J7" s="418">
        <f ca="1">IF(L$3="ja",INDIRECT(F7)+L7,INDIRECT(F7))</f>
        <v>0.15</v>
      </c>
      <c r="K7" s="419"/>
      <c r="L7" s="419"/>
      <c r="M7" s="410">
        <v>0.15</v>
      </c>
      <c r="N7" s="410">
        <v>0.15</v>
      </c>
      <c r="O7" s="410">
        <v>0.15</v>
      </c>
      <c r="P7" s="410">
        <v>0.15</v>
      </c>
      <c r="Q7" s="410">
        <v>0.15</v>
      </c>
      <c r="R7" s="410">
        <v>0.15</v>
      </c>
      <c r="S7" s="410">
        <v>0.15</v>
      </c>
      <c r="T7" s="410">
        <v>0.15</v>
      </c>
      <c r="U7" s="410">
        <v>0.15</v>
      </c>
      <c r="V7" s="410">
        <v>0.15</v>
      </c>
      <c r="W7" s="410"/>
      <c r="X7" s="417"/>
      <c r="Y7" s="410">
        <v>0.15</v>
      </c>
      <c r="Z7" s="410">
        <v>0.15</v>
      </c>
    </row>
    <row r="8" spans="1:28" x14ac:dyDescent="0.2">
      <c r="A8" s="363">
        <v>8</v>
      </c>
      <c r="B8" s="364">
        <f>A8</f>
        <v>8</v>
      </c>
      <c r="C8" s="364">
        <f t="shared" si="5"/>
        <v>15</v>
      </c>
      <c r="D8" s="364" t="str">
        <f>ADDRESS(B8,C8)</f>
        <v>$O$8</v>
      </c>
      <c r="E8" s="364">
        <f t="shared" si="7"/>
        <v>15</v>
      </c>
      <c r="F8" s="364" t="str">
        <f>ADDRESS(B8,E8)</f>
        <v>$O$8</v>
      </c>
      <c r="G8" s="1119"/>
      <c r="H8" s="1120"/>
      <c r="I8" s="1121"/>
      <c r="J8" s="1121"/>
      <c r="K8" s="1121"/>
      <c r="L8" s="1121"/>
      <c r="M8" s="1121"/>
      <c r="N8" s="1121"/>
      <c r="O8" s="1121"/>
      <c r="P8" s="1121"/>
      <c r="Q8" s="1121"/>
      <c r="R8" s="1121"/>
      <c r="S8" s="1121"/>
      <c r="T8" s="1121"/>
      <c r="U8" s="1121"/>
      <c r="V8" s="1121"/>
      <c r="W8" s="1121"/>
      <c r="X8" s="1121"/>
      <c r="Y8" s="1121"/>
      <c r="Z8" s="1121"/>
    </row>
    <row r="9" spans="1:28" x14ac:dyDescent="0.2">
      <c r="A9" s="363">
        <v>9</v>
      </c>
      <c r="B9" s="364">
        <f t="shared" ref="B9:B74" si="9">A9</f>
        <v>9</v>
      </c>
      <c r="C9" s="364">
        <f t="shared" si="5"/>
        <v>15</v>
      </c>
      <c r="D9" s="364" t="str">
        <f t="shared" ref="D9:D74" si="10">ADDRESS(B9,C9)</f>
        <v>$O$9</v>
      </c>
      <c r="E9" s="364">
        <f t="shared" si="7"/>
        <v>15</v>
      </c>
      <c r="F9" s="364" t="str">
        <f t="shared" ref="F9:F74" si="11">ADDRESS(B9,E9)</f>
        <v>$O$9</v>
      </c>
      <c r="G9" s="1149" t="s">
        <v>453</v>
      </c>
      <c r="H9" s="1150">
        <v>100</v>
      </c>
      <c r="I9" s="1233" t="str">
        <f ca="1">K9</f>
        <v>nein</v>
      </c>
      <c r="J9" s="1233" t="str">
        <f ca="1">L9</f>
        <v>ja</v>
      </c>
      <c r="K9" s="1130" t="str">
        <f ca="1">Eingaben!N14</f>
        <v>nein</v>
      </c>
      <c r="L9" s="1130" t="str">
        <f ca="1">Eingaben!O14</f>
        <v>ja</v>
      </c>
      <c r="M9" s="1164"/>
      <c r="N9" s="945"/>
      <c r="O9" s="945"/>
      <c r="P9" s="945"/>
      <c r="Q9" s="762"/>
      <c r="R9" s="762"/>
      <c r="S9" s="762"/>
      <c r="T9" s="762"/>
      <c r="U9" s="762"/>
      <c r="V9" s="762"/>
      <c r="W9" s="762"/>
      <c r="X9" s="763"/>
      <c r="Y9" s="945"/>
      <c r="Z9" s="1130" t="s">
        <v>268</v>
      </c>
    </row>
    <row r="10" spans="1:28" x14ac:dyDescent="0.2">
      <c r="A10" s="363">
        <v>10</v>
      </c>
      <c r="B10" s="364">
        <f t="shared" si="9"/>
        <v>10</v>
      </c>
      <c r="C10" s="364">
        <f t="shared" si="5"/>
        <v>15</v>
      </c>
      <c r="D10" s="364" t="str">
        <f t="shared" si="10"/>
        <v>$O$10</v>
      </c>
      <c r="E10" s="364">
        <f t="shared" si="7"/>
        <v>15</v>
      </c>
      <c r="F10" s="364" t="str">
        <f t="shared" si="11"/>
        <v>$O$10</v>
      </c>
      <c r="G10" s="1151" t="s">
        <v>454</v>
      </c>
      <c r="H10" s="1152">
        <v>102</v>
      </c>
      <c r="I10" s="1129">
        <f ca="1">IF(K$3="ja",INDIRECT(D10)+K10,INDIRECT(D10))</f>
        <v>18500000</v>
      </c>
      <c r="J10" s="1129">
        <f ca="1">IF(L$3="ja",INDIRECT(F10)+L10,INDIRECT(F10))</f>
        <v>18500000</v>
      </c>
      <c r="K10" s="1165">
        <f ca="1">Eingaben!N15</f>
        <v>0</v>
      </c>
      <c r="L10" s="1165">
        <f ca="1">Eingaben!O15</f>
        <v>0</v>
      </c>
      <c r="M10" s="1005">
        <v>18500000</v>
      </c>
      <c r="N10" s="1005">
        <v>18500000</v>
      </c>
      <c r="O10" s="1005">
        <v>18500000</v>
      </c>
      <c r="P10" s="1005">
        <v>18500000</v>
      </c>
      <c r="Q10" s="1005">
        <v>18500000</v>
      </c>
      <c r="R10" s="1005">
        <v>18500000</v>
      </c>
      <c r="S10" s="1005">
        <v>18500000</v>
      </c>
      <c r="T10" s="1005">
        <v>18500000</v>
      </c>
      <c r="U10" s="1005">
        <v>18500000</v>
      </c>
      <c r="V10" s="1005">
        <v>18500000</v>
      </c>
      <c r="W10" s="1005"/>
      <c r="X10" s="1006"/>
      <c r="Y10" s="1005">
        <v>18000000</v>
      </c>
      <c r="Z10" s="1005">
        <v>18000000</v>
      </c>
    </row>
    <row r="11" spans="1:28" s="385" customFormat="1" x14ac:dyDescent="0.2">
      <c r="A11" s="363">
        <v>11</v>
      </c>
      <c r="B11" s="364">
        <f t="shared" si="9"/>
        <v>11</v>
      </c>
      <c r="C11" s="364">
        <f t="shared" si="5"/>
        <v>15</v>
      </c>
      <c r="D11" s="364" t="str">
        <f t="shared" si="10"/>
        <v>$O$11</v>
      </c>
      <c r="E11" s="364">
        <f t="shared" si="7"/>
        <v>15</v>
      </c>
      <c r="F11" s="364" t="str">
        <f t="shared" si="11"/>
        <v>$O$11</v>
      </c>
      <c r="G11" s="1151" t="s">
        <v>484</v>
      </c>
      <c r="H11" s="1152">
        <v>105</v>
      </c>
      <c r="I11" s="1234" t="str">
        <f ca="1">K11</f>
        <v>nein</v>
      </c>
      <c r="J11" s="1234" t="str">
        <f ca="1">L11</f>
        <v>nein</v>
      </c>
      <c r="K11" s="1131" t="str">
        <f ca="1">Eingaben!N16</f>
        <v>nein</v>
      </c>
      <c r="L11" s="1131" t="str">
        <f ca="1">Eingaben!O16</f>
        <v>nein</v>
      </c>
      <c r="M11" s="493"/>
      <c r="N11" s="493"/>
      <c r="O11" s="493"/>
      <c r="P11" s="493"/>
      <c r="Q11" s="810"/>
      <c r="R11" s="493"/>
      <c r="S11" s="493"/>
      <c r="T11" s="493"/>
      <c r="U11" s="493"/>
      <c r="V11" s="493"/>
      <c r="W11" s="493"/>
      <c r="X11" s="494"/>
      <c r="Y11" s="493"/>
      <c r="Z11" s="1131" t="s">
        <v>268</v>
      </c>
    </row>
    <row r="12" spans="1:28" x14ac:dyDescent="0.2">
      <c r="A12" s="363">
        <v>12</v>
      </c>
      <c r="B12" s="364">
        <f>A12</f>
        <v>12</v>
      </c>
      <c r="C12" s="364">
        <f t="shared" ref="C12:C264" si="12">C$1</f>
        <v>15</v>
      </c>
      <c r="D12" s="364" t="str">
        <f>ADDRESS(B12,C12)</f>
        <v>$O$12</v>
      </c>
      <c r="E12" s="364">
        <f t="shared" ref="E12:E264" si="13">E$1</f>
        <v>15</v>
      </c>
      <c r="F12" s="364" t="str">
        <f>ADDRESS(B12,E12)</f>
        <v>$O$12</v>
      </c>
      <c r="G12" s="1136" t="s">
        <v>478</v>
      </c>
      <c r="H12" s="1152">
        <v>106</v>
      </c>
      <c r="I12" s="1128">
        <f ca="1">IF(K$3="ja",INDIRECT(D12)+K12,INDIRECT(D12))</f>
        <v>0.43968474483025799</v>
      </c>
      <c r="J12" s="1128">
        <f ca="1">IF(L$3="ja",INDIRECT(F12)+L12,INDIRECT(F12))</f>
        <v>0.43968474483025799</v>
      </c>
      <c r="K12" s="1167">
        <f ca="1">Eingaben!N17</f>
        <v>0</v>
      </c>
      <c r="L12" s="1167">
        <f ca="1">Eingaben!O17</f>
        <v>0</v>
      </c>
      <c r="M12" s="960">
        <f>AVERAGE(O12:S12)</f>
        <v>0.44747993641063255</v>
      </c>
      <c r="N12" s="960">
        <f>(N260*N97)/(N111*N259)</f>
        <v>0.44587960968141677</v>
      </c>
      <c r="O12" s="960">
        <f>(O260*O97)/(O111*O259)</f>
        <v>0.43968474483025799</v>
      </c>
      <c r="P12" s="960">
        <f t="shared" ref="P12:W12" si="14">(P260*P97)/(P111*P259)</f>
        <v>0.45459604801826414</v>
      </c>
      <c r="Q12" s="960">
        <f t="shared" si="14"/>
        <v>0.44448113990333432</v>
      </c>
      <c r="R12" s="960">
        <f t="shared" si="14"/>
        <v>0.44556907723766048</v>
      </c>
      <c r="S12" s="960">
        <f t="shared" si="14"/>
        <v>0.45306867206364559</v>
      </c>
      <c r="T12" s="960" t="e">
        <f t="shared" si="14"/>
        <v>#DIV/0!</v>
      </c>
      <c r="U12" s="960" t="e">
        <f t="shared" si="14"/>
        <v>#DIV/0!</v>
      </c>
      <c r="V12" s="960" t="e">
        <f t="shared" si="14"/>
        <v>#DIV/0!</v>
      </c>
      <c r="W12" s="437" t="e">
        <f t="shared" si="14"/>
        <v>#DIV/0!</v>
      </c>
      <c r="X12" s="438" t="e">
        <f t="shared" ref="X12" si="15">(X260*X97)/(X111*X259)</f>
        <v>#DIV/0!</v>
      </c>
      <c r="Y12" s="960">
        <f>(Y260*Y97)/(Y111*Y259)</f>
        <v>0.43968474483025799</v>
      </c>
      <c r="Z12" s="1128"/>
    </row>
    <row r="13" spans="1:28" x14ac:dyDescent="0.2">
      <c r="A13" s="363">
        <v>13</v>
      </c>
      <c r="B13" s="364">
        <f>A13</f>
        <v>13</v>
      </c>
      <c r="C13" s="364">
        <f t="shared" si="5"/>
        <v>15</v>
      </c>
      <c r="D13" s="364" t="str">
        <f>ADDRESS(B13,C13)</f>
        <v>$O$13</v>
      </c>
      <c r="E13" s="364">
        <f t="shared" si="7"/>
        <v>15</v>
      </c>
      <c r="F13" s="364" t="str">
        <f>ADDRESS(B13,E13)</f>
        <v>$O$13</v>
      </c>
      <c r="G13" s="1153" t="s">
        <v>261</v>
      </c>
      <c r="H13" s="1154">
        <v>107</v>
      </c>
      <c r="I13" s="1132">
        <f ca="1">IF(K$3="ja",INDIRECT(D13)+K13,INDIRECT(D13))</f>
        <v>0.6</v>
      </c>
      <c r="J13" s="1132">
        <f ca="1">IF(L$3="ja",INDIRECT(F13)+L13,INDIRECT(F13))</f>
        <v>0.44999999999999996</v>
      </c>
      <c r="K13" s="1166">
        <f ca="1">Eingaben!N18</f>
        <v>0</v>
      </c>
      <c r="L13" s="1166">
        <f ca="1">Eingaben!O18</f>
        <v>-0.15</v>
      </c>
      <c r="M13" s="441">
        <v>0.6</v>
      </c>
      <c r="N13" s="437">
        <v>0.6</v>
      </c>
      <c r="O13" s="437">
        <v>0.6</v>
      </c>
      <c r="P13" s="437">
        <v>0.6</v>
      </c>
      <c r="Q13" s="437">
        <v>0.6</v>
      </c>
      <c r="R13" s="437">
        <v>0.6</v>
      </c>
      <c r="S13" s="437">
        <v>0.6</v>
      </c>
      <c r="T13" s="437">
        <v>0.6</v>
      </c>
      <c r="U13" s="437">
        <v>0.6</v>
      </c>
      <c r="V13" s="437">
        <v>0.6</v>
      </c>
      <c r="W13" s="437"/>
      <c r="X13" s="438"/>
      <c r="Y13" s="437">
        <v>0.6</v>
      </c>
      <c r="Z13" s="437">
        <v>0.6</v>
      </c>
    </row>
    <row r="14" spans="1:28" x14ac:dyDescent="0.2">
      <c r="A14" s="363">
        <v>14</v>
      </c>
      <c r="B14" s="364">
        <f t="shared" si="9"/>
        <v>14</v>
      </c>
      <c r="C14" s="364">
        <f t="shared" si="5"/>
        <v>15</v>
      </c>
      <c r="D14" s="364" t="str">
        <f t="shared" si="10"/>
        <v>$O$14</v>
      </c>
      <c r="E14" s="364">
        <f t="shared" si="7"/>
        <v>15</v>
      </c>
      <c r="F14" s="364" t="str">
        <f t="shared" si="11"/>
        <v>$O$14</v>
      </c>
      <c r="G14" s="432"/>
      <c r="H14" s="433"/>
      <c r="I14" s="434"/>
      <c r="J14" s="434"/>
      <c r="K14" s="434"/>
      <c r="L14" s="434"/>
      <c r="M14" s="434"/>
      <c r="N14" s="434"/>
      <c r="O14" s="434"/>
      <c r="P14" s="434"/>
      <c r="Q14" s="434"/>
      <c r="R14" s="434"/>
      <c r="S14" s="434"/>
      <c r="T14" s="434"/>
      <c r="U14" s="434"/>
      <c r="V14" s="434"/>
      <c r="W14" s="434"/>
      <c r="X14" s="434"/>
      <c r="Y14" s="434"/>
      <c r="Z14" s="434"/>
    </row>
    <row r="15" spans="1:28" x14ac:dyDescent="0.2">
      <c r="A15" s="363">
        <v>15</v>
      </c>
      <c r="B15" s="364">
        <f t="shared" si="9"/>
        <v>15</v>
      </c>
      <c r="C15" s="364">
        <f t="shared" si="5"/>
        <v>15</v>
      </c>
      <c r="D15" s="364" t="str">
        <f t="shared" si="10"/>
        <v>$O$15</v>
      </c>
      <c r="E15" s="364">
        <f t="shared" si="7"/>
        <v>15</v>
      </c>
      <c r="F15" s="364" t="str">
        <f t="shared" si="11"/>
        <v>$O$15</v>
      </c>
      <c r="G15" s="1134" t="s">
        <v>565</v>
      </c>
      <c r="H15" s="1150">
        <v>110</v>
      </c>
      <c r="I15" s="1233" t="str">
        <f ca="1">K15</f>
        <v>nein</v>
      </c>
      <c r="J15" s="1233" t="str">
        <f ca="1">L15</f>
        <v>ja</v>
      </c>
      <c r="K15" s="1130" t="str">
        <f ca="1">Eingaben!N20</f>
        <v>nein</v>
      </c>
      <c r="L15" s="1130" t="str">
        <f ca="1">Eingaben!O20</f>
        <v>ja</v>
      </c>
      <c r="M15" s="945"/>
      <c r="N15" s="945"/>
      <c r="O15" s="945"/>
      <c r="P15" s="945"/>
      <c r="Q15" s="762"/>
      <c r="R15" s="762"/>
      <c r="S15" s="762"/>
      <c r="T15" s="762"/>
      <c r="U15" s="762"/>
      <c r="V15" s="762"/>
      <c r="W15" s="762"/>
      <c r="X15" s="763"/>
      <c r="Y15" s="945"/>
      <c r="Z15" s="1130" t="s">
        <v>268</v>
      </c>
    </row>
    <row r="16" spans="1:28" x14ac:dyDescent="0.2">
      <c r="A16" s="363">
        <v>16</v>
      </c>
      <c r="B16" s="364">
        <f t="shared" si="9"/>
        <v>16</v>
      </c>
      <c r="C16" s="364">
        <f t="shared" si="5"/>
        <v>15</v>
      </c>
      <c r="D16" s="364" t="str">
        <f t="shared" si="10"/>
        <v>$O$16</v>
      </c>
      <c r="E16" s="364">
        <f t="shared" si="7"/>
        <v>15</v>
      </c>
      <c r="F16" s="364" t="str">
        <f t="shared" si="11"/>
        <v>$O$16</v>
      </c>
      <c r="G16" s="1136" t="s">
        <v>118</v>
      </c>
      <c r="H16" s="1152">
        <v>111</v>
      </c>
      <c r="I16" s="1128">
        <f ca="1">IF(K$3="ja",INDIRECT(D16)+K16,INDIRECT(D16))</f>
        <v>0.93</v>
      </c>
      <c r="J16" s="1128">
        <f ca="1">IF(L$3="ja",INDIRECT(F16)+L16,INDIRECT(F16))</f>
        <v>0.93</v>
      </c>
      <c r="K16" s="1167">
        <f ca="1">Eingaben!N21</f>
        <v>0</v>
      </c>
      <c r="L16" s="1167">
        <f ca="1">Eingaben!O21</f>
        <v>0</v>
      </c>
      <c r="M16" s="960">
        <v>0.9</v>
      </c>
      <c r="N16" s="960">
        <v>0.9</v>
      </c>
      <c r="O16" s="960">
        <v>0.93</v>
      </c>
      <c r="P16" s="960">
        <v>0.9</v>
      </c>
      <c r="Q16" s="437">
        <v>0.9</v>
      </c>
      <c r="R16" s="437">
        <v>0.95</v>
      </c>
      <c r="S16" s="437">
        <v>1</v>
      </c>
      <c r="T16" s="437">
        <v>1</v>
      </c>
      <c r="U16" s="437">
        <v>1</v>
      </c>
      <c r="V16" s="437">
        <v>1</v>
      </c>
      <c r="W16" s="437"/>
      <c r="X16" s="438"/>
      <c r="Y16" s="960">
        <v>0.93</v>
      </c>
      <c r="Z16" s="437">
        <v>1</v>
      </c>
    </row>
    <row r="17" spans="1:26" x14ac:dyDescent="0.2">
      <c r="A17" s="363">
        <v>17</v>
      </c>
      <c r="B17" s="364">
        <f t="shared" si="9"/>
        <v>17</v>
      </c>
      <c r="C17" s="364">
        <f t="shared" si="5"/>
        <v>15</v>
      </c>
      <c r="D17" s="364" t="str">
        <f t="shared" si="10"/>
        <v>$O$17</v>
      </c>
      <c r="E17" s="364">
        <f t="shared" si="7"/>
        <v>15</v>
      </c>
      <c r="F17" s="364" t="str">
        <f t="shared" si="11"/>
        <v>$O$17</v>
      </c>
      <c r="G17" s="1136" t="s">
        <v>564</v>
      </c>
      <c r="H17" s="1152">
        <v>112</v>
      </c>
      <c r="I17" s="1128">
        <f ca="1">IF(K$3="ja",INDIRECT(D17)+K17,INDIRECT(D17))</f>
        <v>1</v>
      </c>
      <c r="J17" s="1128">
        <f ca="1">IF(L$3="ja",INDIRECT(F17)+L17,INDIRECT(F17))</f>
        <v>1</v>
      </c>
      <c r="K17" s="1167">
        <f ca="1">Eingaben!N22</f>
        <v>0</v>
      </c>
      <c r="L17" s="1167">
        <f ca="1">Eingaben!O22</f>
        <v>0</v>
      </c>
      <c r="M17" s="960">
        <v>1</v>
      </c>
      <c r="N17" s="960">
        <v>1</v>
      </c>
      <c r="O17" s="960">
        <v>1</v>
      </c>
      <c r="P17" s="960">
        <v>1</v>
      </c>
      <c r="Q17" s="960">
        <v>1</v>
      </c>
      <c r="R17" s="960">
        <v>1</v>
      </c>
      <c r="S17" s="960">
        <v>1</v>
      </c>
      <c r="T17" s="960">
        <v>1</v>
      </c>
      <c r="U17" s="960">
        <v>1</v>
      </c>
      <c r="V17" s="960">
        <v>1</v>
      </c>
      <c r="W17" s="437"/>
      <c r="X17" s="438"/>
      <c r="Y17" s="960">
        <v>1</v>
      </c>
      <c r="Z17" s="960">
        <v>1</v>
      </c>
    </row>
    <row r="18" spans="1:26" x14ac:dyDescent="0.2">
      <c r="A18" s="363">
        <v>18</v>
      </c>
      <c r="B18" s="364">
        <f t="shared" si="9"/>
        <v>18</v>
      </c>
      <c r="C18" s="364">
        <f t="shared" si="5"/>
        <v>15</v>
      </c>
      <c r="D18" s="364" t="str">
        <f t="shared" si="10"/>
        <v>$O$18</v>
      </c>
      <c r="E18" s="364">
        <f t="shared" si="7"/>
        <v>15</v>
      </c>
      <c r="F18" s="364" t="str">
        <f t="shared" si="11"/>
        <v>$O$18</v>
      </c>
      <c r="G18" s="1136" t="s">
        <v>289</v>
      </c>
      <c r="H18" s="1152">
        <v>114</v>
      </c>
      <c r="I18" s="1128">
        <f ca="1">IF(K$3="ja",INDIRECT(D18)+K18,INDIRECT(D18))</f>
        <v>1</v>
      </c>
      <c r="J18" s="1128">
        <f ca="1">IF(L$3="ja",INDIRECT(F18)+L18,INDIRECT(F18))</f>
        <v>0.95652173913043492</v>
      </c>
      <c r="K18" s="1167">
        <f ca="1">Eingaben!N23</f>
        <v>0</v>
      </c>
      <c r="L18" s="1167">
        <f ca="1">Eingaben!O23</f>
        <v>-4.3478260869565077E-2</v>
      </c>
      <c r="M18" s="945">
        <v>1</v>
      </c>
      <c r="N18" s="762">
        <v>1</v>
      </c>
      <c r="O18" s="762">
        <v>1</v>
      </c>
      <c r="P18" s="762">
        <v>1</v>
      </c>
      <c r="Q18" s="762">
        <v>1</v>
      </c>
      <c r="R18" s="762">
        <v>1</v>
      </c>
      <c r="S18" s="762">
        <v>1</v>
      </c>
      <c r="T18" s="762">
        <v>1</v>
      </c>
      <c r="U18" s="762">
        <v>1</v>
      </c>
      <c r="V18" s="762">
        <v>1</v>
      </c>
      <c r="W18" s="762"/>
      <c r="X18" s="763"/>
      <c r="Y18" s="762">
        <v>1</v>
      </c>
      <c r="Z18" s="762">
        <v>1</v>
      </c>
    </row>
    <row r="19" spans="1:26" x14ac:dyDescent="0.2">
      <c r="A19" s="363">
        <v>19</v>
      </c>
      <c r="B19" s="364">
        <f t="shared" si="9"/>
        <v>19</v>
      </c>
      <c r="C19" s="364">
        <f t="shared" si="5"/>
        <v>15</v>
      </c>
      <c r="D19" s="364" t="str">
        <f t="shared" si="10"/>
        <v>$O$19</v>
      </c>
      <c r="E19" s="364">
        <f t="shared" si="7"/>
        <v>15</v>
      </c>
      <c r="F19" s="364" t="str">
        <f t="shared" si="11"/>
        <v>$O$19</v>
      </c>
      <c r="G19" s="1139" t="s">
        <v>244</v>
      </c>
      <c r="H19" s="1154">
        <v>116</v>
      </c>
      <c r="I19" s="1205">
        <f ca="1">IF(K$3="ja",INDIRECT(D19)+K19,INDIRECT(D19))</f>
        <v>0.9</v>
      </c>
      <c r="J19" s="1205">
        <f ca="1">IF(L$3="ja",INDIRECT(F19)+L19,INDIRECT(F19))</f>
        <v>0.9</v>
      </c>
      <c r="K19" s="1338">
        <f ca="1">Eingaben!N24</f>
        <v>0</v>
      </c>
      <c r="L19" s="1338">
        <f ca="1">Eingaben!O24</f>
        <v>0</v>
      </c>
      <c r="M19" s="1206">
        <v>0.9</v>
      </c>
      <c r="N19" s="1207">
        <v>0.9</v>
      </c>
      <c r="O19" s="1207">
        <v>0.9</v>
      </c>
      <c r="P19" s="1207">
        <v>0.9</v>
      </c>
      <c r="Q19" s="1207">
        <v>0.9</v>
      </c>
      <c r="R19" s="1207">
        <v>0.9</v>
      </c>
      <c r="S19" s="1207">
        <v>0.9</v>
      </c>
      <c r="T19" s="1207">
        <v>0.9</v>
      </c>
      <c r="U19" s="1207">
        <v>0.9</v>
      </c>
      <c r="V19" s="1207">
        <v>0.9</v>
      </c>
      <c r="W19" s="1207"/>
      <c r="X19" s="1208"/>
      <c r="Y19" s="1207">
        <v>0.9</v>
      </c>
      <c r="Z19" s="1207">
        <v>0.9</v>
      </c>
    </row>
    <row r="20" spans="1:26" x14ac:dyDescent="0.2">
      <c r="A20" s="363">
        <v>20</v>
      </c>
      <c r="B20" s="364">
        <f t="shared" si="9"/>
        <v>20</v>
      </c>
      <c r="C20" s="364">
        <f t="shared" si="5"/>
        <v>15</v>
      </c>
      <c r="D20" s="364" t="str">
        <f t="shared" si="10"/>
        <v>$O$20</v>
      </c>
      <c r="E20" s="364">
        <f t="shared" si="7"/>
        <v>15</v>
      </c>
      <c r="F20" s="364" t="str">
        <f t="shared" si="11"/>
        <v>$O$20</v>
      </c>
      <c r="G20" s="1119"/>
      <c r="H20" s="1120"/>
      <c r="I20" s="1121"/>
      <c r="J20" s="1121"/>
      <c r="K20" s="1121"/>
      <c r="L20" s="1121"/>
      <c r="M20" s="1121"/>
      <c r="N20" s="1121"/>
      <c r="O20" s="1121"/>
      <c r="P20" s="1121"/>
      <c r="Q20" s="1121"/>
      <c r="R20" s="1121"/>
      <c r="S20" s="1121"/>
      <c r="T20" s="1121"/>
      <c r="U20" s="1121"/>
      <c r="V20" s="1121"/>
      <c r="W20" s="1121"/>
      <c r="X20" s="1121"/>
      <c r="Y20" s="1121"/>
      <c r="Z20" s="1121"/>
    </row>
    <row r="21" spans="1:26" x14ac:dyDescent="0.2">
      <c r="A21" s="363">
        <v>21</v>
      </c>
      <c r="B21" s="364">
        <f t="shared" si="9"/>
        <v>21</v>
      </c>
      <c r="C21" s="364">
        <f t="shared" si="5"/>
        <v>15</v>
      </c>
      <c r="D21" s="364" t="str">
        <f t="shared" si="10"/>
        <v>$O$21</v>
      </c>
      <c r="E21" s="364">
        <f t="shared" si="7"/>
        <v>15</v>
      </c>
      <c r="F21" s="364" t="str">
        <f t="shared" si="11"/>
        <v>$O$21</v>
      </c>
      <c r="G21" s="1149" t="s">
        <v>510</v>
      </c>
      <c r="H21" s="1150">
        <v>140</v>
      </c>
      <c r="I21" s="1233" t="str">
        <f ca="1">K21</f>
        <v>nein</v>
      </c>
      <c r="J21" s="1233" t="str">
        <f ca="1">L21</f>
        <v>nein</v>
      </c>
      <c r="K21" s="1130" t="str">
        <f ca="1">Eingaben!N26</f>
        <v>nein</v>
      </c>
      <c r="L21" s="1130" t="str">
        <f ca="1">Eingaben!O26</f>
        <v>nein</v>
      </c>
      <c r="M21" s="945"/>
      <c r="N21" s="945"/>
      <c r="O21" s="945"/>
      <c r="P21" s="945"/>
      <c r="Q21" s="762"/>
      <c r="R21" s="762"/>
      <c r="S21" s="762"/>
      <c r="T21" s="762"/>
      <c r="U21" s="762"/>
      <c r="V21" s="762"/>
      <c r="W21" s="762"/>
      <c r="X21" s="763"/>
      <c r="Y21" s="945"/>
      <c r="Z21" s="1130" t="s">
        <v>268</v>
      </c>
    </row>
    <row r="22" spans="1:26" x14ac:dyDescent="0.2">
      <c r="A22" s="363">
        <v>22</v>
      </c>
      <c r="B22" s="364">
        <f t="shared" si="9"/>
        <v>22</v>
      </c>
      <c r="C22" s="364">
        <f t="shared" si="5"/>
        <v>15</v>
      </c>
      <c r="D22" s="364" t="str">
        <f t="shared" si="10"/>
        <v>$O$22</v>
      </c>
      <c r="E22" s="364">
        <f t="shared" si="7"/>
        <v>15</v>
      </c>
      <c r="F22" s="364" t="str">
        <f t="shared" si="11"/>
        <v>$O$22</v>
      </c>
      <c r="G22" s="1168" t="s">
        <v>404</v>
      </c>
      <c r="H22" s="1152">
        <v>142</v>
      </c>
      <c r="I22" s="1169">
        <f ca="1">IF(K$3="ja",INDIRECT(D22)+K22,INDIRECT(D22))</f>
        <v>0.16</v>
      </c>
      <c r="J22" s="1169">
        <f ca="1">IF(L$3="ja",INDIRECT(F22)+L22,INDIRECT(F22))</f>
        <v>0.15</v>
      </c>
      <c r="K22" s="1170">
        <f ca="1">Eingaben!N27</f>
        <v>0</v>
      </c>
      <c r="L22" s="1170">
        <f ca="1">Eingaben!O27</f>
        <v>-0.01</v>
      </c>
      <c r="M22" s="1117">
        <v>0.16</v>
      </c>
      <c r="N22" s="410">
        <v>0.16</v>
      </c>
      <c r="O22" s="410">
        <v>0.16</v>
      </c>
      <c r="P22" s="410">
        <v>0.16</v>
      </c>
      <c r="Q22" s="410">
        <v>0.16</v>
      </c>
      <c r="R22" s="410">
        <v>0.16</v>
      </c>
      <c r="S22" s="410">
        <v>0.16</v>
      </c>
      <c r="T22" s="410">
        <v>0.16</v>
      </c>
      <c r="U22" s="410">
        <v>0.16</v>
      </c>
      <c r="V22" s="410">
        <v>0.16</v>
      </c>
      <c r="W22" s="410"/>
      <c r="X22" s="417"/>
      <c r="Y22" s="410">
        <v>0.16</v>
      </c>
      <c r="Z22" s="410">
        <v>0.16</v>
      </c>
    </row>
    <row r="23" spans="1:26" x14ac:dyDescent="0.2">
      <c r="A23" s="363">
        <v>23</v>
      </c>
      <c r="B23" s="364">
        <f t="shared" si="9"/>
        <v>23</v>
      </c>
      <c r="C23" s="364">
        <f t="shared" si="5"/>
        <v>15</v>
      </c>
      <c r="D23" s="364" t="str">
        <f t="shared" si="10"/>
        <v>$O$23</v>
      </c>
      <c r="E23" s="364">
        <f t="shared" si="7"/>
        <v>15</v>
      </c>
      <c r="F23" s="364" t="str">
        <f t="shared" si="11"/>
        <v>$O$23</v>
      </c>
      <c r="G23" s="1151" t="s">
        <v>362</v>
      </c>
      <c r="H23" s="1152">
        <v>144</v>
      </c>
      <c r="I23" s="1128">
        <f ca="1">IF(K$3="ja",INDIRECT(D23)+K23,INDIRECT(D23))</f>
        <v>1</v>
      </c>
      <c r="J23" s="1128">
        <f ca="1">IF(L$3="ja",INDIRECT(F23)+L23,INDIRECT(F23))</f>
        <v>1</v>
      </c>
      <c r="K23" s="1167">
        <f ca="1">Eingaben!N28</f>
        <v>0</v>
      </c>
      <c r="L23" s="1167">
        <f ca="1">Eingaben!O28</f>
        <v>0</v>
      </c>
      <c r="M23" s="960">
        <v>1</v>
      </c>
      <c r="N23" s="437">
        <v>1</v>
      </c>
      <c r="O23" s="437">
        <v>1</v>
      </c>
      <c r="P23" s="437">
        <v>1</v>
      </c>
      <c r="Q23" s="437">
        <v>1</v>
      </c>
      <c r="R23" s="437">
        <v>1</v>
      </c>
      <c r="S23" s="437">
        <v>1</v>
      </c>
      <c r="T23" s="437">
        <v>1</v>
      </c>
      <c r="U23" s="437">
        <v>1</v>
      </c>
      <c r="V23" s="437">
        <v>1</v>
      </c>
      <c r="W23" s="437"/>
      <c r="X23" s="438"/>
      <c r="Y23" s="437">
        <v>1</v>
      </c>
      <c r="Z23" s="437">
        <v>1</v>
      </c>
    </row>
    <row r="24" spans="1:26" x14ac:dyDescent="0.2">
      <c r="A24" s="363">
        <v>24</v>
      </c>
      <c r="B24" s="364">
        <f t="shared" si="9"/>
        <v>24</v>
      </c>
      <c r="C24" s="364">
        <f t="shared" si="5"/>
        <v>15</v>
      </c>
      <c r="D24" s="364" t="str">
        <f t="shared" si="10"/>
        <v>$O$24</v>
      </c>
      <c r="E24" s="364">
        <f t="shared" si="7"/>
        <v>15</v>
      </c>
      <c r="F24" s="364" t="str">
        <f t="shared" si="11"/>
        <v>$O$24</v>
      </c>
      <c r="G24" s="1153" t="s">
        <v>511</v>
      </c>
      <c r="H24" s="1154">
        <v>146</v>
      </c>
      <c r="I24" s="1171">
        <f ca="1">IF(K$3="ja",INDIRECT(D24)+K24,INDIRECT(D24))</f>
        <v>8000000</v>
      </c>
      <c r="J24" s="1171">
        <f ca="1">IF(L$3="ja",INDIRECT(F24)+L24,INDIRECT(F24))</f>
        <v>8000000</v>
      </c>
      <c r="K24" s="1172">
        <f ca="1">Eingaben!N29</f>
        <v>0</v>
      </c>
      <c r="L24" s="1172">
        <f ca="1">Eingaben!O29</f>
        <v>0</v>
      </c>
      <c r="M24" s="1118">
        <v>8000000</v>
      </c>
      <c r="N24" s="1118">
        <v>8000000</v>
      </c>
      <c r="O24" s="1118">
        <v>8000000</v>
      </c>
      <c r="P24" s="1118">
        <v>8000000</v>
      </c>
      <c r="Q24" s="1118">
        <v>8000000</v>
      </c>
      <c r="R24" s="1118">
        <v>8000000</v>
      </c>
      <c r="S24" s="1118">
        <v>8000000</v>
      </c>
      <c r="T24" s="1118">
        <v>8000000</v>
      </c>
      <c r="U24" s="1118">
        <v>8000000</v>
      </c>
      <c r="V24" s="1118">
        <v>8000000</v>
      </c>
      <c r="W24" s="1005"/>
      <c r="X24" s="1006"/>
      <c r="Y24" s="1118">
        <v>8000000</v>
      </c>
      <c r="Z24" s="1118">
        <v>8000000</v>
      </c>
    </row>
    <row r="25" spans="1:26" x14ac:dyDescent="0.2">
      <c r="A25" s="363">
        <v>25</v>
      </c>
      <c r="B25" s="364">
        <f t="shared" si="9"/>
        <v>25</v>
      </c>
      <c r="C25" s="364">
        <f t="shared" si="5"/>
        <v>15</v>
      </c>
      <c r="D25" s="364" t="str">
        <f t="shared" si="10"/>
        <v>$O$25</v>
      </c>
      <c r="E25" s="364">
        <f t="shared" si="7"/>
        <v>15</v>
      </c>
      <c r="F25" s="364" t="str">
        <f t="shared" si="11"/>
        <v>$O$25</v>
      </c>
      <c r="G25" s="1119"/>
      <c r="H25" s="1120"/>
      <c r="I25" s="1121"/>
      <c r="J25" s="1121"/>
      <c r="K25" s="1121"/>
      <c r="L25" s="1121"/>
      <c r="M25" s="1121"/>
      <c r="N25" s="1121"/>
      <c r="O25" s="1121"/>
      <c r="P25" s="1121"/>
      <c r="Q25" s="1121"/>
      <c r="R25" s="1121"/>
      <c r="S25" s="1121"/>
      <c r="T25" s="1121"/>
      <c r="U25" s="1121"/>
      <c r="V25" s="1121"/>
      <c r="W25" s="1121"/>
      <c r="X25" s="1121"/>
      <c r="Y25" s="1121"/>
      <c r="Z25" s="1121"/>
    </row>
    <row r="26" spans="1:26" ht="25.5" x14ac:dyDescent="0.2">
      <c r="A26" s="363">
        <v>26</v>
      </c>
      <c r="B26" s="364">
        <f t="shared" si="9"/>
        <v>26</v>
      </c>
      <c r="C26" s="364">
        <f t="shared" si="5"/>
        <v>15</v>
      </c>
      <c r="D26" s="364" t="str">
        <f t="shared" si="10"/>
        <v>$O$26</v>
      </c>
      <c r="E26" s="364">
        <f t="shared" si="7"/>
        <v>15</v>
      </c>
      <c r="F26" s="364" t="str">
        <f t="shared" si="11"/>
        <v>$O$26</v>
      </c>
      <c r="G26" s="1134" t="s">
        <v>523</v>
      </c>
      <c r="H26" s="1135">
        <v>200</v>
      </c>
      <c r="I26" s="1233" t="str">
        <f ca="1">K26</f>
        <v>ja</v>
      </c>
      <c r="J26" s="1233" t="str">
        <f ca="1">L26</f>
        <v>nein</v>
      </c>
      <c r="K26" s="1130" t="str">
        <f ca="1">Eingaben!N34</f>
        <v>ja</v>
      </c>
      <c r="L26" s="1130" t="str">
        <f ca="1">Eingaben!O34</f>
        <v>nein</v>
      </c>
      <c r="M26" s="945"/>
      <c r="N26" s="945"/>
      <c r="O26" s="945"/>
      <c r="P26" s="945"/>
      <c r="Q26" s="762"/>
      <c r="R26" s="762"/>
      <c r="S26" s="762"/>
      <c r="T26" s="762"/>
      <c r="U26" s="762"/>
      <c r="V26" s="762"/>
      <c r="W26" s="762"/>
      <c r="X26" s="763"/>
      <c r="Y26" s="945"/>
      <c r="Z26" s="1130" t="s">
        <v>202</v>
      </c>
    </row>
    <row r="27" spans="1:26" ht="25.5" x14ac:dyDescent="0.2">
      <c r="A27" s="363">
        <v>27</v>
      </c>
      <c r="B27" s="364">
        <f t="shared" si="9"/>
        <v>27</v>
      </c>
      <c r="C27" s="364">
        <f t="shared" si="5"/>
        <v>15</v>
      </c>
      <c r="D27" s="364" t="str">
        <f t="shared" si="10"/>
        <v>$O$27</v>
      </c>
      <c r="E27" s="364">
        <f t="shared" si="7"/>
        <v>15</v>
      </c>
      <c r="F27" s="364" t="str">
        <f t="shared" si="11"/>
        <v>$O$27</v>
      </c>
      <c r="G27" s="1136" t="s">
        <v>144</v>
      </c>
      <c r="H27" s="1137">
        <v>202</v>
      </c>
      <c r="I27" s="1138">
        <f ca="1">IF(K$3="ja",INDIRECT(D27)+K27,INDIRECT(D27))</f>
        <v>1680</v>
      </c>
      <c r="J27" s="1138">
        <f ca="1">IF(L$3="ja",INDIRECT(F27)+L27,INDIRECT(F27))</f>
        <v>1680</v>
      </c>
      <c r="K27" s="394">
        <f ca="1">Eingaben!N35</f>
        <v>0</v>
      </c>
      <c r="L27" s="394">
        <f ca="1">Eingaben!O35</f>
        <v>0</v>
      </c>
      <c r="M27" s="1148">
        <v>1680</v>
      </c>
      <c r="N27" s="395">
        <v>1680</v>
      </c>
      <c r="O27" s="395">
        <v>1680</v>
      </c>
      <c r="P27" s="395">
        <v>1680</v>
      </c>
      <c r="Q27" s="395">
        <v>1680</v>
      </c>
      <c r="R27" s="395">
        <v>1680</v>
      </c>
      <c r="S27" s="395">
        <v>1680</v>
      </c>
      <c r="T27" s="395">
        <v>1680</v>
      </c>
      <c r="U27" s="395">
        <v>1680</v>
      </c>
      <c r="V27" s="395">
        <v>1680</v>
      </c>
      <c r="W27" s="395"/>
      <c r="X27" s="396"/>
      <c r="Y27" s="395">
        <v>1680</v>
      </c>
      <c r="Z27" s="395">
        <v>1680</v>
      </c>
    </row>
    <row r="28" spans="1:26" ht="25.5" x14ac:dyDescent="0.2">
      <c r="A28" s="363">
        <v>28</v>
      </c>
      <c r="B28" s="364">
        <f t="shared" si="9"/>
        <v>28</v>
      </c>
      <c r="C28" s="364">
        <f t="shared" si="5"/>
        <v>15</v>
      </c>
      <c r="D28" s="364" t="str">
        <f t="shared" si="10"/>
        <v>$O$28</v>
      </c>
      <c r="E28" s="364">
        <f t="shared" si="7"/>
        <v>15</v>
      </c>
      <c r="F28" s="364" t="str">
        <f t="shared" si="11"/>
        <v>$O$28</v>
      </c>
      <c r="G28" s="1136" t="s">
        <v>522</v>
      </c>
      <c r="H28" s="1137">
        <v>210</v>
      </c>
      <c r="I28" s="1234" t="str">
        <f ca="1">K28</f>
        <v>ja</v>
      </c>
      <c r="J28" s="1234" t="str">
        <f ca="1">L28</f>
        <v>nein</v>
      </c>
      <c r="K28" s="1131" t="str">
        <f ca="1">Eingaben!N36</f>
        <v>ja</v>
      </c>
      <c r="L28" s="1131" t="str">
        <f ca="1">Eingaben!O36</f>
        <v>nein</v>
      </c>
      <c r="M28" s="944"/>
      <c r="N28" s="493"/>
      <c r="O28" s="493"/>
      <c r="P28" s="493"/>
      <c r="Q28" s="493"/>
      <c r="R28" s="493"/>
      <c r="S28" s="493"/>
      <c r="T28" s="493"/>
      <c r="U28" s="493"/>
      <c r="V28" s="493"/>
      <c r="W28" s="493"/>
      <c r="X28" s="494"/>
      <c r="Y28" s="493"/>
      <c r="Z28" s="1131" t="s">
        <v>202</v>
      </c>
    </row>
    <row r="29" spans="1:26" x14ac:dyDescent="0.2">
      <c r="A29" s="363">
        <v>29</v>
      </c>
      <c r="B29" s="364">
        <f t="shared" si="9"/>
        <v>29</v>
      </c>
      <c r="C29" s="364">
        <f t="shared" si="5"/>
        <v>15</v>
      </c>
      <c r="D29" s="364" t="str">
        <f t="shared" si="10"/>
        <v>$O$29</v>
      </c>
      <c r="E29" s="364">
        <f t="shared" si="7"/>
        <v>15</v>
      </c>
      <c r="F29" s="364" t="str">
        <f t="shared" si="11"/>
        <v>$O$29</v>
      </c>
      <c r="G29" s="1136" t="s">
        <v>282</v>
      </c>
      <c r="H29" s="1137">
        <v>220</v>
      </c>
      <c r="I29" s="1133">
        <f ca="1">IF(K$3="ja",INDIRECT(D29)+K29,INDIRECT(D29))</f>
        <v>0</v>
      </c>
      <c r="J29" s="1133">
        <f ca="1">IF(L$3="ja",INDIRECT(F29)+L29,INDIRECT(F29))</f>
        <v>0</v>
      </c>
      <c r="K29" s="436">
        <f ca="1">Eingaben!N38</f>
        <v>0</v>
      </c>
      <c r="L29" s="436">
        <f ca="1">Eingaben!O38</f>
        <v>0</v>
      </c>
      <c r="M29" s="960">
        <v>0</v>
      </c>
      <c r="N29" s="437">
        <v>0</v>
      </c>
      <c r="O29" s="437">
        <v>0</v>
      </c>
      <c r="P29" s="437">
        <v>0</v>
      </c>
      <c r="Q29" s="437">
        <v>0</v>
      </c>
      <c r="R29" s="437">
        <v>0</v>
      </c>
      <c r="S29" s="437">
        <v>0</v>
      </c>
      <c r="T29" s="437">
        <v>0</v>
      </c>
      <c r="U29" s="437">
        <v>0</v>
      </c>
      <c r="V29" s="437">
        <v>0</v>
      </c>
      <c r="W29" s="437"/>
      <c r="X29" s="438"/>
      <c r="Y29" s="437">
        <v>0</v>
      </c>
      <c r="Z29" s="437">
        <v>0</v>
      </c>
    </row>
    <row r="30" spans="1:26" x14ac:dyDescent="0.2">
      <c r="A30" s="363">
        <v>30</v>
      </c>
      <c r="B30" s="364">
        <f t="shared" si="9"/>
        <v>30</v>
      </c>
      <c r="C30" s="364">
        <f t="shared" si="5"/>
        <v>15</v>
      </c>
      <c r="D30" s="364" t="str">
        <f t="shared" si="10"/>
        <v>$O$30</v>
      </c>
      <c r="E30" s="364">
        <f t="shared" si="7"/>
        <v>15</v>
      </c>
      <c r="F30" s="364" t="str">
        <f t="shared" si="11"/>
        <v>$O$30</v>
      </c>
      <c r="G30" s="1139" t="s">
        <v>141</v>
      </c>
      <c r="H30" s="1140">
        <v>230</v>
      </c>
      <c r="I30" s="1141">
        <f ca="1">IF(K$3="ja",INDIRECT(D30)+K30,INDIRECT(D30))</f>
        <v>0.82</v>
      </c>
      <c r="J30" s="1141">
        <f ca="1">IF(L$3="ja",INDIRECT(F30)+L30,INDIRECT(F30))</f>
        <v>0.82</v>
      </c>
      <c r="K30" s="440">
        <f ca="1">Eingaben!N39</f>
        <v>0</v>
      </c>
      <c r="L30" s="440">
        <f ca="1">Eingaben!O39</f>
        <v>0</v>
      </c>
      <c r="M30" s="960">
        <v>0.82</v>
      </c>
      <c r="N30" s="437">
        <v>0.82</v>
      </c>
      <c r="O30" s="437">
        <v>0.82</v>
      </c>
      <c r="P30" s="437">
        <v>0.82</v>
      </c>
      <c r="Q30" s="437">
        <v>0.82</v>
      </c>
      <c r="R30" s="437">
        <v>0.82</v>
      </c>
      <c r="S30" s="437">
        <v>0.82</v>
      </c>
      <c r="T30" s="437">
        <v>0.82</v>
      </c>
      <c r="U30" s="437">
        <v>0.82</v>
      </c>
      <c r="V30" s="437">
        <v>0.82</v>
      </c>
      <c r="W30" s="437"/>
      <c r="X30" s="438"/>
      <c r="Y30" s="437">
        <v>0.82</v>
      </c>
      <c r="Z30" s="437">
        <v>0.82</v>
      </c>
    </row>
    <row r="31" spans="1:26" x14ac:dyDescent="0.2">
      <c r="A31" s="363">
        <v>31</v>
      </c>
      <c r="B31" s="364">
        <f t="shared" si="9"/>
        <v>31</v>
      </c>
      <c r="C31" s="364">
        <f t="shared" si="5"/>
        <v>15</v>
      </c>
      <c r="D31" s="364" t="str">
        <f t="shared" si="10"/>
        <v>$O$31</v>
      </c>
      <c r="E31" s="364">
        <f t="shared" si="7"/>
        <v>15</v>
      </c>
      <c r="F31" s="364" t="str">
        <f t="shared" si="11"/>
        <v>$O$31</v>
      </c>
      <c r="G31" s="524"/>
      <c r="H31" s="525"/>
      <c r="I31" s="526"/>
      <c r="J31" s="526"/>
      <c r="K31" s="526"/>
      <c r="L31" s="526"/>
      <c r="M31" s="526"/>
      <c r="N31" s="526"/>
      <c r="O31" s="526"/>
      <c r="P31" s="526"/>
      <c r="Q31" s="526"/>
      <c r="R31" s="526"/>
      <c r="S31" s="526"/>
      <c r="T31" s="526"/>
      <c r="U31" s="526"/>
      <c r="V31" s="526"/>
      <c r="W31" s="526"/>
      <c r="X31" s="526"/>
      <c r="Y31" s="526"/>
      <c r="Z31" s="526"/>
    </row>
    <row r="32" spans="1:26" x14ac:dyDescent="0.2">
      <c r="A32" s="363">
        <v>32</v>
      </c>
      <c r="B32" s="364">
        <f t="shared" si="9"/>
        <v>32</v>
      </c>
      <c r="C32" s="364">
        <f t="shared" si="5"/>
        <v>15</v>
      </c>
      <c r="D32" s="364" t="str">
        <f t="shared" si="10"/>
        <v>$O$32</v>
      </c>
      <c r="E32" s="364">
        <f t="shared" si="7"/>
        <v>15</v>
      </c>
      <c r="F32" s="364" t="str">
        <f t="shared" si="11"/>
        <v>$O$32</v>
      </c>
      <c r="G32" s="1149" t="s">
        <v>290</v>
      </c>
      <c r="H32" s="1150">
        <v>300</v>
      </c>
      <c r="I32" s="1233" t="str">
        <f ca="1">K32</f>
        <v>nein</v>
      </c>
      <c r="J32" s="1233" t="str">
        <f ca="1">L32</f>
        <v>ja</v>
      </c>
      <c r="K32" s="1130" t="str">
        <f ca="1">Eingaben!N41</f>
        <v>nein</v>
      </c>
      <c r="L32" s="1130" t="str">
        <f ca="1">Eingaben!O41</f>
        <v>ja</v>
      </c>
      <c r="M32" s="493"/>
      <c r="N32" s="493"/>
      <c r="O32" s="493"/>
      <c r="P32" s="493"/>
      <c r="Q32" s="493"/>
      <c r="R32" s="493"/>
      <c r="S32" s="493"/>
      <c r="T32" s="493"/>
      <c r="U32" s="493"/>
      <c r="V32" s="493"/>
      <c r="W32" s="493"/>
      <c r="X32" s="494"/>
      <c r="Y32" s="493"/>
      <c r="Z32" s="1130" t="s">
        <v>268</v>
      </c>
    </row>
    <row r="33" spans="1:26" ht="25.5" x14ac:dyDescent="0.2">
      <c r="A33" s="363">
        <v>33</v>
      </c>
      <c r="B33" s="364">
        <f t="shared" si="9"/>
        <v>33</v>
      </c>
      <c r="C33" s="364">
        <f t="shared" si="5"/>
        <v>15</v>
      </c>
      <c r="D33" s="364" t="str">
        <f t="shared" si="10"/>
        <v>$O$33</v>
      </c>
      <c r="E33" s="364">
        <f t="shared" si="7"/>
        <v>15</v>
      </c>
      <c r="F33" s="364" t="str">
        <f t="shared" si="11"/>
        <v>$O$33</v>
      </c>
      <c r="G33" s="1151" t="s">
        <v>400</v>
      </c>
      <c r="H33" s="1152">
        <v>302</v>
      </c>
      <c r="I33" s="1128">
        <f ca="1">IF(K$3="ja",INDIRECT(D33)+K33,INDIRECT(D33))</f>
        <v>0.7</v>
      </c>
      <c r="J33" s="1128">
        <f ca="1">IF(L$3="ja",INDIRECT(F33)+L33,INDIRECT(F33))</f>
        <v>0.7</v>
      </c>
      <c r="K33" s="1167">
        <f ca="1">Eingaben!N42</f>
        <v>0</v>
      </c>
      <c r="L33" s="1167">
        <f ca="1">Eingaben!O42</f>
        <v>0</v>
      </c>
      <c r="M33" s="1122">
        <v>0.7</v>
      </c>
      <c r="N33" s="1122">
        <v>0.7</v>
      </c>
      <c r="O33" s="1122">
        <v>0.7</v>
      </c>
      <c r="P33" s="1122">
        <v>0.7</v>
      </c>
      <c r="Q33" s="1122">
        <v>0.7</v>
      </c>
      <c r="R33" s="1122">
        <v>0.7</v>
      </c>
      <c r="S33" s="1122">
        <v>0.7</v>
      </c>
      <c r="T33" s="1122">
        <v>0.7</v>
      </c>
      <c r="U33" s="1122">
        <v>0.7</v>
      </c>
      <c r="V33" s="1122">
        <v>0.7</v>
      </c>
      <c r="W33" s="1122"/>
      <c r="X33" s="1123"/>
      <c r="Y33" s="1122">
        <v>0.7</v>
      </c>
      <c r="Z33" s="1122">
        <v>0.7</v>
      </c>
    </row>
    <row r="34" spans="1:26" ht="25.5" x14ac:dyDescent="0.2">
      <c r="A34" s="363">
        <v>34</v>
      </c>
      <c r="B34" s="364">
        <f t="shared" si="9"/>
        <v>34</v>
      </c>
      <c r="C34" s="364">
        <f t="shared" si="5"/>
        <v>15</v>
      </c>
      <c r="D34" s="364" t="str">
        <f t="shared" si="10"/>
        <v>$O$34</v>
      </c>
      <c r="E34" s="364">
        <f t="shared" si="7"/>
        <v>15</v>
      </c>
      <c r="F34" s="364" t="str">
        <f t="shared" si="11"/>
        <v>$O$34</v>
      </c>
      <c r="G34" s="1151" t="s">
        <v>402</v>
      </c>
      <c r="H34" s="1152">
        <v>304</v>
      </c>
      <c r="I34" s="1234" t="str">
        <f ca="1">K34</f>
        <v>ja</v>
      </c>
      <c r="J34" s="1234" t="str">
        <f ca="1">L34</f>
        <v>ja</v>
      </c>
      <c r="K34" s="1131" t="str">
        <f ca="1">Eingaben!N43</f>
        <v>ja</v>
      </c>
      <c r="L34" s="1131" t="str">
        <f ca="1">Eingaben!O43</f>
        <v>ja</v>
      </c>
      <c r="M34" s="1124"/>
      <c r="N34" s="1124"/>
      <c r="O34" s="1124"/>
      <c r="P34" s="1124"/>
      <c r="Q34" s="1124"/>
      <c r="R34" s="1124"/>
      <c r="S34" s="1124"/>
      <c r="T34" s="1124"/>
      <c r="U34" s="1124"/>
      <c r="V34" s="1124"/>
      <c r="W34" s="1124"/>
      <c r="X34" s="1125"/>
      <c r="Y34" s="1124"/>
      <c r="Z34" s="1131" t="s">
        <v>202</v>
      </c>
    </row>
    <row r="35" spans="1:26" ht="25.5" x14ac:dyDescent="0.2">
      <c r="A35" s="363">
        <v>35</v>
      </c>
      <c r="B35" s="364">
        <f t="shared" si="9"/>
        <v>35</v>
      </c>
      <c r="C35" s="364">
        <f t="shared" si="5"/>
        <v>15</v>
      </c>
      <c r="D35" s="364" t="str">
        <f t="shared" si="10"/>
        <v>$O$35</v>
      </c>
      <c r="E35" s="364">
        <f t="shared" si="7"/>
        <v>15</v>
      </c>
      <c r="F35" s="364" t="str">
        <f t="shared" si="11"/>
        <v>$O$35</v>
      </c>
      <c r="G35" s="1151" t="s">
        <v>401</v>
      </c>
      <c r="H35" s="1152">
        <v>306</v>
      </c>
      <c r="I35" s="1129">
        <f ca="1">IF(K$3="ja",INDIRECT(D35)+K35,INDIRECT(D35))</f>
        <v>1800000</v>
      </c>
      <c r="J35" s="1129">
        <f ca="1">IF(L$3="ja",INDIRECT(F35)+L35,INDIRECT(F35))</f>
        <v>1800000</v>
      </c>
      <c r="K35" s="1165">
        <f ca="1">Eingaben!N44</f>
        <v>0</v>
      </c>
      <c r="L35" s="1165">
        <f ca="1">Eingaben!O44</f>
        <v>0</v>
      </c>
      <c r="M35" s="1126">
        <v>1800000</v>
      </c>
      <c r="N35" s="1126">
        <v>1800000</v>
      </c>
      <c r="O35" s="1126">
        <v>1800000</v>
      </c>
      <c r="P35" s="1126">
        <v>1800000</v>
      </c>
      <c r="Q35" s="1126">
        <v>1800000</v>
      </c>
      <c r="R35" s="1126">
        <v>1800000</v>
      </c>
      <c r="S35" s="1126">
        <v>1800000</v>
      </c>
      <c r="T35" s="1126">
        <v>1800000</v>
      </c>
      <c r="U35" s="1126">
        <v>1800000</v>
      </c>
      <c r="V35" s="1126">
        <v>1800000</v>
      </c>
      <c r="W35" s="1126"/>
      <c r="X35" s="1127"/>
      <c r="Y35" s="1126">
        <v>1800000</v>
      </c>
      <c r="Z35" s="1126">
        <v>1800000</v>
      </c>
    </row>
    <row r="36" spans="1:26" ht="25.5" x14ac:dyDescent="0.2">
      <c r="A36" s="363">
        <v>36</v>
      </c>
      <c r="B36" s="364">
        <f t="shared" si="9"/>
        <v>36</v>
      </c>
      <c r="C36" s="364">
        <f t="shared" si="5"/>
        <v>15</v>
      </c>
      <c r="D36" s="364" t="str">
        <f t="shared" si="10"/>
        <v>$O$36</v>
      </c>
      <c r="E36" s="364">
        <f t="shared" si="7"/>
        <v>15</v>
      </c>
      <c r="F36" s="364" t="str">
        <f t="shared" si="11"/>
        <v>$O$36</v>
      </c>
      <c r="G36" s="1151" t="s">
        <v>291</v>
      </c>
      <c r="H36" s="1152">
        <v>308</v>
      </c>
      <c r="I36" s="1128">
        <f ca="1">IF(K$3="ja",INDIRECT(D36)+K36,INDIRECT(D36))</f>
        <v>0.1</v>
      </c>
      <c r="J36" s="1128">
        <f ca="1">IF(L$3="ja",INDIRECT(F36)+L36,INDIRECT(F36))</f>
        <v>0.1</v>
      </c>
      <c r="K36" s="1167">
        <f ca="1">Eingaben!N45</f>
        <v>0</v>
      </c>
      <c r="L36" s="1167">
        <f ca="1">Eingaben!O45</f>
        <v>0</v>
      </c>
      <c r="M36" s="1122">
        <v>0.1</v>
      </c>
      <c r="N36" s="1122">
        <v>0.1</v>
      </c>
      <c r="O36" s="1122">
        <v>0.1</v>
      </c>
      <c r="P36" s="1122">
        <v>0.1</v>
      </c>
      <c r="Q36" s="1122">
        <v>0.1</v>
      </c>
      <c r="R36" s="1122">
        <v>0.1</v>
      </c>
      <c r="S36" s="1122">
        <v>0.1</v>
      </c>
      <c r="T36" s="1122">
        <v>0.1</v>
      </c>
      <c r="U36" s="1122">
        <v>0.1</v>
      </c>
      <c r="V36" s="1122">
        <v>0.1</v>
      </c>
      <c r="W36" s="1122"/>
      <c r="X36" s="1123"/>
      <c r="Y36" s="1122">
        <v>0.1</v>
      </c>
      <c r="Z36" s="1122">
        <v>0.1</v>
      </c>
    </row>
    <row r="37" spans="1:26" ht="25.5" x14ac:dyDescent="0.2">
      <c r="A37" s="363">
        <v>37</v>
      </c>
      <c r="B37" s="364">
        <f t="shared" si="9"/>
        <v>37</v>
      </c>
      <c r="C37" s="364">
        <f t="shared" si="5"/>
        <v>15</v>
      </c>
      <c r="D37" s="364" t="str">
        <f t="shared" si="10"/>
        <v>$O$37</v>
      </c>
      <c r="E37" s="364">
        <f t="shared" si="7"/>
        <v>15</v>
      </c>
      <c r="F37" s="364" t="str">
        <f t="shared" si="11"/>
        <v>$O$37</v>
      </c>
      <c r="G37" s="1153" t="s">
        <v>292</v>
      </c>
      <c r="H37" s="1154">
        <v>310</v>
      </c>
      <c r="I37" s="1132">
        <f ca="1">IF(K$3="ja",INDIRECT(D37)+K37,INDIRECT(D37))</f>
        <v>0.1</v>
      </c>
      <c r="J37" s="1132">
        <f ca="1">IF(L$3="ja",INDIRECT(F37)+L37,INDIRECT(F37))</f>
        <v>0.1</v>
      </c>
      <c r="K37" s="1166">
        <f ca="1">Eingaben!N46</f>
        <v>0</v>
      </c>
      <c r="L37" s="1166">
        <f ca="1">Eingaben!O46</f>
        <v>0</v>
      </c>
      <c r="M37" s="1122">
        <v>0.1</v>
      </c>
      <c r="N37" s="1122">
        <v>0.1</v>
      </c>
      <c r="O37" s="1122">
        <v>0.1</v>
      </c>
      <c r="P37" s="1122">
        <v>0.1</v>
      </c>
      <c r="Q37" s="1122">
        <v>0.1</v>
      </c>
      <c r="R37" s="1122">
        <v>0.1</v>
      </c>
      <c r="S37" s="1122">
        <v>0.1</v>
      </c>
      <c r="T37" s="1122">
        <v>0.1</v>
      </c>
      <c r="U37" s="1122">
        <v>0.1</v>
      </c>
      <c r="V37" s="1122">
        <v>0.1</v>
      </c>
      <c r="W37" s="1122"/>
      <c r="X37" s="1123"/>
      <c r="Y37" s="1122">
        <v>0.1</v>
      </c>
      <c r="Z37" s="1122">
        <v>0.1</v>
      </c>
    </row>
    <row r="38" spans="1:26" x14ac:dyDescent="0.2">
      <c r="A38" s="363">
        <v>38</v>
      </c>
      <c r="B38" s="364">
        <f t="shared" si="9"/>
        <v>38</v>
      </c>
      <c r="C38" s="364">
        <f t="shared" si="5"/>
        <v>15</v>
      </c>
      <c r="D38" s="364" t="str">
        <f t="shared" si="10"/>
        <v>$O$38</v>
      </c>
      <c r="E38" s="364">
        <f t="shared" si="7"/>
        <v>15</v>
      </c>
      <c r="F38" s="364" t="str">
        <f t="shared" si="11"/>
        <v>$O$38</v>
      </c>
      <c r="G38" s="524"/>
      <c r="H38" s="525"/>
      <c r="I38" s="526"/>
      <c r="J38" s="526"/>
      <c r="K38" s="526"/>
      <c r="L38" s="526"/>
      <c r="M38" s="526"/>
      <c r="N38" s="526"/>
      <c r="O38" s="526"/>
      <c r="P38" s="526"/>
      <c r="Q38" s="526"/>
      <c r="R38" s="526"/>
      <c r="S38" s="526"/>
      <c r="T38" s="526"/>
      <c r="U38" s="526"/>
      <c r="V38" s="526"/>
      <c r="W38" s="526"/>
      <c r="X38" s="526"/>
      <c r="Y38" s="526"/>
      <c r="Z38" s="526"/>
    </row>
    <row r="39" spans="1:26" x14ac:dyDescent="0.2">
      <c r="A39" s="363">
        <v>39</v>
      </c>
      <c r="B39" s="364">
        <f t="shared" si="9"/>
        <v>39</v>
      </c>
      <c r="C39" s="364">
        <f t="shared" si="5"/>
        <v>15</v>
      </c>
      <c r="D39" s="364" t="str">
        <f t="shared" si="10"/>
        <v>$O$39</v>
      </c>
      <c r="E39" s="364">
        <f t="shared" si="7"/>
        <v>15</v>
      </c>
      <c r="F39" s="364" t="str">
        <f t="shared" si="11"/>
        <v>$O$39</v>
      </c>
      <c r="G39" s="1149" t="s">
        <v>318</v>
      </c>
      <c r="H39" s="1150">
        <v>400</v>
      </c>
      <c r="I39" s="1233" t="str">
        <f ca="1">K39</f>
        <v>nein</v>
      </c>
      <c r="J39" s="1233" t="str">
        <f ca="1">L39</f>
        <v>ja</v>
      </c>
      <c r="K39" s="1130" t="str">
        <f ca="1">Eingaben!N48</f>
        <v>nein</v>
      </c>
      <c r="L39" s="1130" t="str">
        <f ca="1">Eingaben!O48</f>
        <v>ja</v>
      </c>
      <c r="M39" s="945"/>
      <c r="N39" s="945"/>
      <c r="O39" s="945"/>
      <c r="P39" s="945"/>
      <c r="Q39" s="762"/>
      <c r="R39" s="762"/>
      <c r="S39" s="762"/>
      <c r="T39" s="762"/>
      <c r="U39" s="762"/>
      <c r="V39" s="762"/>
      <c r="W39" s="762"/>
      <c r="X39" s="763"/>
      <c r="Y39" s="945"/>
      <c r="Z39" s="1130" t="s">
        <v>268</v>
      </c>
    </row>
    <row r="40" spans="1:26" s="985" customFormat="1" ht="63.75" x14ac:dyDescent="0.2">
      <c r="A40" s="363">
        <v>40</v>
      </c>
      <c r="B40" s="364">
        <f t="shared" si="9"/>
        <v>40</v>
      </c>
      <c r="C40" s="364">
        <f t="shared" si="5"/>
        <v>15</v>
      </c>
      <c r="D40" s="364" t="str">
        <f t="shared" si="10"/>
        <v>$O$40</v>
      </c>
      <c r="E40" s="364">
        <f t="shared" si="7"/>
        <v>15</v>
      </c>
      <c r="F40" s="364" t="str">
        <f t="shared" si="11"/>
        <v>$O$40</v>
      </c>
      <c r="G40" s="1382" t="s">
        <v>397</v>
      </c>
      <c r="H40" s="1383">
        <v>402</v>
      </c>
      <c r="I40" s="1384" t="str">
        <f t="shared" ref="I40:J41" ca="1" si="16">K40</f>
        <v>V4</v>
      </c>
      <c r="J40" s="1384" t="str">
        <f t="shared" ca="1" si="16"/>
        <v>V4</v>
      </c>
      <c r="K40" s="1385" t="str">
        <f ca="1">Eingaben!N49</f>
        <v>V4</v>
      </c>
      <c r="L40" s="1385" t="str">
        <f ca="1">Eingaben!O49</f>
        <v>V4</v>
      </c>
      <c r="M40" s="982"/>
      <c r="N40" s="982"/>
      <c r="O40" s="982"/>
      <c r="P40" s="982"/>
      <c r="Q40" s="983"/>
      <c r="R40" s="983"/>
      <c r="S40" s="983"/>
      <c r="T40" s="983"/>
      <c r="U40" s="983"/>
      <c r="V40" s="983"/>
      <c r="W40" s="983"/>
      <c r="X40" s="984"/>
      <c r="Y40" s="982"/>
      <c r="Z40" s="1173" t="s">
        <v>381</v>
      </c>
    </row>
    <row r="41" spans="1:26" ht="25.5" x14ac:dyDescent="0.2">
      <c r="A41" s="363">
        <v>41</v>
      </c>
      <c r="B41" s="364">
        <f t="shared" ref="B41:B45" si="17">A41</f>
        <v>41</v>
      </c>
      <c r="C41" s="364">
        <f t="shared" si="5"/>
        <v>15</v>
      </c>
      <c r="D41" s="364" t="str">
        <f t="shared" ref="D41:D45" si="18">ADDRESS(B41,C41)</f>
        <v>$O$41</v>
      </c>
      <c r="E41" s="364">
        <f t="shared" si="7"/>
        <v>15</v>
      </c>
      <c r="F41" s="364" t="str">
        <f t="shared" ref="F41:F45" si="19">ADDRESS(B41,E41)</f>
        <v>$O$41</v>
      </c>
      <c r="G41" s="1153" t="s">
        <v>615</v>
      </c>
      <c r="H41" s="1154">
        <v>404</v>
      </c>
      <c r="I41" s="1386" t="str">
        <f t="shared" ca="1" si="16"/>
        <v>ja</v>
      </c>
      <c r="J41" s="1386" t="str">
        <f t="shared" ca="1" si="16"/>
        <v>ja</v>
      </c>
      <c r="K41" s="1387" t="str">
        <f ca="1">Eingaben!N50</f>
        <v>ja</v>
      </c>
      <c r="L41" s="1387" t="str">
        <f ca="1">Eingaben!O50</f>
        <v>ja</v>
      </c>
      <c r="M41" s="945"/>
      <c r="N41" s="945"/>
      <c r="O41" s="945"/>
      <c r="P41" s="945"/>
      <c r="Q41" s="762"/>
      <c r="R41" s="762"/>
      <c r="S41" s="762"/>
      <c r="T41" s="762"/>
      <c r="U41" s="762"/>
      <c r="V41" s="762"/>
      <c r="W41" s="762"/>
      <c r="X41" s="763"/>
      <c r="Y41" s="945"/>
      <c r="Z41" s="1130" t="s">
        <v>202</v>
      </c>
    </row>
    <row r="42" spans="1:26" x14ac:dyDescent="0.2">
      <c r="A42" s="363">
        <v>42</v>
      </c>
      <c r="B42" s="364">
        <f t="shared" si="17"/>
        <v>42</v>
      </c>
      <c r="C42" s="364">
        <f t="shared" si="5"/>
        <v>15</v>
      </c>
      <c r="D42" s="364" t="str">
        <f t="shared" si="18"/>
        <v>$O$42</v>
      </c>
      <c r="E42" s="364">
        <f t="shared" si="7"/>
        <v>15</v>
      </c>
      <c r="F42" s="364" t="str">
        <f t="shared" si="19"/>
        <v>$O$42</v>
      </c>
      <c r="G42" s="1151" t="s">
        <v>623</v>
      </c>
      <c r="H42" s="1152">
        <v>406</v>
      </c>
      <c r="I42" s="1234" t="str">
        <f ca="1">K42</f>
        <v>nein</v>
      </c>
      <c r="J42" s="1234" t="str">
        <f ca="1">L42</f>
        <v>ja</v>
      </c>
      <c r="K42" s="1131" t="str">
        <f ca="1">Eingaben!N51</f>
        <v>nein</v>
      </c>
      <c r="L42" s="1131" t="str">
        <f ca="1">Eingaben!O51</f>
        <v>ja</v>
      </c>
      <c r="M42" s="1124"/>
      <c r="N42" s="1124"/>
      <c r="O42" s="1124"/>
      <c r="P42" s="1124"/>
      <c r="Q42" s="1124"/>
      <c r="R42" s="1124"/>
      <c r="S42" s="1124"/>
      <c r="T42" s="1124"/>
      <c r="U42" s="1124"/>
      <c r="V42" s="1124"/>
      <c r="W42" s="1124"/>
      <c r="X42" s="1125"/>
      <c r="Y42" s="1124"/>
      <c r="Z42" s="1131" t="s">
        <v>202</v>
      </c>
    </row>
    <row r="43" spans="1:26" ht="51" x14ac:dyDescent="0.2">
      <c r="A43" s="363">
        <v>43</v>
      </c>
      <c r="B43" s="364">
        <f t="shared" si="17"/>
        <v>43</v>
      </c>
      <c r="C43" s="364">
        <f t="shared" si="5"/>
        <v>15</v>
      </c>
      <c r="D43" s="364" t="str">
        <f t="shared" si="18"/>
        <v>$O$43</v>
      </c>
      <c r="E43" s="364">
        <f t="shared" si="7"/>
        <v>15</v>
      </c>
      <c r="F43" s="364" t="str">
        <f t="shared" si="19"/>
        <v>$O$43</v>
      </c>
      <c r="G43" s="1469" t="s">
        <v>632</v>
      </c>
      <c r="H43" s="1152">
        <v>408</v>
      </c>
      <c r="I43" s="1129">
        <f ca="1">IF(K$3="ja",INDIRECT(D43)+K43,INDIRECT(D43))</f>
        <v>5400000</v>
      </c>
      <c r="J43" s="1129">
        <f ca="1">IF(L$3="ja",INDIRECT(F43)+L43,INDIRECT(F43))</f>
        <v>5400000</v>
      </c>
      <c r="K43" s="1165">
        <f ca="1">Eingaben!N52</f>
        <v>0</v>
      </c>
      <c r="L43" s="1165">
        <f ca="1">Eingaben!O52</f>
        <v>0</v>
      </c>
      <c r="M43" s="1126">
        <v>5400000</v>
      </c>
      <c r="N43" s="1126">
        <v>5400000</v>
      </c>
      <c r="O43" s="1126">
        <v>5400000</v>
      </c>
      <c r="P43" s="1126">
        <v>5400000</v>
      </c>
      <c r="Q43" s="1126">
        <v>5400000</v>
      </c>
      <c r="R43" s="1126">
        <v>5400000</v>
      </c>
      <c r="S43" s="1126">
        <v>5400000</v>
      </c>
      <c r="T43" s="1126">
        <v>5400000</v>
      </c>
      <c r="U43" s="1126">
        <v>5400000</v>
      </c>
      <c r="V43" s="1126">
        <v>5400000</v>
      </c>
      <c r="W43" s="1126"/>
      <c r="X43" s="1127"/>
      <c r="Y43" s="1126">
        <v>5400000</v>
      </c>
      <c r="Z43" s="1126">
        <v>5400000</v>
      </c>
    </row>
    <row r="44" spans="1:26" ht="25.5" x14ac:dyDescent="0.2">
      <c r="A44" s="363">
        <v>44</v>
      </c>
      <c r="B44" s="364">
        <f t="shared" si="17"/>
        <v>44</v>
      </c>
      <c r="C44" s="364">
        <f t="shared" si="5"/>
        <v>15</v>
      </c>
      <c r="D44" s="364" t="str">
        <f t="shared" si="18"/>
        <v>$O$44</v>
      </c>
      <c r="E44" s="364">
        <f t="shared" si="7"/>
        <v>15</v>
      </c>
      <c r="F44" s="364" t="str">
        <f t="shared" si="19"/>
        <v>$O$44</v>
      </c>
      <c r="G44" s="1151" t="s">
        <v>624</v>
      </c>
      <c r="H44" s="1152">
        <v>410</v>
      </c>
      <c r="I44" s="1128">
        <f ca="1">IF(K$3="ja",INDIRECT(D44)+K44,INDIRECT(D44))</f>
        <v>0.6</v>
      </c>
      <c r="J44" s="1128">
        <f ca="1">IF(L$3="ja",INDIRECT(F44)+L44,INDIRECT(F44))</f>
        <v>0.6</v>
      </c>
      <c r="K44" s="1167">
        <f ca="1">Eingaben!N53</f>
        <v>0</v>
      </c>
      <c r="L44" s="1167">
        <f ca="1">Eingaben!O53</f>
        <v>0</v>
      </c>
      <c r="M44" s="1122">
        <v>0.6</v>
      </c>
      <c r="N44" s="1122">
        <v>0.6</v>
      </c>
      <c r="O44" s="1122">
        <v>0.6</v>
      </c>
      <c r="P44" s="1122">
        <v>0.6</v>
      </c>
      <c r="Q44" s="1122">
        <v>0.6</v>
      </c>
      <c r="R44" s="1122">
        <v>0.6</v>
      </c>
      <c r="S44" s="1122">
        <v>0.6</v>
      </c>
      <c r="T44" s="1122">
        <v>0.6</v>
      </c>
      <c r="U44" s="1122">
        <v>0.6</v>
      </c>
      <c r="V44" s="1122">
        <v>0.6</v>
      </c>
      <c r="W44" s="1122"/>
      <c r="X44" s="1123"/>
      <c r="Y44" s="1122">
        <v>0.6</v>
      </c>
      <c r="Z44" s="1122">
        <v>0.6</v>
      </c>
    </row>
    <row r="45" spans="1:26" ht="25.5" x14ac:dyDescent="0.2">
      <c r="A45" s="363">
        <v>45</v>
      </c>
      <c r="B45" s="364">
        <f t="shared" si="17"/>
        <v>45</v>
      </c>
      <c r="C45" s="364">
        <f t="shared" si="5"/>
        <v>15</v>
      </c>
      <c r="D45" s="364" t="str">
        <f t="shared" si="18"/>
        <v>$O$45</v>
      </c>
      <c r="E45" s="364">
        <f t="shared" si="7"/>
        <v>15</v>
      </c>
      <c r="F45" s="364" t="str">
        <f t="shared" si="19"/>
        <v>$O$45</v>
      </c>
      <c r="G45" s="1153" t="s">
        <v>625</v>
      </c>
      <c r="H45" s="1154">
        <v>412</v>
      </c>
      <c r="I45" s="1132">
        <f ca="1">IF(K$3="ja",INDIRECT(D45)+K45,INDIRECT(D45))</f>
        <v>0.3</v>
      </c>
      <c r="J45" s="1132">
        <f ca="1">IF(L$3="ja",INDIRECT(F45)+L45,INDIRECT(F45))</f>
        <v>0.3</v>
      </c>
      <c r="K45" s="1166">
        <f ca="1">Eingaben!N54</f>
        <v>0</v>
      </c>
      <c r="L45" s="1166">
        <f ca="1">Eingaben!O54</f>
        <v>0</v>
      </c>
      <c r="M45" s="1122">
        <v>0.3</v>
      </c>
      <c r="N45" s="1122">
        <v>0.3</v>
      </c>
      <c r="O45" s="1122">
        <v>0.3</v>
      </c>
      <c r="P45" s="1122">
        <v>0.3</v>
      </c>
      <c r="Q45" s="1122">
        <v>0.3</v>
      </c>
      <c r="R45" s="1122">
        <v>0.3</v>
      </c>
      <c r="S45" s="1122">
        <v>0.3</v>
      </c>
      <c r="T45" s="1122">
        <v>0.3</v>
      </c>
      <c r="U45" s="1122">
        <v>0.3</v>
      </c>
      <c r="V45" s="1122">
        <v>0.3</v>
      </c>
      <c r="W45" s="1122"/>
      <c r="X45" s="1123"/>
      <c r="Y45" s="1122">
        <v>0.3</v>
      </c>
      <c r="Z45" s="1122">
        <v>0.3</v>
      </c>
    </row>
    <row r="46" spans="1:26" ht="38.25" x14ac:dyDescent="0.2">
      <c r="A46" s="363">
        <v>46</v>
      </c>
      <c r="B46" s="364">
        <f t="shared" ref="B46" si="20">A46</f>
        <v>46</v>
      </c>
      <c r="C46" s="364">
        <f t="shared" si="5"/>
        <v>15</v>
      </c>
      <c r="D46" s="364" t="str">
        <f t="shared" ref="D46" si="21">ADDRESS(B46,C46)</f>
        <v>$O$46</v>
      </c>
      <c r="E46" s="364">
        <f t="shared" si="7"/>
        <v>15</v>
      </c>
      <c r="F46" s="364" t="str">
        <f t="shared" ref="F46" si="22">ADDRESS(B46,E46)</f>
        <v>$O$46</v>
      </c>
      <c r="G46" s="1454" t="s">
        <v>627</v>
      </c>
      <c r="H46" s="1154">
        <v>414</v>
      </c>
      <c r="I46" s="1233" t="str">
        <f ca="1">K46</f>
        <v>nein</v>
      </c>
      <c r="J46" s="1233" t="str">
        <f ca="1">L46</f>
        <v>ja</v>
      </c>
      <c r="K46" s="1457" t="str">
        <f ca="1">Eingaben!N55</f>
        <v>nein</v>
      </c>
      <c r="L46" s="1457" t="str">
        <f ca="1">Eingaben!O55</f>
        <v>ja</v>
      </c>
      <c r="M46" s="1122"/>
      <c r="N46" s="1122"/>
      <c r="O46" s="1122"/>
      <c r="P46" s="1122"/>
      <c r="Q46" s="1122"/>
      <c r="R46" s="1122"/>
      <c r="S46" s="1122"/>
      <c r="T46" s="1122"/>
      <c r="U46" s="1122"/>
      <c r="V46" s="1122"/>
      <c r="W46" s="1122"/>
      <c r="X46" s="1123"/>
      <c r="Y46" s="1122"/>
      <c r="Z46" s="1122" t="s">
        <v>268</v>
      </c>
    </row>
    <row r="47" spans="1:26" ht="25.5" x14ac:dyDescent="0.2">
      <c r="A47" s="363">
        <v>47</v>
      </c>
      <c r="B47" s="364">
        <f t="shared" ref="B47" si="23">A47</f>
        <v>47</v>
      </c>
      <c r="C47" s="364">
        <f t="shared" si="5"/>
        <v>15</v>
      </c>
      <c r="D47" s="364" t="str">
        <f t="shared" ref="D47" si="24">ADDRESS(B47,C47)</f>
        <v>$O$47</v>
      </c>
      <c r="E47" s="364">
        <f t="shared" si="7"/>
        <v>15</v>
      </c>
      <c r="F47" s="364" t="str">
        <f t="shared" ref="F47" si="25">ADDRESS(B47,E47)</f>
        <v>$O$47</v>
      </c>
      <c r="G47" s="1454" t="s">
        <v>629</v>
      </c>
      <c r="H47" s="1154">
        <v>415</v>
      </c>
      <c r="I47" s="1132">
        <f ca="1">IIIn!O33</f>
        <v>0.89950000000000008</v>
      </c>
      <c r="J47" s="1132">
        <f ca="1">III_2n!M33</f>
        <v>0.83750000000000691</v>
      </c>
      <c r="K47" s="1166">
        <f>Eingaben!N56</f>
        <v>0</v>
      </c>
      <c r="L47" s="1166">
        <f>Eingaben!O56</f>
        <v>0</v>
      </c>
      <c r="M47" s="1122"/>
      <c r="N47" s="1122"/>
      <c r="O47" s="1122"/>
      <c r="P47" s="1122"/>
      <c r="Q47" s="1122"/>
      <c r="R47" s="1122"/>
      <c r="S47" s="1122"/>
      <c r="T47" s="1122"/>
      <c r="U47" s="1122"/>
      <c r="V47" s="1122"/>
      <c r="W47" s="1122"/>
      <c r="X47" s="1123"/>
      <c r="Y47" s="1122"/>
      <c r="Z47" s="1122"/>
    </row>
    <row r="48" spans="1:26" x14ac:dyDescent="0.2">
      <c r="A48" s="363">
        <v>48</v>
      </c>
      <c r="B48" s="364">
        <f t="shared" si="9"/>
        <v>48</v>
      </c>
      <c r="C48" s="364">
        <f t="shared" si="5"/>
        <v>15</v>
      </c>
      <c r="D48" s="364" t="str">
        <f t="shared" si="10"/>
        <v>$O$48</v>
      </c>
      <c r="E48" s="364">
        <f t="shared" si="7"/>
        <v>15</v>
      </c>
      <c r="F48" s="364" t="str">
        <f t="shared" si="11"/>
        <v>$O$48</v>
      </c>
      <c r="G48" s="524"/>
      <c r="H48" s="525"/>
      <c r="I48" s="526"/>
      <c r="J48" s="526"/>
      <c r="K48" s="526"/>
      <c r="L48" s="526"/>
      <c r="M48" s="526"/>
      <c r="N48" s="526"/>
      <c r="O48" s="526"/>
      <c r="P48" s="526"/>
      <c r="Q48" s="526"/>
      <c r="R48" s="526"/>
      <c r="S48" s="526"/>
      <c r="T48" s="526"/>
      <c r="U48" s="526"/>
      <c r="V48" s="526"/>
      <c r="W48" s="526"/>
      <c r="X48" s="526"/>
      <c r="Y48" s="526"/>
      <c r="Z48" s="526"/>
    </row>
    <row r="49" spans="1:28" x14ac:dyDescent="0.2">
      <c r="A49" s="363">
        <v>49</v>
      </c>
      <c r="B49" s="364">
        <f t="shared" si="9"/>
        <v>49</v>
      </c>
      <c r="C49" s="364">
        <f t="shared" si="5"/>
        <v>15</v>
      </c>
      <c r="D49" s="364" t="str">
        <f t="shared" si="10"/>
        <v>$O$49</v>
      </c>
      <c r="E49" s="364">
        <f t="shared" si="7"/>
        <v>15</v>
      </c>
      <c r="F49" s="364" t="str">
        <f t="shared" si="11"/>
        <v>$O$49</v>
      </c>
      <c r="G49" s="1143" t="s">
        <v>34</v>
      </c>
      <c r="H49" s="1144">
        <v>600</v>
      </c>
      <c r="I49" s="1155">
        <f ca="1">IF(K$3="ja",INDIRECT(D49)+K49,INDIRECT(D49))</f>
        <v>0.92</v>
      </c>
      <c r="J49" s="1155">
        <f ca="1">IF(L$3="ja",INDIRECT(F49)+L49,INDIRECT(F49))</f>
        <v>0.92</v>
      </c>
      <c r="K49" s="1156"/>
      <c r="L49" s="1156"/>
      <c r="M49" s="960">
        <v>0.92</v>
      </c>
      <c r="N49" s="437">
        <v>0.92</v>
      </c>
      <c r="O49" s="437">
        <v>0.92</v>
      </c>
      <c r="P49" s="437">
        <v>0.92</v>
      </c>
      <c r="Q49" s="437">
        <v>0.92</v>
      </c>
      <c r="R49" s="437">
        <v>0.92</v>
      </c>
      <c r="S49" s="437">
        <v>0.92</v>
      </c>
      <c r="T49" s="437">
        <v>0.92</v>
      </c>
      <c r="U49" s="437">
        <v>0.92</v>
      </c>
      <c r="V49" s="437">
        <v>0.92</v>
      </c>
      <c r="W49" s="437"/>
      <c r="X49" s="438"/>
      <c r="Y49" s="437">
        <v>0.92</v>
      </c>
      <c r="Z49" s="437">
        <v>0.92</v>
      </c>
    </row>
    <row r="50" spans="1:28" x14ac:dyDescent="0.2">
      <c r="A50" s="363">
        <v>50</v>
      </c>
      <c r="B50" s="364">
        <f t="shared" si="9"/>
        <v>50</v>
      </c>
      <c r="C50" s="364">
        <f t="shared" si="5"/>
        <v>15</v>
      </c>
      <c r="D50" s="364" t="str">
        <f t="shared" si="10"/>
        <v>$O$50</v>
      </c>
      <c r="E50" s="364">
        <f t="shared" si="7"/>
        <v>15</v>
      </c>
      <c r="F50" s="364" t="str">
        <f t="shared" si="11"/>
        <v>$O$50</v>
      </c>
      <c r="G50" s="1225" t="s">
        <v>562</v>
      </c>
      <c r="H50" s="1142">
        <v>600</v>
      </c>
      <c r="I50" s="435">
        <f ca="1">IF(K$3="ja",INDIRECT(D50)+K50,INDIRECT(D50))</f>
        <v>0.1</v>
      </c>
      <c r="J50" s="435">
        <f ca="1">IF(L$3="ja",INDIRECT(F50)+L50,INDIRECT(F50))</f>
        <v>0.1</v>
      </c>
      <c r="K50" s="436"/>
      <c r="L50" s="436"/>
      <c r="M50" s="960">
        <v>0.1</v>
      </c>
      <c r="N50" s="437">
        <v>0.1</v>
      </c>
      <c r="O50" s="437">
        <v>0.1</v>
      </c>
      <c r="P50" s="437">
        <v>0.1</v>
      </c>
      <c r="Q50" s="437">
        <v>0.1</v>
      </c>
      <c r="R50" s="437">
        <v>0.1</v>
      </c>
      <c r="S50" s="437">
        <v>0.1</v>
      </c>
      <c r="T50" s="437">
        <v>0.1</v>
      </c>
      <c r="U50" s="437">
        <v>0.1</v>
      </c>
      <c r="V50" s="437">
        <v>0.1</v>
      </c>
      <c r="W50" s="437"/>
      <c r="X50" s="438"/>
      <c r="Y50" s="437">
        <v>0.1</v>
      </c>
      <c r="Z50" s="437">
        <v>0.1</v>
      </c>
    </row>
    <row r="51" spans="1:28" x14ac:dyDescent="0.2">
      <c r="A51" s="363">
        <v>51</v>
      </c>
      <c r="B51" s="364">
        <f t="shared" si="9"/>
        <v>51</v>
      </c>
      <c r="C51" s="364">
        <f t="shared" si="5"/>
        <v>15</v>
      </c>
      <c r="D51" s="364" t="str">
        <f t="shared" si="10"/>
        <v>$O$51</v>
      </c>
      <c r="E51" s="364">
        <f t="shared" si="7"/>
        <v>15</v>
      </c>
      <c r="F51" s="364" t="str">
        <f t="shared" si="11"/>
        <v>$O$51</v>
      </c>
      <c r="G51" s="524"/>
      <c r="H51" s="525"/>
      <c r="I51" s="526"/>
      <c r="J51" s="526"/>
      <c r="K51" s="526"/>
      <c r="L51" s="526"/>
      <c r="M51" s="526"/>
      <c r="N51" s="526"/>
      <c r="O51" s="526"/>
      <c r="P51" s="526"/>
      <c r="Q51" s="526"/>
      <c r="R51" s="526"/>
      <c r="S51" s="526"/>
      <c r="T51" s="526"/>
      <c r="U51" s="526"/>
      <c r="V51" s="526"/>
      <c r="W51" s="526"/>
      <c r="X51" s="526"/>
      <c r="Y51" s="526"/>
      <c r="Z51" s="1121"/>
    </row>
    <row r="52" spans="1:28" x14ac:dyDescent="0.2">
      <c r="A52" s="363">
        <v>52</v>
      </c>
      <c r="B52" s="364">
        <f t="shared" si="9"/>
        <v>52</v>
      </c>
      <c r="C52" s="364">
        <f t="shared" si="5"/>
        <v>15</v>
      </c>
      <c r="D52" s="364" t="str">
        <f t="shared" si="10"/>
        <v>$O$52</v>
      </c>
      <c r="E52" s="364">
        <f t="shared" si="7"/>
        <v>15</v>
      </c>
      <c r="F52" s="364" t="str">
        <f t="shared" si="11"/>
        <v>$O$52</v>
      </c>
      <c r="G52" s="1143" t="s">
        <v>230</v>
      </c>
      <c r="H52" s="1144">
        <v>700</v>
      </c>
      <c r="I52" s="1155">
        <f ca="1">IF(K$3="ja",INDIRECT(D52)+K52,INDIRECT(D52))</f>
        <v>0.04</v>
      </c>
      <c r="J52" s="1155">
        <f ca="1">IF(L$3="ja",INDIRECT(F52)+L52,INDIRECT(F52))</f>
        <v>0.04</v>
      </c>
      <c r="K52" s="1156"/>
      <c r="L52" s="1156"/>
      <c r="M52" s="437">
        <v>0.04</v>
      </c>
      <c r="N52" s="437">
        <v>0.04</v>
      </c>
      <c r="O52" s="437">
        <v>0.04</v>
      </c>
      <c r="P52" s="437">
        <v>0.04</v>
      </c>
      <c r="Q52" s="437">
        <v>0.04</v>
      </c>
      <c r="R52" s="437">
        <v>0.04</v>
      </c>
      <c r="S52" s="437">
        <v>0.04</v>
      </c>
      <c r="T52" s="437">
        <v>0.04</v>
      </c>
      <c r="U52" s="437">
        <v>0.04</v>
      </c>
      <c r="V52" s="437">
        <v>0.04</v>
      </c>
      <c r="W52" s="437"/>
      <c r="X52" s="438"/>
      <c r="Y52" s="437">
        <v>0.04</v>
      </c>
      <c r="Z52" s="437">
        <v>0.04</v>
      </c>
    </row>
    <row r="53" spans="1:28" x14ac:dyDescent="0.2">
      <c r="A53" s="363">
        <v>53</v>
      </c>
      <c r="B53" s="364">
        <f t="shared" si="9"/>
        <v>53</v>
      </c>
      <c r="C53" s="364">
        <f t="shared" si="5"/>
        <v>15</v>
      </c>
      <c r="D53" s="364" t="str">
        <f t="shared" si="10"/>
        <v>$O$53</v>
      </c>
      <c r="E53" s="364">
        <f t="shared" si="7"/>
        <v>15</v>
      </c>
      <c r="F53" s="364" t="str">
        <f t="shared" si="11"/>
        <v>$O$53</v>
      </c>
      <c r="G53" s="1145" t="s">
        <v>231</v>
      </c>
      <c r="H53" s="1142">
        <v>702</v>
      </c>
      <c r="I53" s="435">
        <f ca="1">IF(K$3="ja",INDIRECT(D53)+K53,INDIRECT(D53))</f>
        <v>0.1</v>
      </c>
      <c r="J53" s="435">
        <f ca="1">IF(L$3="ja",INDIRECT(F53)+L53,INDIRECT(F53))</f>
        <v>0.1</v>
      </c>
      <c r="K53" s="436"/>
      <c r="L53" s="436"/>
      <c r="M53" s="437">
        <v>0.1</v>
      </c>
      <c r="N53" s="437">
        <v>0.1</v>
      </c>
      <c r="O53" s="437">
        <v>0.1</v>
      </c>
      <c r="P53" s="437">
        <v>0.1</v>
      </c>
      <c r="Q53" s="437">
        <v>0.1</v>
      </c>
      <c r="R53" s="437">
        <v>0.1</v>
      </c>
      <c r="S53" s="437">
        <v>0.1</v>
      </c>
      <c r="T53" s="437">
        <v>0.1</v>
      </c>
      <c r="U53" s="437">
        <v>0.1</v>
      </c>
      <c r="V53" s="437">
        <v>0.1</v>
      </c>
      <c r="W53" s="437"/>
      <c r="X53" s="438"/>
      <c r="Y53" s="437">
        <v>0.1</v>
      </c>
      <c r="Z53" s="437">
        <v>0.1</v>
      </c>
    </row>
    <row r="54" spans="1:28" x14ac:dyDescent="0.2">
      <c r="A54" s="363">
        <v>54</v>
      </c>
      <c r="B54" s="364">
        <f t="shared" si="9"/>
        <v>54</v>
      </c>
      <c r="C54" s="364">
        <f t="shared" si="5"/>
        <v>15</v>
      </c>
      <c r="D54" s="364" t="str">
        <f t="shared" si="10"/>
        <v>$O$54</v>
      </c>
      <c r="E54" s="364">
        <f t="shared" si="7"/>
        <v>15</v>
      </c>
      <c r="F54" s="364" t="str">
        <f t="shared" si="11"/>
        <v>$O$54</v>
      </c>
      <c r="G54" s="1157" t="s">
        <v>121</v>
      </c>
      <c r="H54" s="1147">
        <v>704</v>
      </c>
      <c r="I54" s="439">
        <f ca="1">IF(K$3="ja",INDIRECT(D54)+K54,INDIRECT(D54))</f>
        <v>0.02</v>
      </c>
      <c r="J54" s="439">
        <f ca="1">IF(L$3="ja",INDIRECT(F54)+L54,INDIRECT(F54))</f>
        <v>0.02</v>
      </c>
      <c r="K54" s="440"/>
      <c r="L54" s="440"/>
      <c r="M54" s="441">
        <v>0.02</v>
      </c>
      <c r="N54" s="441">
        <v>0.02</v>
      </c>
      <c r="O54" s="441">
        <v>0.02</v>
      </c>
      <c r="P54" s="441">
        <v>0.02</v>
      </c>
      <c r="Q54" s="441">
        <v>0.02</v>
      </c>
      <c r="R54" s="441">
        <v>0.02</v>
      </c>
      <c r="S54" s="441">
        <v>0.02</v>
      </c>
      <c r="T54" s="441">
        <v>0.02</v>
      </c>
      <c r="U54" s="441">
        <v>0.02</v>
      </c>
      <c r="V54" s="441">
        <v>0.02</v>
      </c>
      <c r="W54" s="441"/>
      <c r="X54" s="442"/>
      <c r="Y54" s="441">
        <v>0.02</v>
      </c>
      <c r="Z54" s="441">
        <v>0.02</v>
      </c>
    </row>
    <row r="55" spans="1:28" x14ac:dyDescent="0.2">
      <c r="A55" s="363">
        <v>55</v>
      </c>
      <c r="B55" s="364">
        <f t="shared" si="9"/>
        <v>55</v>
      </c>
      <c r="C55" s="364">
        <f t="shared" si="5"/>
        <v>15</v>
      </c>
      <c r="D55" s="364" t="str">
        <f t="shared" si="10"/>
        <v>$O$55</v>
      </c>
      <c r="E55" s="364">
        <f t="shared" si="7"/>
        <v>15</v>
      </c>
      <c r="F55" s="364" t="str">
        <f t="shared" si="11"/>
        <v>$O$55</v>
      </c>
      <c r="G55" s="524"/>
      <c r="H55" s="525"/>
      <c r="I55" s="526"/>
      <c r="J55" s="526"/>
      <c r="K55" s="526"/>
      <c r="L55" s="526"/>
      <c r="M55" s="526"/>
      <c r="N55" s="526"/>
      <c r="O55" s="526"/>
      <c r="P55" s="526"/>
      <c r="Q55" s="526"/>
      <c r="R55" s="526"/>
      <c r="S55" s="526"/>
      <c r="T55" s="526"/>
      <c r="U55" s="526"/>
      <c r="V55" s="526"/>
      <c r="W55" s="526"/>
      <c r="X55" s="526"/>
      <c r="Y55" s="526"/>
      <c r="Z55" s="1121"/>
    </row>
    <row r="56" spans="1:28" x14ac:dyDescent="0.2">
      <c r="A56" s="363">
        <v>56</v>
      </c>
      <c r="B56" s="364">
        <f t="shared" si="9"/>
        <v>56</v>
      </c>
      <c r="C56" s="364">
        <f t="shared" si="5"/>
        <v>15</v>
      </c>
      <c r="D56" s="364" t="str">
        <f t="shared" si="10"/>
        <v>$O$56</v>
      </c>
      <c r="E56" s="364">
        <f t="shared" si="7"/>
        <v>15</v>
      </c>
      <c r="F56" s="364" t="str">
        <f t="shared" si="11"/>
        <v>$O$56</v>
      </c>
      <c r="G56" s="1158" t="s">
        <v>355</v>
      </c>
      <c r="H56" s="1159">
        <v>800</v>
      </c>
      <c r="I56" s="1233" t="str">
        <f>K56</f>
        <v>nein</v>
      </c>
      <c r="J56" s="1233" t="str">
        <f>L56</f>
        <v>nein</v>
      </c>
      <c r="K56" s="1236" t="s">
        <v>268</v>
      </c>
      <c r="L56" s="1236" t="s">
        <v>268</v>
      </c>
      <c r="M56" s="944"/>
      <c r="N56" s="944"/>
      <c r="O56" s="944"/>
      <c r="P56" s="944"/>
      <c r="Q56" s="493"/>
      <c r="R56" s="493"/>
      <c r="S56" s="493"/>
      <c r="T56" s="493"/>
      <c r="U56" s="493"/>
      <c r="V56" s="493"/>
      <c r="W56" s="493"/>
      <c r="X56" s="494"/>
      <c r="Y56" s="944"/>
      <c r="Z56" s="1114" t="s">
        <v>268</v>
      </c>
      <c r="AA56" s="1237" t="s">
        <v>357</v>
      </c>
      <c r="AB56" s="1238"/>
    </row>
    <row r="57" spans="1:28" x14ac:dyDescent="0.2">
      <c r="A57" s="363">
        <v>57</v>
      </c>
      <c r="B57" s="364">
        <f t="shared" si="9"/>
        <v>57</v>
      </c>
      <c r="C57" s="364">
        <f t="shared" si="5"/>
        <v>15</v>
      </c>
      <c r="D57" s="364" t="str">
        <f t="shared" si="10"/>
        <v>$O$57</v>
      </c>
      <c r="E57" s="364">
        <f t="shared" si="7"/>
        <v>15</v>
      </c>
      <c r="F57" s="364" t="str">
        <f t="shared" si="11"/>
        <v>$O$57</v>
      </c>
      <c r="G57" s="1160" t="s">
        <v>356</v>
      </c>
      <c r="H57" s="1161">
        <v>802</v>
      </c>
      <c r="I57" s="1115">
        <f ca="1">SUM(III!M33)</f>
        <v>0.84</v>
      </c>
      <c r="J57" s="1115">
        <f ca="1">SUM(III_2!M33)</f>
        <v>0.85</v>
      </c>
      <c r="K57" s="1239" t="s">
        <v>358</v>
      </c>
      <c r="L57" s="1239"/>
      <c r="M57" s="1162"/>
      <c r="N57" s="1162"/>
      <c r="O57" s="1162"/>
      <c r="P57" s="1162"/>
      <c r="Q57" s="1116"/>
      <c r="R57" s="1116"/>
      <c r="S57" s="1116"/>
      <c r="T57" s="1116"/>
      <c r="U57" s="1116"/>
      <c r="V57" s="1116"/>
      <c r="W57" s="1116"/>
      <c r="X57" s="1163"/>
      <c r="Y57" s="1162"/>
      <c r="Z57" s="1115">
        <v>0.84</v>
      </c>
      <c r="AA57" s="1239" t="s">
        <v>358</v>
      </c>
      <c r="AB57" s="1238"/>
    </row>
    <row r="58" spans="1:28" x14ac:dyDescent="0.2">
      <c r="A58" s="363">
        <v>58</v>
      </c>
      <c r="B58" s="364">
        <f t="shared" si="9"/>
        <v>58</v>
      </c>
      <c r="C58" s="364">
        <f t="shared" si="5"/>
        <v>15</v>
      </c>
      <c r="D58" s="364" t="str">
        <f t="shared" si="10"/>
        <v>$O$58</v>
      </c>
      <c r="E58" s="364">
        <f t="shared" si="7"/>
        <v>15</v>
      </c>
      <c r="F58" s="364" t="str">
        <f t="shared" si="11"/>
        <v>$O$58</v>
      </c>
      <c r="G58" s="1119"/>
      <c r="H58" s="1120"/>
      <c r="I58" s="1121"/>
      <c r="J58" s="1121"/>
      <c r="K58" s="1121"/>
      <c r="L58" s="1121"/>
      <c r="M58" s="526"/>
      <c r="N58" s="526"/>
      <c r="O58" s="526"/>
      <c r="P58" s="526"/>
      <c r="Q58" s="526"/>
      <c r="R58" s="526"/>
      <c r="S58" s="526"/>
      <c r="T58" s="526"/>
      <c r="U58" s="526"/>
      <c r="V58" s="526"/>
      <c r="W58" s="526"/>
      <c r="X58" s="526"/>
      <c r="Y58" s="526"/>
      <c r="Z58" s="1121"/>
    </row>
    <row r="59" spans="1:28" x14ac:dyDescent="0.2">
      <c r="A59" s="363">
        <v>59</v>
      </c>
      <c r="B59" s="364">
        <f t="shared" si="9"/>
        <v>59</v>
      </c>
      <c r="C59" s="364">
        <f t="shared" si="5"/>
        <v>15</v>
      </c>
      <c r="D59" s="364" t="str">
        <f t="shared" si="10"/>
        <v>$O$59</v>
      </c>
      <c r="E59" s="364">
        <f t="shared" si="7"/>
        <v>15</v>
      </c>
      <c r="F59" s="364" t="str">
        <f t="shared" si="11"/>
        <v>$O$59</v>
      </c>
      <c r="G59" s="996" t="s">
        <v>377</v>
      </c>
      <c r="H59" s="387" t="s">
        <v>212</v>
      </c>
      <c r="I59" s="412">
        <f>K59</f>
        <v>1.5</v>
      </c>
      <c r="J59" s="412">
        <f>L59</f>
        <v>1.5</v>
      </c>
      <c r="K59" s="413">
        <v>1.5</v>
      </c>
      <c r="L59" s="413">
        <v>1.5</v>
      </c>
      <c r="M59" s="409"/>
      <c r="N59" s="409"/>
      <c r="O59" s="409"/>
      <c r="P59" s="409"/>
      <c r="Q59" s="409"/>
      <c r="R59" s="409"/>
      <c r="S59" s="409"/>
      <c r="T59" s="409"/>
      <c r="U59" s="409"/>
      <c r="V59" s="409"/>
      <c r="W59" s="409"/>
      <c r="X59" s="414"/>
      <c r="Y59" s="409"/>
      <c r="Z59" s="1211"/>
    </row>
    <row r="60" spans="1:28" x14ac:dyDescent="0.2">
      <c r="A60" s="363">
        <v>60</v>
      </c>
      <c r="B60" s="364">
        <f t="shared" si="9"/>
        <v>60</v>
      </c>
      <c r="C60" s="364">
        <f t="shared" si="5"/>
        <v>15</v>
      </c>
      <c r="D60" s="364" t="str">
        <f t="shared" si="10"/>
        <v>$O$60</v>
      </c>
      <c r="E60" s="364">
        <f t="shared" si="7"/>
        <v>15</v>
      </c>
      <c r="F60" s="364" t="str">
        <f t="shared" si="11"/>
        <v>$O$60</v>
      </c>
      <c r="G60" s="761" t="str">
        <f>G59</f>
        <v>Gewichtungsfaktor Volksschule</v>
      </c>
      <c r="H60" s="392" t="s">
        <v>213</v>
      </c>
      <c r="I60" s="412">
        <f t="shared" ref="I60:I69" si="26">K60</f>
        <v>1.5</v>
      </c>
      <c r="J60" s="412">
        <f t="shared" ref="J60:J69" si="27">L60</f>
        <v>1.5</v>
      </c>
      <c r="K60" s="416">
        <v>1.5</v>
      </c>
      <c r="L60" s="416">
        <v>1.5</v>
      </c>
      <c r="M60" s="410"/>
      <c r="N60" s="410"/>
      <c r="O60" s="410"/>
      <c r="P60" s="410"/>
      <c r="Q60" s="410"/>
      <c r="R60" s="410"/>
      <c r="S60" s="410"/>
      <c r="T60" s="410"/>
      <c r="U60" s="410"/>
      <c r="V60" s="410"/>
      <c r="W60" s="410"/>
      <c r="X60" s="417"/>
      <c r="Y60" s="410"/>
      <c r="Z60" s="1211"/>
    </row>
    <row r="61" spans="1:28" x14ac:dyDescent="0.2">
      <c r="A61" s="363">
        <v>61</v>
      </c>
      <c r="B61" s="364">
        <f t="shared" si="9"/>
        <v>61</v>
      </c>
      <c r="C61" s="364">
        <f t="shared" si="5"/>
        <v>15</v>
      </c>
      <c r="D61" s="364" t="str">
        <f t="shared" si="10"/>
        <v>$O$61</v>
      </c>
      <c r="E61" s="364">
        <f t="shared" si="7"/>
        <v>15</v>
      </c>
      <c r="F61" s="364" t="str">
        <f t="shared" si="11"/>
        <v>$O$61</v>
      </c>
      <c r="G61" s="761" t="str">
        <f t="shared" ref="G61:G69" si="28">G60</f>
        <v>Gewichtungsfaktor Volksschule</v>
      </c>
      <c r="H61" s="392" t="s">
        <v>214</v>
      </c>
      <c r="I61" s="412">
        <f t="shared" si="26"/>
        <v>1.5</v>
      </c>
      <c r="J61" s="412">
        <f t="shared" si="27"/>
        <v>1.5</v>
      </c>
      <c r="K61" s="416">
        <v>1.5</v>
      </c>
      <c r="L61" s="416">
        <v>1.5</v>
      </c>
      <c r="M61" s="410"/>
      <c r="N61" s="410"/>
      <c r="O61" s="410"/>
      <c r="P61" s="410"/>
      <c r="Q61" s="410"/>
      <c r="R61" s="410"/>
      <c r="S61" s="410"/>
      <c r="T61" s="410"/>
      <c r="U61" s="410"/>
      <c r="V61" s="410"/>
      <c r="W61" s="410"/>
      <c r="X61" s="417"/>
      <c r="Y61" s="410"/>
      <c r="Z61" s="1211"/>
    </row>
    <row r="62" spans="1:28" x14ac:dyDescent="0.2">
      <c r="A62" s="363">
        <v>62</v>
      </c>
      <c r="B62" s="364">
        <f t="shared" si="9"/>
        <v>62</v>
      </c>
      <c r="C62" s="364">
        <f t="shared" si="5"/>
        <v>15</v>
      </c>
      <c r="D62" s="364" t="str">
        <f t="shared" si="10"/>
        <v>$O$62</v>
      </c>
      <c r="E62" s="364">
        <f t="shared" si="7"/>
        <v>15</v>
      </c>
      <c r="F62" s="364" t="str">
        <f t="shared" si="11"/>
        <v>$O$62</v>
      </c>
      <c r="G62" s="761" t="str">
        <f t="shared" si="28"/>
        <v>Gewichtungsfaktor Volksschule</v>
      </c>
      <c r="H62" s="392" t="s">
        <v>215</v>
      </c>
      <c r="I62" s="412">
        <f t="shared" si="26"/>
        <v>1.5</v>
      </c>
      <c r="J62" s="412">
        <f t="shared" si="27"/>
        <v>1.5</v>
      </c>
      <c r="K62" s="416">
        <v>1.5</v>
      </c>
      <c r="L62" s="416">
        <v>1.5</v>
      </c>
      <c r="M62" s="410"/>
      <c r="N62" s="410"/>
      <c r="O62" s="410"/>
      <c r="P62" s="410"/>
      <c r="Q62" s="410"/>
      <c r="R62" s="410"/>
      <c r="S62" s="410"/>
      <c r="T62" s="410"/>
      <c r="U62" s="410"/>
      <c r="V62" s="410"/>
      <c r="W62" s="410"/>
      <c r="X62" s="417"/>
      <c r="Y62" s="410"/>
      <c r="Z62" s="1211"/>
    </row>
    <row r="63" spans="1:28" x14ac:dyDescent="0.2">
      <c r="A63" s="363">
        <v>63</v>
      </c>
      <c r="B63" s="364">
        <f t="shared" si="9"/>
        <v>63</v>
      </c>
      <c r="C63" s="364">
        <f t="shared" si="5"/>
        <v>15</v>
      </c>
      <c r="D63" s="364" t="str">
        <f t="shared" si="10"/>
        <v>$O$63</v>
      </c>
      <c r="E63" s="364">
        <f t="shared" si="7"/>
        <v>15</v>
      </c>
      <c r="F63" s="364" t="str">
        <f t="shared" si="11"/>
        <v>$O$63</v>
      </c>
      <c r="G63" s="761" t="str">
        <f t="shared" si="28"/>
        <v>Gewichtungsfaktor Volksschule</v>
      </c>
      <c r="H63" s="392" t="s">
        <v>216</v>
      </c>
      <c r="I63" s="412">
        <f t="shared" si="26"/>
        <v>1</v>
      </c>
      <c r="J63" s="412">
        <f t="shared" si="27"/>
        <v>1</v>
      </c>
      <c r="K63" s="416">
        <v>1</v>
      </c>
      <c r="L63" s="416">
        <v>1</v>
      </c>
      <c r="M63" s="410"/>
      <c r="N63" s="410"/>
      <c r="O63" s="410"/>
      <c r="P63" s="410"/>
      <c r="Q63" s="410"/>
      <c r="R63" s="410"/>
      <c r="S63" s="410"/>
      <c r="T63" s="410"/>
      <c r="U63" s="410"/>
      <c r="V63" s="410"/>
      <c r="W63" s="410"/>
      <c r="X63" s="417"/>
      <c r="Y63" s="410"/>
      <c r="Z63" s="1211"/>
    </row>
    <row r="64" spans="1:28" x14ac:dyDescent="0.2">
      <c r="A64" s="363">
        <v>64</v>
      </c>
      <c r="B64" s="364">
        <f t="shared" si="9"/>
        <v>64</v>
      </c>
      <c r="C64" s="364">
        <f t="shared" si="5"/>
        <v>15</v>
      </c>
      <c r="D64" s="364" t="str">
        <f t="shared" si="10"/>
        <v>$O$64</v>
      </c>
      <c r="E64" s="364">
        <f t="shared" si="7"/>
        <v>15</v>
      </c>
      <c r="F64" s="364" t="str">
        <f t="shared" si="11"/>
        <v>$O$64</v>
      </c>
      <c r="G64" s="761" t="str">
        <f t="shared" si="28"/>
        <v>Gewichtungsfaktor Volksschule</v>
      </c>
      <c r="H64" s="392" t="s">
        <v>217</v>
      </c>
      <c r="I64" s="412">
        <f t="shared" si="26"/>
        <v>1.5</v>
      </c>
      <c r="J64" s="412">
        <f t="shared" si="27"/>
        <v>1.5</v>
      </c>
      <c r="K64" s="416">
        <v>1.5</v>
      </c>
      <c r="L64" s="416">
        <v>1.5</v>
      </c>
      <c r="M64" s="410"/>
      <c r="N64" s="410"/>
      <c r="O64" s="410"/>
      <c r="P64" s="410"/>
      <c r="Q64" s="410"/>
      <c r="R64" s="410"/>
      <c r="S64" s="410"/>
      <c r="T64" s="410"/>
      <c r="U64" s="410"/>
      <c r="V64" s="410"/>
      <c r="W64" s="410"/>
      <c r="X64" s="417"/>
      <c r="Y64" s="410"/>
      <c r="Z64" s="1211"/>
    </row>
    <row r="65" spans="1:26" x14ac:dyDescent="0.2">
      <c r="A65" s="363">
        <v>65</v>
      </c>
      <c r="B65" s="364">
        <f t="shared" si="9"/>
        <v>65</v>
      </c>
      <c r="C65" s="364">
        <f t="shared" si="5"/>
        <v>15</v>
      </c>
      <c r="D65" s="364" t="str">
        <f t="shared" si="10"/>
        <v>$O$65</v>
      </c>
      <c r="E65" s="364">
        <f t="shared" si="7"/>
        <v>15</v>
      </c>
      <c r="F65" s="364" t="str">
        <f t="shared" si="11"/>
        <v>$O$65</v>
      </c>
      <c r="G65" s="761" t="str">
        <f t="shared" si="28"/>
        <v>Gewichtungsfaktor Volksschule</v>
      </c>
      <c r="H65" s="392" t="s">
        <v>218</v>
      </c>
      <c r="I65" s="412">
        <f t="shared" si="26"/>
        <v>0.5</v>
      </c>
      <c r="J65" s="412">
        <f t="shared" si="27"/>
        <v>0.5</v>
      </c>
      <c r="K65" s="416">
        <v>0.5</v>
      </c>
      <c r="L65" s="416">
        <v>0.5</v>
      </c>
      <c r="M65" s="410"/>
      <c r="N65" s="410"/>
      <c r="O65" s="410"/>
      <c r="P65" s="410"/>
      <c r="Q65" s="410"/>
      <c r="R65" s="410"/>
      <c r="S65" s="410"/>
      <c r="T65" s="410"/>
      <c r="U65" s="410"/>
      <c r="V65" s="410"/>
      <c r="W65" s="410"/>
      <c r="X65" s="417"/>
      <c r="Y65" s="410"/>
      <c r="Z65" s="1211"/>
    </row>
    <row r="66" spans="1:26" x14ac:dyDescent="0.2">
      <c r="A66" s="363">
        <v>66</v>
      </c>
      <c r="B66" s="364">
        <f t="shared" si="9"/>
        <v>66</v>
      </c>
      <c r="C66" s="364">
        <f t="shared" si="5"/>
        <v>15</v>
      </c>
      <c r="D66" s="364" t="str">
        <f t="shared" si="10"/>
        <v>$O$66</v>
      </c>
      <c r="E66" s="364">
        <f t="shared" si="7"/>
        <v>15</v>
      </c>
      <c r="F66" s="364" t="str">
        <f t="shared" si="11"/>
        <v>$O$66</v>
      </c>
      <c r="G66" s="761" t="str">
        <f t="shared" si="28"/>
        <v>Gewichtungsfaktor Volksschule</v>
      </c>
      <c r="H66" s="392" t="s">
        <v>219</v>
      </c>
      <c r="I66" s="412">
        <f t="shared" si="26"/>
        <v>1.5</v>
      </c>
      <c r="J66" s="412">
        <f t="shared" si="27"/>
        <v>1.5</v>
      </c>
      <c r="K66" s="416">
        <v>1.5</v>
      </c>
      <c r="L66" s="416">
        <v>1.5</v>
      </c>
      <c r="M66" s="410"/>
      <c r="N66" s="410"/>
      <c r="O66" s="410"/>
      <c r="P66" s="410"/>
      <c r="Q66" s="410"/>
      <c r="R66" s="410"/>
      <c r="S66" s="410"/>
      <c r="T66" s="410"/>
      <c r="U66" s="410"/>
      <c r="V66" s="410"/>
      <c r="W66" s="410"/>
      <c r="X66" s="417"/>
      <c r="Y66" s="410"/>
      <c r="Z66" s="1211"/>
    </row>
    <row r="67" spans="1:26" x14ac:dyDescent="0.2">
      <c r="A67" s="363">
        <v>67</v>
      </c>
      <c r="B67" s="364">
        <f t="shared" si="9"/>
        <v>67</v>
      </c>
      <c r="C67" s="364">
        <f t="shared" si="5"/>
        <v>15</v>
      </c>
      <c r="D67" s="364" t="str">
        <f t="shared" si="10"/>
        <v>$O$67</v>
      </c>
      <c r="E67" s="364">
        <f t="shared" si="7"/>
        <v>15</v>
      </c>
      <c r="F67" s="364" t="str">
        <f t="shared" si="11"/>
        <v>$O$67</v>
      </c>
      <c r="G67" s="761" t="str">
        <f t="shared" si="28"/>
        <v>Gewichtungsfaktor Volksschule</v>
      </c>
      <c r="H67" s="392" t="s">
        <v>220</v>
      </c>
      <c r="I67" s="412">
        <f t="shared" si="26"/>
        <v>1</v>
      </c>
      <c r="J67" s="412">
        <f t="shared" si="27"/>
        <v>1</v>
      </c>
      <c r="K67" s="416">
        <v>1</v>
      </c>
      <c r="L67" s="416">
        <v>1</v>
      </c>
      <c r="M67" s="410"/>
      <c r="N67" s="410"/>
      <c r="O67" s="410"/>
      <c r="P67" s="410"/>
      <c r="Q67" s="410"/>
      <c r="R67" s="410"/>
      <c r="S67" s="410"/>
      <c r="T67" s="410"/>
      <c r="U67" s="410"/>
      <c r="V67" s="410"/>
      <c r="W67" s="410"/>
      <c r="X67" s="417"/>
      <c r="Y67" s="410"/>
      <c r="Z67" s="1211"/>
    </row>
    <row r="68" spans="1:26" x14ac:dyDescent="0.2">
      <c r="A68" s="363">
        <v>68</v>
      </c>
      <c r="B68" s="364">
        <f t="shared" si="9"/>
        <v>68</v>
      </c>
      <c r="C68" s="364">
        <f t="shared" si="5"/>
        <v>15</v>
      </c>
      <c r="D68" s="364" t="str">
        <f t="shared" si="10"/>
        <v>$O$68</v>
      </c>
      <c r="E68" s="364">
        <f t="shared" si="7"/>
        <v>15</v>
      </c>
      <c r="F68" s="364" t="str">
        <f t="shared" si="11"/>
        <v>$O$68</v>
      </c>
      <c r="G68" s="761" t="str">
        <f t="shared" si="28"/>
        <v>Gewichtungsfaktor Volksschule</v>
      </c>
      <c r="H68" s="392" t="s">
        <v>221</v>
      </c>
      <c r="I68" s="412">
        <f t="shared" si="26"/>
        <v>1</v>
      </c>
      <c r="J68" s="412">
        <f t="shared" si="27"/>
        <v>1</v>
      </c>
      <c r="K68" s="416">
        <v>1</v>
      </c>
      <c r="L68" s="416">
        <v>1</v>
      </c>
      <c r="M68" s="410"/>
      <c r="N68" s="410"/>
      <c r="O68" s="410"/>
      <c r="P68" s="410"/>
      <c r="Q68" s="410"/>
      <c r="R68" s="410"/>
      <c r="S68" s="410"/>
      <c r="T68" s="410"/>
      <c r="U68" s="410"/>
      <c r="V68" s="410"/>
      <c r="W68" s="410"/>
      <c r="X68" s="417"/>
      <c r="Y68" s="410"/>
      <c r="Z68" s="1211"/>
    </row>
    <row r="69" spans="1:26" x14ac:dyDescent="0.2">
      <c r="A69" s="363">
        <v>69</v>
      </c>
      <c r="B69" s="364">
        <f t="shared" si="9"/>
        <v>69</v>
      </c>
      <c r="C69" s="364">
        <f t="shared" si="5"/>
        <v>15</v>
      </c>
      <c r="D69" s="364" t="str">
        <f t="shared" si="10"/>
        <v>$O$69</v>
      </c>
      <c r="E69" s="364">
        <f t="shared" si="7"/>
        <v>15</v>
      </c>
      <c r="F69" s="364" t="str">
        <f t="shared" si="11"/>
        <v>$O$69</v>
      </c>
      <c r="G69" s="981" t="str">
        <f t="shared" si="28"/>
        <v>Gewichtungsfaktor Volksschule</v>
      </c>
      <c r="H69" s="398" t="s">
        <v>222</v>
      </c>
      <c r="I69" s="412">
        <f t="shared" si="26"/>
        <v>1.5</v>
      </c>
      <c r="J69" s="412">
        <f t="shared" si="27"/>
        <v>1.5</v>
      </c>
      <c r="K69" s="419">
        <v>1.5</v>
      </c>
      <c r="L69" s="419">
        <v>1.5</v>
      </c>
      <c r="M69" s="411"/>
      <c r="N69" s="411"/>
      <c r="O69" s="411"/>
      <c r="P69" s="411"/>
      <c r="Q69" s="411"/>
      <c r="R69" s="411"/>
      <c r="S69" s="411"/>
      <c r="T69" s="411"/>
      <c r="U69" s="411"/>
      <c r="V69" s="411"/>
      <c r="W69" s="411"/>
      <c r="X69" s="420"/>
      <c r="Y69" s="411"/>
      <c r="Z69" s="1211"/>
    </row>
    <row r="70" spans="1:26" x14ac:dyDescent="0.2">
      <c r="A70" s="363">
        <v>70</v>
      </c>
      <c r="B70" s="364">
        <f t="shared" si="9"/>
        <v>70</v>
      </c>
      <c r="C70" s="364">
        <f t="shared" si="5"/>
        <v>15</v>
      </c>
      <c r="D70" s="364" t="str">
        <f t="shared" si="10"/>
        <v>$O$70</v>
      </c>
      <c r="E70" s="364">
        <f t="shared" si="7"/>
        <v>15</v>
      </c>
      <c r="F70" s="364" t="str">
        <f t="shared" si="11"/>
        <v>$O$70</v>
      </c>
      <c r="G70" s="524"/>
      <c r="H70" s="525"/>
      <c r="I70" s="526"/>
      <c r="J70" s="526"/>
      <c r="K70" s="526"/>
      <c r="L70" s="526"/>
      <c r="M70" s="526"/>
      <c r="N70" s="526"/>
      <c r="O70" s="526"/>
      <c r="P70" s="526"/>
      <c r="Q70" s="526"/>
      <c r="R70" s="526"/>
      <c r="S70" s="526"/>
      <c r="T70" s="526"/>
      <c r="U70" s="526"/>
      <c r="V70" s="526"/>
      <c r="W70" s="526"/>
      <c r="X70" s="526"/>
      <c r="Y70" s="526"/>
      <c r="Z70" s="1121"/>
    </row>
    <row r="71" spans="1:26" s="385" customFormat="1" outlineLevel="1" x14ac:dyDescent="0.2">
      <c r="A71" s="363">
        <v>71</v>
      </c>
      <c r="B71" s="364">
        <f t="shared" si="9"/>
        <v>71</v>
      </c>
      <c r="C71" s="364">
        <f t="shared" si="5"/>
        <v>15</v>
      </c>
      <c r="D71" s="364" t="str">
        <f t="shared" si="10"/>
        <v>$O$71</v>
      </c>
      <c r="E71" s="364">
        <f t="shared" si="7"/>
        <v>15</v>
      </c>
      <c r="F71" s="364" t="str">
        <f t="shared" si="11"/>
        <v>$O$71</v>
      </c>
      <c r="G71" s="425" t="str">
        <f>G72</f>
        <v>Steuerfuss NP</v>
      </c>
      <c r="H71" s="421" t="s">
        <v>226</v>
      </c>
      <c r="I71" s="422"/>
      <c r="J71" s="422"/>
      <c r="K71" s="423"/>
      <c r="L71" s="423"/>
      <c r="M71" s="424" t="str">
        <f t="shared" ref="M71:W71" si="29">M4</f>
        <v>20xx</v>
      </c>
      <c r="N71" s="424">
        <f t="shared" ref="N71" si="30">N4</f>
        <v>2018</v>
      </c>
      <c r="O71" s="424">
        <f t="shared" si="29"/>
        <v>2017</v>
      </c>
      <c r="P71" s="424">
        <f t="shared" si="29"/>
        <v>2016</v>
      </c>
      <c r="Q71" s="424" t="str">
        <f t="shared" si="29"/>
        <v>2016K</v>
      </c>
      <c r="R71" s="424">
        <f t="shared" si="29"/>
        <v>2015</v>
      </c>
      <c r="S71" s="424">
        <f t="shared" si="29"/>
        <v>2014</v>
      </c>
      <c r="T71" s="424">
        <f t="shared" si="29"/>
        <v>2013</v>
      </c>
      <c r="U71" s="424">
        <f t="shared" si="29"/>
        <v>2012</v>
      </c>
      <c r="V71" s="424">
        <f t="shared" si="29"/>
        <v>2011</v>
      </c>
      <c r="W71" s="424">
        <f t="shared" si="29"/>
        <v>2010</v>
      </c>
      <c r="X71" s="424">
        <f t="shared" ref="X71:Y71" si="31">X4</f>
        <v>2009</v>
      </c>
      <c r="Y71" s="424" t="str">
        <f t="shared" si="31"/>
        <v>20xx</v>
      </c>
      <c r="Z71" s="1209"/>
    </row>
    <row r="72" spans="1:26" outlineLevel="1" x14ac:dyDescent="0.2">
      <c r="A72" s="363">
        <v>72</v>
      </c>
      <c r="B72" s="364">
        <f t="shared" si="9"/>
        <v>72</v>
      </c>
      <c r="C72" s="364">
        <f t="shared" si="5"/>
        <v>15</v>
      </c>
      <c r="D72" s="364" t="str">
        <f t="shared" si="10"/>
        <v>$O$72</v>
      </c>
      <c r="E72" s="364">
        <f t="shared" si="7"/>
        <v>15</v>
      </c>
      <c r="F72" s="364" t="str">
        <f t="shared" si="11"/>
        <v>$O$72</v>
      </c>
      <c r="G72" s="429" t="s">
        <v>223</v>
      </c>
      <c r="H72" s="387" t="s">
        <v>212</v>
      </c>
      <c r="I72" s="412">
        <f t="shared" ref="I72:I83" ca="1" si="32">IF(K$3="ja",INDIRECT(D72)+K72,INDIRECT(D72))</f>
        <v>2.09</v>
      </c>
      <c r="J72" s="412">
        <f t="shared" ref="J72:J83" ca="1" si="33">IF(L$3="ja",INDIRECT(F72)+L72,INDIRECT(F72))</f>
        <v>2.09</v>
      </c>
      <c r="K72" s="413"/>
      <c r="L72" s="413"/>
      <c r="M72" s="409">
        <v>2.09</v>
      </c>
      <c r="N72" s="409">
        <v>1.79</v>
      </c>
      <c r="O72" s="409">
        <v>2.09</v>
      </c>
      <c r="P72" s="409">
        <v>2.09</v>
      </c>
      <c r="Q72" s="409">
        <v>2.09</v>
      </c>
      <c r="R72" s="409">
        <v>2.09</v>
      </c>
      <c r="S72" s="409">
        <v>2.09</v>
      </c>
      <c r="T72" s="409">
        <v>2.09</v>
      </c>
      <c r="U72" s="409">
        <v>2.42</v>
      </c>
      <c r="V72" s="409">
        <v>2.42</v>
      </c>
      <c r="W72" s="409"/>
      <c r="X72" s="414"/>
      <c r="Y72" s="409">
        <v>2.09</v>
      </c>
      <c r="Z72" s="1211"/>
    </row>
    <row r="73" spans="1:26" outlineLevel="1" x14ac:dyDescent="0.2">
      <c r="A73" s="363">
        <v>73</v>
      </c>
      <c r="B73" s="364">
        <f t="shared" si="9"/>
        <v>73</v>
      </c>
      <c r="C73" s="364">
        <f t="shared" si="5"/>
        <v>15</v>
      </c>
      <c r="D73" s="364" t="str">
        <f t="shared" si="10"/>
        <v>$O$73</v>
      </c>
      <c r="E73" s="364">
        <f t="shared" si="7"/>
        <v>15</v>
      </c>
      <c r="F73" s="364" t="str">
        <f t="shared" si="11"/>
        <v>$O$73</v>
      </c>
      <c r="G73" s="430" t="str">
        <f>G72</f>
        <v>Steuerfuss NP</v>
      </c>
      <c r="H73" s="392" t="s">
        <v>213</v>
      </c>
      <c r="I73" s="415">
        <f t="shared" ca="1" si="32"/>
        <v>2.37</v>
      </c>
      <c r="J73" s="415">
        <f t="shared" ca="1" si="33"/>
        <v>2.37</v>
      </c>
      <c r="K73" s="416"/>
      <c r="L73" s="416"/>
      <c r="M73" s="410">
        <v>2.3699999999999997</v>
      </c>
      <c r="N73" s="410">
        <v>2.37</v>
      </c>
      <c r="O73" s="410">
        <v>2.37</v>
      </c>
      <c r="P73" s="410">
        <v>2.3699999999999997</v>
      </c>
      <c r="Q73" s="410">
        <v>2.3699999999999997</v>
      </c>
      <c r="R73" s="410">
        <v>2.2699999999999996</v>
      </c>
      <c r="S73" s="410">
        <v>2.2699999999999996</v>
      </c>
      <c r="T73" s="410">
        <v>2.2699999999999996</v>
      </c>
      <c r="U73" s="410">
        <v>2.2700000000000005</v>
      </c>
      <c r="V73" s="410">
        <v>2.2700000000000005</v>
      </c>
      <c r="W73" s="410"/>
      <c r="X73" s="417"/>
      <c r="Y73" s="410">
        <v>2.37</v>
      </c>
      <c r="Z73" s="1211"/>
    </row>
    <row r="74" spans="1:26" outlineLevel="1" x14ac:dyDescent="0.2">
      <c r="A74" s="363">
        <v>74</v>
      </c>
      <c r="B74" s="364">
        <f t="shared" si="9"/>
        <v>74</v>
      </c>
      <c r="C74" s="364">
        <f t="shared" si="5"/>
        <v>15</v>
      </c>
      <c r="D74" s="364" t="str">
        <f t="shared" si="10"/>
        <v>$O$74</v>
      </c>
      <c r="E74" s="364">
        <f t="shared" si="7"/>
        <v>15</v>
      </c>
      <c r="F74" s="364" t="str">
        <f t="shared" si="11"/>
        <v>$O$74</v>
      </c>
      <c r="G74" s="430" t="str">
        <f t="shared" ref="G74:G82" si="34">G73</f>
        <v>Steuerfuss NP</v>
      </c>
      <c r="H74" s="392" t="s">
        <v>214</v>
      </c>
      <c r="I74" s="415">
        <f t="shared" ca="1" si="32"/>
        <v>2.4700000000000002</v>
      </c>
      <c r="J74" s="415">
        <f t="shared" ca="1" si="33"/>
        <v>2.4700000000000002</v>
      </c>
      <c r="K74" s="416"/>
      <c r="L74" s="416"/>
      <c r="M74" s="410">
        <v>2.5700000000000003</v>
      </c>
      <c r="N74" s="410">
        <v>2.27</v>
      </c>
      <c r="O74" s="410">
        <v>2.4700000000000002</v>
      </c>
      <c r="P74" s="410">
        <v>2.5700000000000003</v>
      </c>
      <c r="Q74" s="410">
        <v>2.5700000000000003</v>
      </c>
      <c r="R74" s="410">
        <v>2.5700000000000003</v>
      </c>
      <c r="S74" s="410">
        <v>2.5700000000000003</v>
      </c>
      <c r="T74" s="410">
        <v>2.5700000000000003</v>
      </c>
      <c r="U74" s="410">
        <v>2.6000000000000005</v>
      </c>
      <c r="V74" s="410">
        <v>2.5</v>
      </c>
      <c r="W74" s="410"/>
      <c r="X74" s="417"/>
      <c r="Y74" s="410">
        <v>2.4700000000000002</v>
      </c>
      <c r="Z74" s="1211"/>
    </row>
    <row r="75" spans="1:26" outlineLevel="1" x14ac:dyDescent="0.2">
      <c r="A75" s="363">
        <v>75</v>
      </c>
      <c r="B75" s="364">
        <f t="shared" ref="B75:B138" si="35">A75</f>
        <v>75</v>
      </c>
      <c r="C75" s="364">
        <f t="shared" si="5"/>
        <v>15</v>
      </c>
      <c r="D75" s="364" t="str">
        <f t="shared" ref="D75:D138" si="36">ADDRESS(B75,C75)</f>
        <v>$O$75</v>
      </c>
      <c r="E75" s="364">
        <f t="shared" si="7"/>
        <v>15</v>
      </c>
      <c r="F75" s="364" t="str">
        <f t="shared" ref="F75:F138" si="37">ADDRESS(B75,E75)</f>
        <v>$O$75</v>
      </c>
      <c r="G75" s="430" t="str">
        <f t="shared" si="34"/>
        <v>Steuerfuss NP</v>
      </c>
      <c r="H75" s="392" t="s">
        <v>215</v>
      </c>
      <c r="I75" s="415">
        <f t="shared" ca="1" si="32"/>
        <v>2.2199999999999998</v>
      </c>
      <c r="J75" s="415">
        <f t="shared" ca="1" si="33"/>
        <v>2.2199999999999998</v>
      </c>
      <c r="K75" s="416"/>
      <c r="L75" s="416"/>
      <c r="M75" s="410">
        <v>2.2199999999999998</v>
      </c>
      <c r="N75" s="410">
        <v>2.2199999999999998</v>
      </c>
      <c r="O75" s="410">
        <v>2.2199999999999998</v>
      </c>
      <c r="P75" s="410">
        <v>2.2199999999999998</v>
      </c>
      <c r="Q75" s="410">
        <v>2.2199999999999998</v>
      </c>
      <c r="R75" s="410">
        <v>2.2199999999999998</v>
      </c>
      <c r="S75" s="410">
        <v>2.2199999999999998</v>
      </c>
      <c r="T75" s="410">
        <v>2.0700000000000003</v>
      </c>
      <c r="U75" s="410">
        <v>2.1000000000000005</v>
      </c>
      <c r="V75" s="410">
        <v>2.1000000000000005</v>
      </c>
      <c r="W75" s="410"/>
      <c r="X75" s="417"/>
      <c r="Y75" s="410">
        <v>2.2199999999999998</v>
      </c>
      <c r="Z75" s="1211"/>
    </row>
    <row r="76" spans="1:26" outlineLevel="1" x14ac:dyDescent="0.2">
      <c r="A76" s="363">
        <v>76</v>
      </c>
      <c r="B76" s="364">
        <f t="shared" si="35"/>
        <v>76</v>
      </c>
      <c r="C76" s="364">
        <f t="shared" si="5"/>
        <v>15</v>
      </c>
      <c r="D76" s="364" t="str">
        <f t="shared" si="36"/>
        <v>$O$76</v>
      </c>
      <c r="E76" s="364">
        <f t="shared" si="7"/>
        <v>15</v>
      </c>
      <c r="F76" s="364" t="str">
        <f t="shared" si="37"/>
        <v>$O$76</v>
      </c>
      <c r="G76" s="430" t="str">
        <f t="shared" si="34"/>
        <v>Steuerfuss NP</v>
      </c>
      <c r="H76" s="392" t="s">
        <v>216</v>
      </c>
      <c r="I76" s="415">
        <f t="shared" ca="1" si="32"/>
        <v>1.7000000000000002</v>
      </c>
      <c r="J76" s="415">
        <f t="shared" ca="1" si="33"/>
        <v>1.7000000000000002</v>
      </c>
      <c r="K76" s="416"/>
      <c r="L76" s="416"/>
      <c r="M76" s="410">
        <v>1.7000000000000002</v>
      </c>
      <c r="N76" s="410">
        <v>1.7000000000000002</v>
      </c>
      <c r="O76" s="410">
        <v>1.7000000000000002</v>
      </c>
      <c r="P76" s="410">
        <v>1.7000000000000002</v>
      </c>
      <c r="Q76" s="410">
        <v>1.7000000000000002</v>
      </c>
      <c r="R76" s="410">
        <v>1.7999999999999998</v>
      </c>
      <c r="S76" s="410">
        <v>1.7999999999999998</v>
      </c>
      <c r="T76" s="410">
        <v>1.7999999999999998</v>
      </c>
      <c r="U76" s="410">
        <v>1.7999999999999998</v>
      </c>
      <c r="V76" s="410">
        <v>1.7999999999999998</v>
      </c>
      <c r="W76" s="410"/>
      <c r="X76" s="417"/>
      <c r="Y76" s="410">
        <v>1.7000000000000002</v>
      </c>
      <c r="Z76" s="1211"/>
    </row>
    <row r="77" spans="1:26" outlineLevel="1" x14ac:dyDescent="0.2">
      <c r="A77" s="363">
        <v>77</v>
      </c>
      <c r="B77" s="364">
        <f t="shared" si="35"/>
        <v>77</v>
      </c>
      <c r="C77" s="364">
        <f t="shared" si="5"/>
        <v>15</v>
      </c>
      <c r="D77" s="364" t="str">
        <f t="shared" si="36"/>
        <v>$O$77</v>
      </c>
      <c r="E77" s="364">
        <f t="shared" si="7"/>
        <v>15</v>
      </c>
      <c r="F77" s="364" t="str">
        <f t="shared" si="37"/>
        <v>$O$77</v>
      </c>
      <c r="G77" s="430" t="str">
        <f t="shared" si="34"/>
        <v>Steuerfuss NP</v>
      </c>
      <c r="H77" s="392" t="s">
        <v>217</v>
      </c>
      <c r="I77" s="415">
        <f t="shared" ca="1" si="32"/>
        <v>2.3200000000000003</v>
      </c>
      <c r="J77" s="415">
        <f t="shared" ca="1" si="33"/>
        <v>2.3200000000000003</v>
      </c>
      <c r="K77" s="416"/>
      <c r="L77" s="416"/>
      <c r="M77" s="410">
        <v>2.3200000000000003</v>
      </c>
      <c r="N77" s="410">
        <v>2.3200000000000003</v>
      </c>
      <c r="O77" s="410">
        <v>2.3200000000000003</v>
      </c>
      <c r="P77" s="410">
        <v>2.3200000000000003</v>
      </c>
      <c r="Q77" s="410">
        <v>2.3200000000000003</v>
      </c>
      <c r="R77" s="410">
        <v>2.3200000000000003</v>
      </c>
      <c r="S77" s="410">
        <v>2.3200000000000003</v>
      </c>
      <c r="T77" s="410">
        <v>2.3200000000000003</v>
      </c>
      <c r="U77" s="410">
        <v>2.3500000000000005</v>
      </c>
      <c r="V77" s="410">
        <v>2.3500000000000005</v>
      </c>
      <c r="W77" s="410"/>
      <c r="X77" s="417"/>
      <c r="Y77" s="410">
        <v>2.3200000000000003</v>
      </c>
      <c r="Z77" s="1211"/>
    </row>
    <row r="78" spans="1:26" outlineLevel="1" x14ac:dyDescent="0.2">
      <c r="A78" s="363">
        <v>78</v>
      </c>
      <c r="B78" s="364">
        <f t="shared" si="35"/>
        <v>78</v>
      </c>
      <c r="C78" s="364">
        <f t="shared" si="5"/>
        <v>15</v>
      </c>
      <c r="D78" s="364" t="str">
        <f t="shared" si="36"/>
        <v>$O$78</v>
      </c>
      <c r="E78" s="364">
        <f t="shared" si="7"/>
        <v>15</v>
      </c>
      <c r="F78" s="364" t="str">
        <f t="shared" si="37"/>
        <v>$O$78</v>
      </c>
      <c r="G78" s="430" t="str">
        <f t="shared" si="34"/>
        <v>Steuerfuss NP</v>
      </c>
      <c r="H78" s="392" t="s">
        <v>218</v>
      </c>
      <c r="I78" s="415">
        <f t="shared" ca="1" si="32"/>
        <v>1.59</v>
      </c>
      <c r="J78" s="415">
        <f t="shared" ca="1" si="33"/>
        <v>1.59</v>
      </c>
      <c r="K78" s="416"/>
      <c r="L78" s="416"/>
      <c r="M78" s="410">
        <v>1.5899999999999999</v>
      </c>
      <c r="N78" s="410">
        <v>1.4700000000000002</v>
      </c>
      <c r="O78" s="410">
        <v>1.59</v>
      </c>
      <c r="P78" s="410">
        <v>1.5899999999999999</v>
      </c>
      <c r="Q78" s="410">
        <v>1.5899999999999999</v>
      </c>
      <c r="R78" s="410">
        <v>1.5899999999999999</v>
      </c>
      <c r="S78" s="410">
        <v>1.5899999999999999</v>
      </c>
      <c r="T78" s="410">
        <v>1.5899999999999999</v>
      </c>
      <c r="U78" s="410">
        <v>1.62</v>
      </c>
      <c r="V78" s="410">
        <v>1.62</v>
      </c>
      <c r="W78" s="410"/>
      <c r="X78" s="417"/>
      <c r="Y78" s="410">
        <v>1.59</v>
      </c>
      <c r="Z78" s="1211"/>
    </row>
    <row r="79" spans="1:26" outlineLevel="1" x14ac:dyDescent="0.2">
      <c r="A79" s="363">
        <v>79</v>
      </c>
      <c r="B79" s="364">
        <f t="shared" si="35"/>
        <v>79</v>
      </c>
      <c r="C79" s="364">
        <f t="shared" si="5"/>
        <v>15</v>
      </c>
      <c r="D79" s="364" t="str">
        <f t="shared" si="36"/>
        <v>$O$79</v>
      </c>
      <c r="E79" s="364">
        <f t="shared" si="7"/>
        <v>15</v>
      </c>
      <c r="F79" s="364" t="str">
        <f t="shared" si="37"/>
        <v>$O$79</v>
      </c>
      <c r="G79" s="430" t="str">
        <f t="shared" si="34"/>
        <v>Steuerfuss NP</v>
      </c>
      <c r="H79" s="392" t="s">
        <v>219</v>
      </c>
      <c r="I79" s="415">
        <f t="shared" ca="1" si="32"/>
        <v>2.15</v>
      </c>
      <c r="J79" s="415">
        <f t="shared" ca="1" si="33"/>
        <v>2.15</v>
      </c>
      <c r="K79" s="416"/>
      <c r="L79" s="416"/>
      <c r="M79" s="410">
        <v>2.1499999999999995</v>
      </c>
      <c r="N79" s="410">
        <v>2.0499999999999998</v>
      </c>
      <c r="O79" s="410">
        <v>2.15</v>
      </c>
      <c r="P79" s="410">
        <v>2.1499999999999995</v>
      </c>
      <c r="Q79" s="410">
        <v>2.1499999999999995</v>
      </c>
      <c r="R79" s="410">
        <v>2.1499999999999995</v>
      </c>
      <c r="S79" s="410">
        <v>2.1499999999999995</v>
      </c>
      <c r="T79" s="410">
        <v>2.2000000000000002</v>
      </c>
      <c r="U79" s="410">
        <v>2.4000000000000004</v>
      </c>
      <c r="V79" s="410">
        <v>2.2000000000000002</v>
      </c>
      <c r="W79" s="410"/>
      <c r="X79" s="417"/>
      <c r="Y79" s="410">
        <v>2.15</v>
      </c>
      <c r="Z79" s="1211"/>
    </row>
    <row r="80" spans="1:26" outlineLevel="1" x14ac:dyDescent="0.2">
      <c r="A80" s="363">
        <v>80</v>
      </c>
      <c r="B80" s="364">
        <f t="shared" si="35"/>
        <v>80</v>
      </c>
      <c r="C80" s="364">
        <f t="shared" si="5"/>
        <v>15</v>
      </c>
      <c r="D80" s="364" t="str">
        <f t="shared" si="36"/>
        <v>$O$80</v>
      </c>
      <c r="E80" s="364">
        <f t="shared" si="7"/>
        <v>15</v>
      </c>
      <c r="F80" s="364" t="str">
        <f t="shared" si="37"/>
        <v>$O$80</v>
      </c>
      <c r="G80" s="430" t="str">
        <f t="shared" si="34"/>
        <v>Steuerfuss NP</v>
      </c>
      <c r="H80" s="392" t="s">
        <v>220</v>
      </c>
      <c r="I80" s="415">
        <f t="shared" ca="1" si="32"/>
        <v>2.4500000000000002</v>
      </c>
      <c r="J80" s="415">
        <f t="shared" ca="1" si="33"/>
        <v>2.4500000000000002</v>
      </c>
      <c r="K80" s="416"/>
      <c r="L80" s="416"/>
      <c r="M80" s="410">
        <v>2.4500000000000002</v>
      </c>
      <c r="N80" s="410">
        <v>2.4500000000000002</v>
      </c>
      <c r="O80" s="410">
        <v>2.4500000000000002</v>
      </c>
      <c r="P80" s="410">
        <v>2.4500000000000002</v>
      </c>
      <c r="Q80" s="410">
        <v>2.4500000000000002</v>
      </c>
      <c r="R80" s="410">
        <v>2.4500000000000002</v>
      </c>
      <c r="S80" s="410">
        <v>2.4500000000000002</v>
      </c>
      <c r="T80" s="410">
        <v>2.3499999999999996</v>
      </c>
      <c r="U80" s="410">
        <v>2.3500000000000005</v>
      </c>
      <c r="V80" s="410">
        <v>2.4500000000000002</v>
      </c>
      <c r="W80" s="410"/>
      <c r="X80" s="417"/>
      <c r="Y80" s="410">
        <v>2.4500000000000002</v>
      </c>
      <c r="Z80" s="1211"/>
    </row>
    <row r="81" spans="1:26" outlineLevel="1" x14ac:dyDescent="0.2">
      <c r="A81" s="363">
        <v>81</v>
      </c>
      <c r="B81" s="364">
        <f t="shared" si="35"/>
        <v>81</v>
      </c>
      <c r="C81" s="364">
        <f t="shared" si="5"/>
        <v>15</v>
      </c>
      <c r="D81" s="364" t="str">
        <f t="shared" si="36"/>
        <v>$O$81</v>
      </c>
      <c r="E81" s="364">
        <f t="shared" si="7"/>
        <v>15</v>
      </c>
      <c r="F81" s="364" t="str">
        <f t="shared" si="37"/>
        <v>$O$81</v>
      </c>
      <c r="G81" s="430" t="str">
        <f t="shared" si="34"/>
        <v>Steuerfuss NP</v>
      </c>
      <c r="H81" s="392" t="s">
        <v>221</v>
      </c>
      <c r="I81" s="415">
        <f t="shared" ca="1" si="32"/>
        <v>1.77</v>
      </c>
      <c r="J81" s="415">
        <f t="shared" ca="1" si="33"/>
        <v>1.77</v>
      </c>
      <c r="K81" s="416"/>
      <c r="L81" s="416"/>
      <c r="M81" s="410">
        <v>1.7699999999999996</v>
      </c>
      <c r="N81" s="410">
        <v>1.77</v>
      </c>
      <c r="O81" s="410">
        <v>1.77</v>
      </c>
      <c r="P81" s="410">
        <v>1.7699999999999996</v>
      </c>
      <c r="Q81" s="410">
        <v>1.7699999999999996</v>
      </c>
      <c r="R81" s="410">
        <v>1.7699999999999996</v>
      </c>
      <c r="S81" s="410">
        <v>1.7699999999999996</v>
      </c>
      <c r="T81" s="410">
        <v>1.6899999999999995</v>
      </c>
      <c r="U81" s="410">
        <v>1.7999999999999998</v>
      </c>
      <c r="V81" s="410">
        <v>1.7999999999999998</v>
      </c>
      <c r="W81" s="410"/>
      <c r="X81" s="417"/>
      <c r="Y81" s="410">
        <v>1.77</v>
      </c>
      <c r="Z81" s="1211"/>
    </row>
    <row r="82" spans="1:26" outlineLevel="1" x14ac:dyDescent="0.2">
      <c r="A82" s="363">
        <v>82</v>
      </c>
      <c r="B82" s="364">
        <f t="shared" si="35"/>
        <v>82</v>
      </c>
      <c r="C82" s="364">
        <f t="shared" si="5"/>
        <v>15</v>
      </c>
      <c r="D82" s="364" t="str">
        <f t="shared" si="36"/>
        <v>$O$82</v>
      </c>
      <c r="E82" s="364">
        <f t="shared" si="7"/>
        <v>15</v>
      </c>
      <c r="F82" s="364" t="str">
        <f t="shared" si="37"/>
        <v>$O$82</v>
      </c>
      <c r="G82" s="431" t="str">
        <f t="shared" si="34"/>
        <v>Steuerfuss NP</v>
      </c>
      <c r="H82" s="398" t="s">
        <v>222</v>
      </c>
      <c r="I82" s="418">
        <f t="shared" ca="1" si="32"/>
        <v>3</v>
      </c>
      <c r="J82" s="418">
        <f t="shared" ca="1" si="33"/>
        <v>3</v>
      </c>
      <c r="K82" s="419"/>
      <c r="L82" s="419"/>
      <c r="M82" s="411">
        <v>3</v>
      </c>
      <c r="N82" s="411">
        <v>2.5</v>
      </c>
      <c r="O82" s="411">
        <v>3</v>
      </c>
      <c r="P82" s="411">
        <v>3</v>
      </c>
      <c r="Q82" s="411">
        <v>3</v>
      </c>
      <c r="R82" s="411">
        <v>3</v>
      </c>
      <c r="S82" s="411">
        <v>3</v>
      </c>
      <c r="T82" s="411">
        <v>3</v>
      </c>
      <c r="U82" s="411">
        <v>3.0200000000000005</v>
      </c>
      <c r="V82" s="411">
        <v>2.8200000000000003</v>
      </c>
      <c r="W82" s="411"/>
      <c r="X82" s="420"/>
      <c r="Y82" s="411">
        <v>3</v>
      </c>
      <c r="Z82" s="1211"/>
    </row>
    <row r="83" spans="1:26" outlineLevel="1" x14ac:dyDescent="0.2">
      <c r="A83" s="363">
        <v>83</v>
      </c>
      <c r="B83" s="364">
        <f t="shared" si="35"/>
        <v>83</v>
      </c>
      <c r="C83" s="364">
        <f t="shared" si="5"/>
        <v>15</v>
      </c>
      <c r="D83" s="364" t="str">
        <f t="shared" si="36"/>
        <v>$O$83</v>
      </c>
      <c r="E83" s="364">
        <f t="shared" si="7"/>
        <v>15</v>
      </c>
      <c r="F83" s="364" t="str">
        <f t="shared" si="37"/>
        <v>$O$83</v>
      </c>
      <c r="G83" s="397" t="str">
        <f>G82</f>
        <v>Steuerfuss NP</v>
      </c>
      <c r="H83" s="398" t="s">
        <v>154</v>
      </c>
      <c r="I83" s="418">
        <f t="shared" ca="1" si="32"/>
        <v>2.66</v>
      </c>
      <c r="J83" s="418">
        <f t="shared" ca="1" si="33"/>
        <v>2.66</v>
      </c>
      <c r="K83" s="419"/>
      <c r="L83" s="419"/>
      <c r="M83" s="411">
        <v>2.66</v>
      </c>
      <c r="N83" s="411">
        <v>2.66</v>
      </c>
      <c r="O83" s="411">
        <v>2.66</v>
      </c>
      <c r="P83" s="411">
        <v>2.66</v>
      </c>
      <c r="Q83" s="411">
        <v>2.66</v>
      </c>
      <c r="R83" s="411">
        <v>2.66</v>
      </c>
      <c r="S83" s="411">
        <v>2.66</v>
      </c>
      <c r="T83" s="411">
        <v>2.66</v>
      </c>
      <c r="U83" s="411">
        <v>2.63</v>
      </c>
      <c r="V83" s="411">
        <v>2.63</v>
      </c>
      <c r="W83" s="411">
        <v>2.63</v>
      </c>
      <c r="X83" s="420">
        <v>2.58</v>
      </c>
      <c r="Y83" s="411">
        <v>2.66</v>
      </c>
      <c r="Z83" s="1211"/>
    </row>
    <row r="84" spans="1:26" outlineLevel="1" x14ac:dyDescent="0.2">
      <c r="A84" s="363">
        <v>84</v>
      </c>
      <c r="B84" s="364">
        <f t="shared" si="35"/>
        <v>84</v>
      </c>
      <c r="C84" s="364">
        <f t="shared" si="5"/>
        <v>15</v>
      </c>
      <c r="D84" s="364" t="str">
        <f t="shared" si="36"/>
        <v>$O$84</v>
      </c>
      <c r="E84" s="364">
        <f t="shared" si="7"/>
        <v>15</v>
      </c>
      <c r="F84" s="364" t="str">
        <f t="shared" si="37"/>
        <v>$O$84</v>
      </c>
      <c r="G84" s="432"/>
      <c r="H84" s="433"/>
      <c r="I84" s="434"/>
      <c r="J84" s="434"/>
      <c r="K84" s="434"/>
      <c r="L84" s="434"/>
      <c r="M84" s="434"/>
      <c r="N84" s="434"/>
      <c r="O84" s="434"/>
      <c r="P84" s="434"/>
      <c r="Q84" s="434"/>
      <c r="R84" s="434"/>
      <c r="S84" s="434"/>
      <c r="T84" s="434"/>
      <c r="U84" s="434"/>
      <c r="V84" s="434"/>
      <c r="W84" s="434"/>
      <c r="X84" s="434"/>
      <c r="Y84" s="434"/>
      <c r="Z84" s="1121"/>
    </row>
    <row r="85" spans="1:26" outlineLevel="1" x14ac:dyDescent="0.2">
      <c r="A85" s="363">
        <v>85</v>
      </c>
      <c r="B85" s="364">
        <f t="shared" si="35"/>
        <v>85</v>
      </c>
      <c r="C85" s="364">
        <f t="shared" si="5"/>
        <v>15</v>
      </c>
      <c r="D85" s="364" t="str">
        <f t="shared" si="36"/>
        <v>$O$85</v>
      </c>
      <c r="E85" s="364">
        <f t="shared" si="7"/>
        <v>15</v>
      </c>
      <c r="F85" s="364" t="str">
        <f t="shared" si="37"/>
        <v>$O$85</v>
      </c>
      <c r="G85" s="425" t="str">
        <f>G86</f>
        <v>Steuerertrag Netto pro Einheit NP</v>
      </c>
      <c r="H85" s="421" t="s">
        <v>226</v>
      </c>
      <c r="I85" s="422"/>
      <c r="J85" s="422"/>
      <c r="K85" s="423"/>
      <c r="L85" s="423"/>
      <c r="M85" s="1473" t="s">
        <v>379</v>
      </c>
      <c r="N85" s="1473">
        <v>2018</v>
      </c>
      <c r="O85" s="424">
        <f>O4-1</f>
        <v>2016</v>
      </c>
      <c r="P85" s="424">
        <f>P4-1</f>
        <v>2015</v>
      </c>
      <c r="Q85" s="1081" t="s">
        <v>477</v>
      </c>
      <c r="R85" s="424">
        <f t="shared" ref="R85:W85" si="38">R4-1</f>
        <v>2014</v>
      </c>
      <c r="S85" s="424">
        <f t="shared" si="38"/>
        <v>2013</v>
      </c>
      <c r="T85" s="424">
        <f t="shared" si="38"/>
        <v>2012</v>
      </c>
      <c r="U85" s="424">
        <f t="shared" si="38"/>
        <v>2011</v>
      </c>
      <c r="V85" s="424">
        <f t="shared" si="38"/>
        <v>2010</v>
      </c>
      <c r="W85" s="424">
        <f t="shared" si="38"/>
        <v>2009</v>
      </c>
      <c r="X85" s="424">
        <f t="shared" ref="X85" si="39">X4-1</f>
        <v>2008</v>
      </c>
      <c r="Y85" s="424" t="str">
        <f>Y4</f>
        <v>20xx</v>
      </c>
      <c r="Z85" s="1209"/>
    </row>
    <row r="86" spans="1:26" outlineLevel="1" x14ac:dyDescent="0.2">
      <c r="A86" s="363">
        <v>86</v>
      </c>
      <c r="B86" s="364">
        <f t="shared" si="35"/>
        <v>86</v>
      </c>
      <c r="C86" s="364">
        <f t="shared" si="5"/>
        <v>15</v>
      </c>
      <c r="D86" s="364" t="str">
        <f t="shared" si="36"/>
        <v>$O$86</v>
      </c>
      <c r="E86" s="364">
        <f t="shared" si="7"/>
        <v>15</v>
      </c>
      <c r="F86" s="364" t="str">
        <f t="shared" si="37"/>
        <v>$O$86</v>
      </c>
      <c r="G86" s="408" t="s">
        <v>259</v>
      </c>
      <c r="H86" s="387" t="s">
        <v>212</v>
      </c>
      <c r="I86" s="412">
        <f t="shared" ref="I86:I97" ca="1" si="40">IF(K$3="ja",INDIRECT(D86)+K86,INDIRECT(D86))</f>
        <v>3164772.4</v>
      </c>
      <c r="J86" s="412">
        <f t="shared" ref="J86:J97" ca="1" si="41">IF(L$3="ja",INDIRECT(F86)+L86,INDIRECT(F86))</f>
        <v>3164772.4</v>
      </c>
      <c r="K86" s="413"/>
      <c r="L86" s="413"/>
      <c r="M86" s="409">
        <v>3228000</v>
      </c>
      <c r="N86" s="409">
        <v>3469346.25</v>
      </c>
      <c r="O86" s="409">
        <v>3164772.4</v>
      </c>
      <c r="P86" s="409">
        <v>2947573.85</v>
      </c>
      <c r="Q86" s="409">
        <v>2947573.85</v>
      </c>
      <c r="R86" s="409">
        <v>3004935.85</v>
      </c>
      <c r="S86" s="409">
        <v>2890984.31</v>
      </c>
      <c r="T86" s="409">
        <v>2756587.93</v>
      </c>
      <c r="U86" s="409">
        <v>2718260.97</v>
      </c>
      <c r="V86" s="409">
        <v>2794592.4</v>
      </c>
      <c r="W86" s="409"/>
      <c r="X86" s="414"/>
      <c r="Y86" s="409">
        <v>3164772.4</v>
      </c>
      <c r="Z86" s="1211"/>
    </row>
    <row r="87" spans="1:26" outlineLevel="1" x14ac:dyDescent="0.2">
      <c r="A87" s="363">
        <v>87</v>
      </c>
      <c r="B87" s="364">
        <f t="shared" si="35"/>
        <v>87</v>
      </c>
      <c r="C87" s="364">
        <f t="shared" si="5"/>
        <v>15</v>
      </c>
      <c r="D87" s="364" t="str">
        <f t="shared" si="36"/>
        <v>$O$87</v>
      </c>
      <c r="E87" s="364">
        <f t="shared" si="7"/>
        <v>15</v>
      </c>
      <c r="F87" s="364" t="str">
        <f t="shared" si="37"/>
        <v>$O$87</v>
      </c>
      <c r="G87" s="386" t="str">
        <f>G86</f>
        <v>Steuerertrag Netto pro Einheit NP</v>
      </c>
      <c r="H87" s="392" t="s">
        <v>213</v>
      </c>
      <c r="I87" s="415">
        <f t="shared" ca="1" si="40"/>
        <v>4202886.8499999996</v>
      </c>
      <c r="J87" s="415">
        <f t="shared" ca="1" si="41"/>
        <v>4202886.8499999996</v>
      </c>
      <c r="K87" s="416"/>
      <c r="L87" s="416"/>
      <c r="M87" s="410">
        <v>4202000</v>
      </c>
      <c r="N87" s="410">
        <v>4203643.0999999996</v>
      </c>
      <c r="O87" s="410">
        <v>4202886.8499999996</v>
      </c>
      <c r="P87" s="410">
        <v>4058999.3</v>
      </c>
      <c r="Q87" s="410">
        <v>4058999.3</v>
      </c>
      <c r="R87" s="410">
        <v>3896419.6</v>
      </c>
      <c r="S87" s="410">
        <v>3936978.88</v>
      </c>
      <c r="T87" s="410">
        <v>3720770.76</v>
      </c>
      <c r="U87" s="410">
        <v>3894618.47</v>
      </c>
      <c r="V87" s="410">
        <v>3983760.25</v>
      </c>
      <c r="W87" s="410"/>
      <c r="X87" s="417"/>
      <c r="Y87" s="410">
        <v>4202886.8499999996</v>
      </c>
      <c r="Z87" s="1211"/>
    </row>
    <row r="88" spans="1:26" outlineLevel="1" x14ac:dyDescent="0.2">
      <c r="A88" s="363">
        <v>88</v>
      </c>
      <c r="B88" s="364">
        <f t="shared" si="35"/>
        <v>88</v>
      </c>
      <c r="C88" s="364">
        <f t="shared" si="5"/>
        <v>15</v>
      </c>
      <c r="D88" s="364" t="str">
        <f t="shared" si="36"/>
        <v>$O$88</v>
      </c>
      <c r="E88" s="364">
        <f t="shared" si="7"/>
        <v>15</v>
      </c>
      <c r="F88" s="364" t="str">
        <f t="shared" si="37"/>
        <v>$O$88</v>
      </c>
      <c r="G88" s="386" t="str">
        <f t="shared" ref="G88:G96" si="42">G87</f>
        <v>Steuerertrag Netto pro Einheit NP</v>
      </c>
      <c r="H88" s="392" t="s">
        <v>214</v>
      </c>
      <c r="I88" s="415">
        <f t="shared" ca="1" si="40"/>
        <v>1121029.8999999999</v>
      </c>
      <c r="J88" s="415">
        <f t="shared" ca="1" si="41"/>
        <v>1121029.8999999999</v>
      </c>
      <c r="K88" s="416"/>
      <c r="L88" s="416"/>
      <c r="M88" s="410">
        <v>1113000</v>
      </c>
      <c r="N88" s="410">
        <v>1091198.95</v>
      </c>
      <c r="O88" s="410">
        <v>1121029.8999999999</v>
      </c>
      <c r="P88" s="410">
        <v>1088506.75</v>
      </c>
      <c r="Q88" s="410">
        <v>1088506.75</v>
      </c>
      <c r="R88" s="410">
        <v>966009.9</v>
      </c>
      <c r="S88" s="410">
        <v>941794.11</v>
      </c>
      <c r="T88" s="410">
        <v>899245.63</v>
      </c>
      <c r="U88" s="410">
        <v>904132.76</v>
      </c>
      <c r="V88" s="410">
        <v>933277.73</v>
      </c>
      <c r="W88" s="410"/>
      <c r="X88" s="417"/>
      <c r="Y88" s="410">
        <v>1121029.8999999999</v>
      </c>
      <c r="Z88" s="1211"/>
    </row>
    <row r="89" spans="1:26" outlineLevel="1" x14ac:dyDescent="0.2">
      <c r="A89" s="363">
        <v>89</v>
      </c>
      <c r="B89" s="364">
        <f t="shared" si="35"/>
        <v>89</v>
      </c>
      <c r="C89" s="364">
        <f t="shared" si="5"/>
        <v>15</v>
      </c>
      <c r="D89" s="364" t="str">
        <f t="shared" si="36"/>
        <v>$O$89</v>
      </c>
      <c r="E89" s="364">
        <f t="shared" si="7"/>
        <v>15</v>
      </c>
      <c r="F89" s="364" t="str">
        <f t="shared" si="37"/>
        <v>$O$89</v>
      </c>
      <c r="G89" s="386" t="str">
        <f t="shared" si="42"/>
        <v>Steuerertrag Netto pro Einheit NP</v>
      </c>
      <c r="H89" s="392" t="s">
        <v>215</v>
      </c>
      <c r="I89" s="415">
        <f t="shared" ca="1" si="40"/>
        <v>1349309.85</v>
      </c>
      <c r="J89" s="415">
        <f t="shared" ca="1" si="41"/>
        <v>1349309.85</v>
      </c>
      <c r="K89" s="416"/>
      <c r="L89" s="416"/>
      <c r="M89" s="410">
        <v>1364000</v>
      </c>
      <c r="N89" s="410">
        <v>1541925.15</v>
      </c>
      <c r="O89" s="410">
        <v>1349309.85</v>
      </c>
      <c r="P89" s="410">
        <v>1333312.3</v>
      </c>
      <c r="Q89" s="410">
        <v>1333312.3</v>
      </c>
      <c r="R89" s="410">
        <v>1262187.45</v>
      </c>
      <c r="S89" s="410">
        <v>1297200.04</v>
      </c>
      <c r="T89" s="410">
        <v>979487.63</v>
      </c>
      <c r="U89" s="410">
        <v>1069457.81</v>
      </c>
      <c r="V89" s="410">
        <v>1121862.3</v>
      </c>
      <c r="W89" s="410"/>
      <c r="X89" s="417"/>
      <c r="Y89" s="410">
        <v>1349309.85</v>
      </c>
      <c r="Z89" s="1211"/>
    </row>
    <row r="90" spans="1:26" outlineLevel="1" x14ac:dyDescent="0.2">
      <c r="A90" s="363">
        <v>90</v>
      </c>
      <c r="B90" s="364">
        <f t="shared" si="35"/>
        <v>90</v>
      </c>
      <c r="C90" s="364">
        <f t="shared" si="5"/>
        <v>15</v>
      </c>
      <c r="D90" s="364" t="str">
        <f t="shared" si="36"/>
        <v>$O$90</v>
      </c>
      <c r="E90" s="364">
        <f t="shared" si="7"/>
        <v>15</v>
      </c>
      <c r="F90" s="364" t="str">
        <f t="shared" si="37"/>
        <v>$O$90</v>
      </c>
      <c r="G90" s="386" t="str">
        <f t="shared" si="42"/>
        <v>Steuerertrag Netto pro Einheit NP</v>
      </c>
      <c r="H90" s="392" t="s">
        <v>216</v>
      </c>
      <c r="I90" s="415">
        <f t="shared" ca="1" si="40"/>
        <v>5045360.95</v>
      </c>
      <c r="J90" s="415">
        <f t="shared" ca="1" si="41"/>
        <v>5045360.95</v>
      </c>
      <c r="K90" s="416"/>
      <c r="L90" s="416"/>
      <c r="M90" s="410">
        <v>5314000</v>
      </c>
      <c r="N90" s="410">
        <v>5485779.5499999998</v>
      </c>
      <c r="O90" s="410">
        <v>5045360.95</v>
      </c>
      <c r="P90" s="410">
        <v>5314865.1500000004</v>
      </c>
      <c r="Q90" s="410">
        <v>5314865.1500000004</v>
      </c>
      <c r="R90" s="410">
        <v>4972553.5999999996</v>
      </c>
      <c r="S90" s="410">
        <v>4700468.8099999996</v>
      </c>
      <c r="T90" s="410">
        <v>4634181.09</v>
      </c>
      <c r="U90" s="410">
        <v>4502516.04</v>
      </c>
      <c r="V90" s="410">
        <v>5117850.87</v>
      </c>
      <c r="W90" s="410"/>
      <c r="X90" s="417"/>
      <c r="Y90" s="410">
        <v>5045360.95</v>
      </c>
      <c r="Z90" s="1211"/>
    </row>
    <row r="91" spans="1:26" outlineLevel="1" x14ac:dyDescent="0.2">
      <c r="A91" s="363">
        <v>91</v>
      </c>
      <c r="B91" s="364">
        <f t="shared" si="35"/>
        <v>91</v>
      </c>
      <c r="C91" s="364">
        <f t="shared" si="5"/>
        <v>15</v>
      </c>
      <c r="D91" s="364" t="str">
        <f t="shared" si="36"/>
        <v>$O$91</v>
      </c>
      <c r="E91" s="364">
        <f t="shared" si="7"/>
        <v>15</v>
      </c>
      <c r="F91" s="364" t="str">
        <f t="shared" si="37"/>
        <v>$O$91</v>
      </c>
      <c r="G91" s="386" t="str">
        <f t="shared" si="42"/>
        <v>Steuerertrag Netto pro Einheit NP</v>
      </c>
      <c r="H91" s="392" t="s">
        <v>217</v>
      </c>
      <c r="I91" s="415">
        <f t="shared" ca="1" si="40"/>
        <v>1498068.8</v>
      </c>
      <c r="J91" s="415">
        <f t="shared" ca="1" si="41"/>
        <v>1498068.8</v>
      </c>
      <c r="K91" s="416"/>
      <c r="L91" s="416"/>
      <c r="M91" s="410">
        <v>1538000</v>
      </c>
      <c r="N91" s="410">
        <v>1601683.3</v>
      </c>
      <c r="O91" s="410">
        <v>1498068.8</v>
      </c>
      <c r="P91" s="410">
        <v>1525051.65</v>
      </c>
      <c r="Q91" s="410">
        <v>1525051.65</v>
      </c>
      <c r="R91" s="410">
        <v>1458472.85</v>
      </c>
      <c r="S91" s="410">
        <v>1512738.31</v>
      </c>
      <c r="T91" s="410">
        <v>1389723.1</v>
      </c>
      <c r="U91" s="410">
        <v>1544944.85</v>
      </c>
      <c r="V91" s="410">
        <v>1422695.65</v>
      </c>
      <c r="W91" s="410"/>
      <c r="X91" s="417"/>
      <c r="Y91" s="410">
        <v>1498068.8</v>
      </c>
      <c r="Z91" s="1211"/>
    </row>
    <row r="92" spans="1:26" outlineLevel="1" x14ac:dyDescent="0.2">
      <c r="A92" s="363">
        <v>92</v>
      </c>
      <c r="B92" s="364">
        <f t="shared" si="35"/>
        <v>92</v>
      </c>
      <c r="C92" s="364">
        <f t="shared" si="5"/>
        <v>15</v>
      </c>
      <c r="D92" s="364" t="str">
        <f t="shared" si="36"/>
        <v>$O$92</v>
      </c>
      <c r="E92" s="364">
        <f t="shared" si="7"/>
        <v>15</v>
      </c>
      <c r="F92" s="364" t="str">
        <f t="shared" si="37"/>
        <v>$O$92</v>
      </c>
      <c r="G92" s="386" t="str">
        <f t="shared" si="42"/>
        <v>Steuerertrag Netto pro Einheit NP</v>
      </c>
      <c r="H92" s="392" t="s">
        <v>218</v>
      </c>
      <c r="I92" s="415">
        <f t="shared" ca="1" si="40"/>
        <v>15666925.6</v>
      </c>
      <c r="J92" s="415">
        <f t="shared" ca="1" si="41"/>
        <v>15666925.6</v>
      </c>
      <c r="K92" s="416"/>
      <c r="L92" s="416"/>
      <c r="M92" s="410">
        <v>16574000</v>
      </c>
      <c r="N92" s="410">
        <v>15555612.15</v>
      </c>
      <c r="O92" s="410">
        <v>15666925.6</v>
      </c>
      <c r="P92" s="410">
        <v>22069737.949999999</v>
      </c>
      <c r="Q92" s="410">
        <v>16058452.85</v>
      </c>
      <c r="R92" s="410">
        <v>15094134.25</v>
      </c>
      <c r="S92" s="410">
        <v>12707467.52</v>
      </c>
      <c r="T92" s="410">
        <v>15322577.66</v>
      </c>
      <c r="U92" s="410">
        <v>14054633.699999999</v>
      </c>
      <c r="V92" s="410">
        <v>12877299.939999999</v>
      </c>
      <c r="W92" s="410"/>
      <c r="X92" s="417"/>
      <c r="Y92" s="410">
        <v>15666925.6</v>
      </c>
      <c r="Z92" s="1213"/>
    </row>
    <row r="93" spans="1:26" outlineLevel="1" x14ac:dyDescent="0.2">
      <c r="A93" s="363">
        <v>93</v>
      </c>
      <c r="B93" s="364">
        <f t="shared" si="35"/>
        <v>93</v>
      </c>
      <c r="C93" s="364">
        <f t="shared" si="5"/>
        <v>15</v>
      </c>
      <c r="D93" s="364" t="str">
        <f t="shared" si="36"/>
        <v>$O$93</v>
      </c>
      <c r="E93" s="364">
        <f t="shared" si="7"/>
        <v>15</v>
      </c>
      <c r="F93" s="364" t="str">
        <f t="shared" si="37"/>
        <v>$O$93</v>
      </c>
      <c r="G93" s="386" t="str">
        <f t="shared" si="42"/>
        <v>Steuerertrag Netto pro Einheit NP</v>
      </c>
      <c r="H93" s="392" t="s">
        <v>219</v>
      </c>
      <c r="I93" s="415">
        <f t="shared" ca="1" si="40"/>
        <v>2140560.2000000002</v>
      </c>
      <c r="J93" s="415">
        <f t="shared" ca="1" si="41"/>
        <v>2140560.2000000002</v>
      </c>
      <c r="K93" s="416"/>
      <c r="L93" s="416"/>
      <c r="M93" s="410">
        <v>2182000</v>
      </c>
      <c r="N93" s="410">
        <v>2230485.5</v>
      </c>
      <c r="O93" s="410">
        <v>2140560.2000000002</v>
      </c>
      <c r="P93" s="410">
        <v>2112557.65</v>
      </c>
      <c r="Q93" s="410">
        <v>2112557.65</v>
      </c>
      <c r="R93" s="410">
        <v>1919689.35</v>
      </c>
      <c r="S93" s="410">
        <v>2046943.28</v>
      </c>
      <c r="T93" s="410">
        <v>1793816.67</v>
      </c>
      <c r="U93" s="410">
        <v>1921107.86</v>
      </c>
      <c r="V93" s="410">
        <v>1907566.24</v>
      </c>
      <c r="W93" s="410"/>
      <c r="X93" s="417"/>
      <c r="Y93" s="410">
        <v>2140560.2000000002</v>
      </c>
      <c r="Z93" s="1211"/>
    </row>
    <row r="94" spans="1:26" outlineLevel="1" x14ac:dyDescent="0.2">
      <c r="A94" s="363">
        <v>94</v>
      </c>
      <c r="B94" s="364">
        <f t="shared" si="35"/>
        <v>94</v>
      </c>
      <c r="C94" s="364">
        <f t="shared" si="5"/>
        <v>15</v>
      </c>
      <c r="D94" s="364" t="str">
        <f t="shared" si="36"/>
        <v>$O$94</v>
      </c>
      <c r="E94" s="364">
        <f t="shared" si="7"/>
        <v>15</v>
      </c>
      <c r="F94" s="364" t="str">
        <f t="shared" si="37"/>
        <v>$O$94</v>
      </c>
      <c r="G94" s="386" t="str">
        <f t="shared" si="42"/>
        <v>Steuerertrag Netto pro Einheit NP</v>
      </c>
      <c r="H94" s="392" t="s">
        <v>220</v>
      </c>
      <c r="I94" s="415">
        <f t="shared" ca="1" si="40"/>
        <v>7074106.75</v>
      </c>
      <c r="J94" s="415">
        <f t="shared" ca="1" si="41"/>
        <v>7074106.75</v>
      </c>
      <c r="K94" s="416"/>
      <c r="L94" s="416"/>
      <c r="M94" s="410">
        <v>7152000</v>
      </c>
      <c r="N94" s="410">
        <v>7132162.3499999996</v>
      </c>
      <c r="O94" s="410">
        <v>7074106.75</v>
      </c>
      <c r="P94" s="410">
        <v>7106620.5999999996</v>
      </c>
      <c r="Q94" s="410">
        <v>7106620.5999999996</v>
      </c>
      <c r="R94" s="410">
        <v>6867060.9500000002</v>
      </c>
      <c r="S94" s="410">
        <v>6508535.1299999999</v>
      </c>
      <c r="T94" s="410">
        <v>6396283.3899999997</v>
      </c>
      <c r="U94" s="410">
        <v>6785329.1200000001</v>
      </c>
      <c r="V94" s="410">
        <v>7212665.3899999997</v>
      </c>
      <c r="W94" s="410"/>
      <c r="X94" s="417"/>
      <c r="Y94" s="410">
        <v>7074106.75</v>
      </c>
      <c r="Z94" s="1211"/>
    </row>
    <row r="95" spans="1:26" outlineLevel="1" x14ac:dyDescent="0.2">
      <c r="A95" s="363">
        <v>95</v>
      </c>
      <c r="B95" s="364">
        <f t="shared" si="35"/>
        <v>95</v>
      </c>
      <c r="C95" s="364">
        <f t="shared" si="5"/>
        <v>15</v>
      </c>
      <c r="D95" s="364" t="str">
        <f t="shared" si="36"/>
        <v>$O$95</v>
      </c>
      <c r="E95" s="364">
        <f t="shared" si="7"/>
        <v>15</v>
      </c>
      <c r="F95" s="364" t="str">
        <f t="shared" si="37"/>
        <v>$O$95</v>
      </c>
      <c r="G95" s="386" t="str">
        <f t="shared" si="42"/>
        <v>Steuerertrag Netto pro Einheit NP</v>
      </c>
      <c r="H95" s="392" t="s">
        <v>221</v>
      </c>
      <c r="I95" s="415">
        <f t="shared" ca="1" si="40"/>
        <v>5917290.5499999998</v>
      </c>
      <c r="J95" s="415">
        <f t="shared" ca="1" si="41"/>
        <v>5917290.5499999998</v>
      </c>
      <c r="K95" s="416"/>
      <c r="L95" s="416"/>
      <c r="M95" s="410">
        <v>6173000</v>
      </c>
      <c r="N95" s="410">
        <v>6409695.5499999998</v>
      </c>
      <c r="O95" s="410">
        <v>5917290.5499999998</v>
      </c>
      <c r="P95" s="410">
        <v>5867918.7000000002</v>
      </c>
      <c r="Q95" s="410">
        <v>5867918.7000000002</v>
      </c>
      <c r="R95" s="410">
        <v>6139549.0499999998</v>
      </c>
      <c r="S95" s="410">
        <v>6188618.6200000001</v>
      </c>
      <c r="T95" s="410">
        <v>5895832.3399999999</v>
      </c>
      <c r="U95" s="410">
        <v>6238756.1299999999</v>
      </c>
      <c r="V95" s="410">
        <v>6657317.5499999998</v>
      </c>
      <c r="W95" s="410"/>
      <c r="X95" s="417"/>
      <c r="Y95" s="410">
        <v>5917290.5499999998</v>
      </c>
      <c r="Z95" s="1211"/>
    </row>
    <row r="96" spans="1:26" outlineLevel="1" x14ac:dyDescent="0.2">
      <c r="A96" s="363">
        <v>96</v>
      </c>
      <c r="B96" s="364">
        <f t="shared" si="35"/>
        <v>96</v>
      </c>
      <c r="C96" s="364">
        <f t="shared" si="5"/>
        <v>15</v>
      </c>
      <c r="D96" s="364" t="str">
        <f t="shared" si="36"/>
        <v>$O$96</v>
      </c>
      <c r="E96" s="364">
        <f t="shared" si="7"/>
        <v>15</v>
      </c>
      <c r="F96" s="364" t="str">
        <f t="shared" si="37"/>
        <v>$O$96</v>
      </c>
      <c r="G96" s="397" t="str">
        <f t="shared" si="42"/>
        <v>Steuerertrag Netto pro Einheit NP</v>
      </c>
      <c r="H96" s="398" t="s">
        <v>222</v>
      </c>
      <c r="I96" s="418">
        <f t="shared" ca="1" si="40"/>
        <v>1136998.05</v>
      </c>
      <c r="J96" s="418">
        <f t="shared" ca="1" si="41"/>
        <v>1136998.05</v>
      </c>
      <c r="K96" s="419"/>
      <c r="L96" s="419"/>
      <c r="M96" s="411">
        <v>1110000</v>
      </c>
      <c r="N96" s="411">
        <v>1073922.5</v>
      </c>
      <c r="O96" s="411">
        <v>1136998.05</v>
      </c>
      <c r="P96" s="411">
        <v>1061555.3999999999</v>
      </c>
      <c r="Q96" s="411">
        <v>1061555.3999999999</v>
      </c>
      <c r="R96" s="411">
        <v>991330.4</v>
      </c>
      <c r="S96" s="411">
        <v>970451.93</v>
      </c>
      <c r="T96" s="411">
        <v>914559.26</v>
      </c>
      <c r="U96" s="411">
        <v>1047785.5</v>
      </c>
      <c r="V96" s="411">
        <v>947187.93</v>
      </c>
      <c r="W96" s="411"/>
      <c r="X96" s="420"/>
      <c r="Y96" s="411">
        <v>1136998.05</v>
      </c>
      <c r="Z96" s="1211"/>
    </row>
    <row r="97" spans="1:26" outlineLevel="1" x14ac:dyDescent="0.2">
      <c r="A97" s="363">
        <v>97</v>
      </c>
      <c r="B97" s="364">
        <f t="shared" si="35"/>
        <v>97</v>
      </c>
      <c r="C97" s="364">
        <f t="shared" si="5"/>
        <v>15</v>
      </c>
      <c r="D97" s="364" t="str">
        <f t="shared" si="36"/>
        <v>$O$97</v>
      </c>
      <c r="E97" s="364">
        <f t="shared" si="7"/>
        <v>15</v>
      </c>
      <c r="F97" s="364" t="str">
        <f t="shared" si="37"/>
        <v>$O$97</v>
      </c>
      <c r="G97" s="397" t="str">
        <f>G96</f>
        <v>Steuerertrag Netto pro Einheit NP</v>
      </c>
      <c r="H97" s="398" t="s">
        <v>1</v>
      </c>
      <c r="I97" s="418">
        <f t="shared" ca="1" si="40"/>
        <v>48317309.899999999</v>
      </c>
      <c r="J97" s="418">
        <f t="shared" ca="1" si="41"/>
        <v>48317309.899999999</v>
      </c>
      <c r="K97" s="426">
        <f t="shared" ref="K97:T97" si="43">SUM(K86:K96)</f>
        <v>0</v>
      </c>
      <c r="L97" s="426">
        <f t="shared" si="43"/>
        <v>0</v>
      </c>
      <c r="M97" s="426">
        <f>SUM(M86:M96)</f>
        <v>49950000</v>
      </c>
      <c r="N97" s="426">
        <f>SUM(N86:N96)</f>
        <v>49795454.350000001</v>
      </c>
      <c r="O97" s="426">
        <f t="shared" ref="O97:P97" si="44">SUM(O86:O96)</f>
        <v>48317309.899999999</v>
      </c>
      <c r="P97" s="426">
        <f t="shared" si="44"/>
        <v>54486699.300000004</v>
      </c>
      <c r="Q97" s="426">
        <f t="shared" ref="Q97" si="45">SUM(Q86:Q96)</f>
        <v>48475414.200000003</v>
      </c>
      <c r="R97" s="426">
        <f t="shared" si="43"/>
        <v>46572343.25</v>
      </c>
      <c r="S97" s="426">
        <f t="shared" si="43"/>
        <v>43702180.939999998</v>
      </c>
      <c r="T97" s="426">
        <f t="shared" si="43"/>
        <v>44703065.460000001</v>
      </c>
      <c r="U97" s="426">
        <f t="shared" ref="U97:W97" si="46">SUM(U86:U96)</f>
        <v>44681543.210000001</v>
      </c>
      <c r="V97" s="426">
        <f t="shared" si="46"/>
        <v>44976076.249999993</v>
      </c>
      <c r="W97" s="426">
        <f t="shared" si="46"/>
        <v>0</v>
      </c>
      <c r="X97" s="426">
        <f t="shared" ref="X97:Y97" si="47">SUM(X86:X96)</f>
        <v>0</v>
      </c>
      <c r="Y97" s="426">
        <f t="shared" si="47"/>
        <v>48317309.899999999</v>
      </c>
      <c r="Z97" s="1210"/>
    </row>
    <row r="98" spans="1:26" outlineLevel="1" x14ac:dyDescent="0.2">
      <c r="A98" s="363">
        <v>98</v>
      </c>
      <c r="B98" s="364">
        <f t="shared" si="35"/>
        <v>98</v>
      </c>
      <c r="C98" s="364">
        <f t="shared" si="5"/>
        <v>15</v>
      </c>
      <c r="D98" s="364" t="str">
        <f t="shared" si="36"/>
        <v>$O$98</v>
      </c>
      <c r="E98" s="364">
        <f t="shared" si="7"/>
        <v>15</v>
      </c>
      <c r="F98" s="364" t="str">
        <f t="shared" si="37"/>
        <v>$O$98</v>
      </c>
      <c r="G98" s="432"/>
      <c r="H98" s="433"/>
      <c r="I98" s="434"/>
      <c r="J98" s="434"/>
      <c r="K98" s="434"/>
      <c r="L98" s="434"/>
      <c r="M98" s="434"/>
      <c r="N98" s="434"/>
      <c r="O98" s="434"/>
      <c r="P98" s="434"/>
      <c r="Q98" s="434"/>
      <c r="R98" s="434"/>
      <c r="S98" s="434"/>
      <c r="T98" s="434"/>
      <c r="U98" s="434"/>
      <c r="V98" s="434"/>
      <c r="W98" s="434"/>
      <c r="X98" s="434"/>
      <c r="Y98" s="434"/>
      <c r="Z98" s="1121"/>
    </row>
    <row r="99" spans="1:26" outlineLevel="1" x14ac:dyDescent="0.2">
      <c r="A99" s="363">
        <v>99</v>
      </c>
      <c r="B99" s="364">
        <f t="shared" si="35"/>
        <v>99</v>
      </c>
      <c r="C99" s="364">
        <f t="shared" si="5"/>
        <v>15</v>
      </c>
      <c r="D99" s="364" t="str">
        <f t="shared" si="36"/>
        <v>$O$99</v>
      </c>
      <c r="E99" s="364">
        <f t="shared" si="7"/>
        <v>15</v>
      </c>
      <c r="F99" s="364" t="str">
        <f t="shared" si="37"/>
        <v>$O$99</v>
      </c>
      <c r="G99" s="425" t="str">
        <f>G100</f>
        <v>Steuerertrag Netto pro Einheit JP</v>
      </c>
      <c r="H99" s="421" t="s">
        <v>226</v>
      </c>
      <c r="I99" s="422"/>
      <c r="J99" s="422"/>
      <c r="K99" s="423"/>
      <c r="L99" s="423"/>
      <c r="M99" s="1473" t="s">
        <v>379</v>
      </c>
      <c r="N99" s="424">
        <f t="shared" ref="N99" si="48">N85</f>
        <v>2018</v>
      </c>
      <c r="O99" s="424">
        <f t="shared" ref="O99:W99" si="49">O85</f>
        <v>2016</v>
      </c>
      <c r="P99" s="424">
        <f t="shared" si="49"/>
        <v>2015</v>
      </c>
      <c r="Q99" s="424" t="str">
        <f t="shared" si="49"/>
        <v>2015K</v>
      </c>
      <c r="R99" s="424">
        <f t="shared" si="49"/>
        <v>2014</v>
      </c>
      <c r="S99" s="424">
        <f t="shared" si="49"/>
        <v>2013</v>
      </c>
      <c r="T99" s="424">
        <f t="shared" si="49"/>
        <v>2012</v>
      </c>
      <c r="U99" s="424">
        <f t="shared" si="49"/>
        <v>2011</v>
      </c>
      <c r="V99" s="424">
        <f t="shared" si="49"/>
        <v>2010</v>
      </c>
      <c r="W99" s="424">
        <f t="shared" si="49"/>
        <v>2009</v>
      </c>
      <c r="X99" s="424">
        <f t="shared" ref="X99:Y99" si="50">X85</f>
        <v>2008</v>
      </c>
      <c r="Y99" s="424" t="str">
        <f t="shared" si="50"/>
        <v>20xx</v>
      </c>
      <c r="Z99" s="1209"/>
    </row>
    <row r="100" spans="1:26" ht="13.5" customHeight="1" outlineLevel="1" x14ac:dyDescent="0.2">
      <c r="A100" s="363">
        <v>100</v>
      </c>
      <c r="B100" s="364">
        <f t="shared" si="35"/>
        <v>100</v>
      </c>
      <c r="C100" s="364">
        <f t="shared" si="5"/>
        <v>15</v>
      </c>
      <c r="D100" s="364" t="str">
        <f t="shared" si="36"/>
        <v>$O$100</v>
      </c>
      <c r="E100" s="364">
        <f t="shared" si="7"/>
        <v>15</v>
      </c>
      <c r="F100" s="364" t="str">
        <f t="shared" si="37"/>
        <v>$O$100</v>
      </c>
      <c r="G100" s="408" t="s">
        <v>260</v>
      </c>
      <c r="H100" s="387" t="s">
        <v>212</v>
      </c>
      <c r="I100" s="412">
        <f t="shared" ref="I100:I111" ca="1" si="51">IF(K$3="ja",INDIRECT(D100)+K100,INDIRECT(D100))</f>
        <v>219639.45</v>
      </c>
      <c r="J100" s="412">
        <f t="shared" ref="J100:J111" ca="1" si="52">IF(L$3="ja",INDIRECT(F100)+L100,INDIRECT(F100))</f>
        <v>219639.45</v>
      </c>
      <c r="K100" s="413"/>
      <c r="L100" s="413"/>
      <c r="M100" s="409">
        <v>241666.66666666669</v>
      </c>
      <c r="N100" s="409">
        <v>137379.20000000001</v>
      </c>
      <c r="O100" s="409">
        <v>219639.45</v>
      </c>
      <c r="P100" s="409">
        <v>204510.55</v>
      </c>
      <c r="Q100" s="409">
        <v>204510.55</v>
      </c>
      <c r="R100" s="409">
        <v>142517.04999999999</v>
      </c>
      <c r="S100" s="409">
        <v>110749.41</v>
      </c>
      <c r="T100" s="409">
        <v>113114.64</v>
      </c>
      <c r="U100" s="409">
        <v>237670.36</v>
      </c>
      <c r="V100" s="409">
        <v>222465.52</v>
      </c>
      <c r="W100" s="409"/>
      <c r="X100" s="414"/>
      <c r="Y100" s="409">
        <v>219639.45</v>
      </c>
      <c r="Z100" s="1211"/>
    </row>
    <row r="101" spans="1:26" outlineLevel="1" x14ac:dyDescent="0.2">
      <c r="A101" s="363">
        <v>101</v>
      </c>
      <c r="B101" s="364">
        <f t="shared" si="35"/>
        <v>101</v>
      </c>
      <c r="C101" s="364">
        <f t="shared" si="5"/>
        <v>15</v>
      </c>
      <c r="D101" s="364" t="str">
        <f t="shared" si="36"/>
        <v>$O$101</v>
      </c>
      <c r="E101" s="364">
        <f t="shared" si="7"/>
        <v>15</v>
      </c>
      <c r="F101" s="364" t="str">
        <f t="shared" si="37"/>
        <v>$O$101</v>
      </c>
      <c r="G101" s="386" t="str">
        <f>G100</f>
        <v>Steuerertrag Netto pro Einheit JP</v>
      </c>
      <c r="H101" s="392" t="s">
        <v>213</v>
      </c>
      <c r="I101" s="415">
        <f t="shared" ca="1" si="51"/>
        <v>610832.30000000005</v>
      </c>
      <c r="J101" s="415">
        <f t="shared" ca="1" si="52"/>
        <v>610832.30000000005</v>
      </c>
      <c r="K101" s="416"/>
      <c r="L101" s="416"/>
      <c r="M101" s="410">
        <v>540000</v>
      </c>
      <c r="N101" s="410">
        <v>567565.19999999995</v>
      </c>
      <c r="O101" s="410">
        <v>610832.30000000005</v>
      </c>
      <c r="P101" s="410">
        <v>489978.4</v>
      </c>
      <c r="Q101" s="410">
        <v>489978.4</v>
      </c>
      <c r="R101" s="410">
        <v>506391.95</v>
      </c>
      <c r="S101" s="410">
        <v>423969.58</v>
      </c>
      <c r="T101" s="410">
        <v>421137.4</v>
      </c>
      <c r="U101" s="410">
        <v>320143.87</v>
      </c>
      <c r="V101" s="410">
        <v>341144.46</v>
      </c>
      <c r="W101" s="410"/>
      <c r="X101" s="417"/>
      <c r="Y101" s="410">
        <v>610832.30000000005</v>
      </c>
      <c r="Z101" s="1211"/>
    </row>
    <row r="102" spans="1:26" outlineLevel="1" x14ac:dyDescent="0.2">
      <c r="A102" s="363">
        <v>102</v>
      </c>
      <c r="B102" s="364">
        <f t="shared" si="35"/>
        <v>102</v>
      </c>
      <c r="C102" s="364">
        <f t="shared" si="5"/>
        <v>15</v>
      </c>
      <c r="D102" s="364" t="str">
        <f t="shared" si="36"/>
        <v>$O$102</v>
      </c>
      <c r="E102" s="364">
        <f t="shared" si="7"/>
        <v>15</v>
      </c>
      <c r="F102" s="364" t="str">
        <f t="shared" si="37"/>
        <v>$O$102</v>
      </c>
      <c r="G102" s="386" t="str">
        <f t="shared" ref="G102:G110" si="53">G101</f>
        <v>Steuerertrag Netto pro Einheit JP</v>
      </c>
      <c r="H102" s="392" t="s">
        <v>214</v>
      </c>
      <c r="I102" s="415">
        <f t="shared" ca="1" si="51"/>
        <v>133610.70000000001</v>
      </c>
      <c r="J102" s="415">
        <f t="shared" ca="1" si="52"/>
        <v>133610.70000000001</v>
      </c>
      <c r="K102" s="416"/>
      <c r="L102" s="416"/>
      <c r="M102" s="410">
        <v>133333.33333333334</v>
      </c>
      <c r="N102" s="410">
        <v>101524.75</v>
      </c>
      <c r="O102" s="410">
        <v>133610.70000000001</v>
      </c>
      <c r="P102" s="410">
        <v>123752.7</v>
      </c>
      <c r="Q102" s="410">
        <v>123752.7</v>
      </c>
      <c r="R102" s="410">
        <v>99792.6</v>
      </c>
      <c r="S102" s="410">
        <v>77477.37</v>
      </c>
      <c r="T102" s="410">
        <v>103196.99</v>
      </c>
      <c r="U102" s="410">
        <v>69294.990000000005</v>
      </c>
      <c r="V102" s="410">
        <v>77797.7</v>
      </c>
      <c r="W102" s="410"/>
      <c r="X102" s="417"/>
      <c r="Y102" s="410">
        <v>133610.70000000001</v>
      </c>
      <c r="Z102" s="1211"/>
    </row>
    <row r="103" spans="1:26" outlineLevel="1" x14ac:dyDescent="0.2">
      <c r="A103" s="363">
        <v>103</v>
      </c>
      <c r="B103" s="364">
        <f t="shared" si="35"/>
        <v>103</v>
      </c>
      <c r="C103" s="364">
        <f t="shared" si="5"/>
        <v>15</v>
      </c>
      <c r="D103" s="364" t="str">
        <f t="shared" si="36"/>
        <v>$O$103</v>
      </c>
      <c r="E103" s="364">
        <f t="shared" si="7"/>
        <v>15</v>
      </c>
      <c r="F103" s="364" t="str">
        <f t="shared" si="37"/>
        <v>$O$103</v>
      </c>
      <c r="G103" s="386" t="str">
        <f t="shared" si="53"/>
        <v>Steuerertrag Netto pro Einheit JP</v>
      </c>
      <c r="H103" s="392" t="s">
        <v>215</v>
      </c>
      <c r="I103" s="415">
        <f t="shared" ca="1" si="51"/>
        <v>89553.15</v>
      </c>
      <c r="J103" s="415">
        <f t="shared" ca="1" si="52"/>
        <v>89553.15</v>
      </c>
      <c r="K103" s="416"/>
      <c r="L103" s="416"/>
      <c r="M103" s="410">
        <v>88333.333333333343</v>
      </c>
      <c r="N103" s="410">
        <v>55695.4</v>
      </c>
      <c r="O103" s="410">
        <v>89553.15</v>
      </c>
      <c r="P103" s="410">
        <v>82542.95</v>
      </c>
      <c r="Q103" s="410">
        <v>82542.95</v>
      </c>
      <c r="R103" s="410">
        <v>104811.7</v>
      </c>
      <c r="S103" s="410">
        <v>104958.87</v>
      </c>
      <c r="T103" s="410">
        <v>64383.4</v>
      </c>
      <c r="U103" s="410">
        <v>44218.97</v>
      </c>
      <c r="V103" s="410">
        <v>63303.31</v>
      </c>
      <c r="W103" s="410"/>
      <c r="X103" s="417"/>
      <c r="Y103" s="410">
        <v>89553.15</v>
      </c>
      <c r="Z103" s="1211"/>
    </row>
    <row r="104" spans="1:26" outlineLevel="1" x14ac:dyDescent="0.2">
      <c r="A104" s="363">
        <v>104</v>
      </c>
      <c r="B104" s="364">
        <f t="shared" si="35"/>
        <v>104</v>
      </c>
      <c r="C104" s="364">
        <f t="shared" si="5"/>
        <v>15</v>
      </c>
      <c r="D104" s="364" t="str">
        <f t="shared" si="36"/>
        <v>$O$104</v>
      </c>
      <c r="E104" s="364">
        <f t="shared" si="7"/>
        <v>15</v>
      </c>
      <c r="F104" s="364" t="str">
        <f t="shared" si="37"/>
        <v>$O$104</v>
      </c>
      <c r="G104" s="386" t="str">
        <f t="shared" si="53"/>
        <v>Steuerertrag Netto pro Einheit JP</v>
      </c>
      <c r="H104" s="392" t="s">
        <v>216</v>
      </c>
      <c r="I104" s="415">
        <f t="shared" ca="1" si="51"/>
        <v>351165.6</v>
      </c>
      <c r="J104" s="415">
        <f t="shared" ca="1" si="52"/>
        <v>351165.6</v>
      </c>
      <c r="K104" s="416"/>
      <c r="L104" s="416"/>
      <c r="M104" s="410">
        <v>368333.33333333337</v>
      </c>
      <c r="N104" s="410">
        <v>436158.45</v>
      </c>
      <c r="O104" s="410">
        <v>351165.6</v>
      </c>
      <c r="P104" s="410">
        <v>412709.35</v>
      </c>
      <c r="Q104" s="410">
        <v>412709.35</v>
      </c>
      <c r="R104" s="410">
        <v>374424.9</v>
      </c>
      <c r="S104" s="410">
        <v>271145.21000000002</v>
      </c>
      <c r="T104" s="410">
        <v>296686.58</v>
      </c>
      <c r="U104" s="410">
        <v>203442.13</v>
      </c>
      <c r="V104" s="410">
        <v>210641.72</v>
      </c>
      <c r="W104" s="410"/>
      <c r="X104" s="417"/>
      <c r="Y104" s="410">
        <v>351165.6</v>
      </c>
      <c r="Z104" s="1211"/>
    </row>
    <row r="105" spans="1:26" outlineLevel="1" x14ac:dyDescent="0.2">
      <c r="A105" s="363">
        <v>105</v>
      </c>
      <c r="B105" s="364">
        <f t="shared" si="35"/>
        <v>105</v>
      </c>
      <c r="C105" s="364">
        <f t="shared" si="5"/>
        <v>15</v>
      </c>
      <c r="D105" s="364" t="str">
        <f t="shared" si="36"/>
        <v>$O$105</v>
      </c>
      <c r="E105" s="364">
        <f t="shared" si="7"/>
        <v>15</v>
      </c>
      <c r="F105" s="364" t="str">
        <f t="shared" si="37"/>
        <v>$O$105</v>
      </c>
      <c r="G105" s="386" t="str">
        <f t="shared" si="53"/>
        <v>Steuerertrag Netto pro Einheit JP</v>
      </c>
      <c r="H105" s="392" t="s">
        <v>217</v>
      </c>
      <c r="I105" s="415">
        <f t="shared" ca="1" si="51"/>
        <v>108881.2</v>
      </c>
      <c r="J105" s="415">
        <f t="shared" ca="1" si="52"/>
        <v>108881.2</v>
      </c>
      <c r="K105" s="416"/>
      <c r="L105" s="416"/>
      <c r="M105" s="410">
        <v>116666.66666666667</v>
      </c>
      <c r="N105" s="410">
        <v>131072.1</v>
      </c>
      <c r="O105" s="410">
        <v>108881.2</v>
      </c>
      <c r="P105" s="410">
        <v>165649.60000000001</v>
      </c>
      <c r="Q105" s="410">
        <v>165649.60000000001</v>
      </c>
      <c r="R105" s="410">
        <v>126688.05</v>
      </c>
      <c r="S105" s="410">
        <v>117098.88</v>
      </c>
      <c r="T105" s="410">
        <v>113062.36</v>
      </c>
      <c r="U105" s="410">
        <v>72670.27</v>
      </c>
      <c r="V105" s="410">
        <v>72101.62</v>
      </c>
      <c r="W105" s="410"/>
      <c r="X105" s="417"/>
      <c r="Y105" s="410">
        <v>108881.2</v>
      </c>
      <c r="Z105" s="1211"/>
    </row>
    <row r="106" spans="1:26" outlineLevel="1" x14ac:dyDescent="0.2">
      <c r="A106" s="363">
        <v>106</v>
      </c>
      <c r="B106" s="364">
        <f t="shared" si="35"/>
        <v>106</v>
      </c>
      <c r="C106" s="364">
        <f t="shared" ref="C106:C169" si="54">C$1</f>
        <v>15</v>
      </c>
      <c r="D106" s="364" t="str">
        <f t="shared" si="36"/>
        <v>$O$106</v>
      </c>
      <c r="E106" s="364">
        <f t="shared" ref="E106:E169" si="55">E$1</f>
        <v>15</v>
      </c>
      <c r="F106" s="364" t="str">
        <f t="shared" si="37"/>
        <v>$O$106</v>
      </c>
      <c r="G106" s="386" t="str">
        <f t="shared" si="53"/>
        <v>Steuerertrag Netto pro Einheit JP</v>
      </c>
      <c r="H106" s="392" t="s">
        <v>218</v>
      </c>
      <c r="I106" s="415">
        <f t="shared" ca="1" si="51"/>
        <v>2397340.5</v>
      </c>
      <c r="J106" s="415">
        <f t="shared" ca="1" si="52"/>
        <v>2397340.5</v>
      </c>
      <c r="K106" s="416"/>
      <c r="L106" s="416"/>
      <c r="M106" s="410">
        <v>2840000</v>
      </c>
      <c r="N106" s="410">
        <v>2894081.4</v>
      </c>
      <c r="O106" s="410">
        <v>2397340.5</v>
      </c>
      <c r="P106" s="410">
        <v>2897224.45</v>
      </c>
      <c r="Q106" s="410">
        <v>2897224.45</v>
      </c>
      <c r="R106" s="410">
        <v>2010668.55</v>
      </c>
      <c r="S106" s="410">
        <v>2695996.91</v>
      </c>
      <c r="T106" s="410">
        <v>1869253.84</v>
      </c>
      <c r="U106" s="410">
        <v>1109457.18</v>
      </c>
      <c r="V106" s="410">
        <v>1907058.34</v>
      </c>
      <c r="W106" s="410"/>
      <c r="X106" s="417"/>
      <c r="Y106" s="410">
        <v>2397340.5</v>
      </c>
      <c r="Z106" s="1211"/>
    </row>
    <row r="107" spans="1:26" outlineLevel="1" x14ac:dyDescent="0.2">
      <c r="A107" s="363">
        <v>107</v>
      </c>
      <c r="B107" s="364">
        <f t="shared" si="35"/>
        <v>107</v>
      </c>
      <c r="C107" s="364">
        <f t="shared" si="54"/>
        <v>15</v>
      </c>
      <c r="D107" s="364" t="str">
        <f t="shared" si="36"/>
        <v>$O$107</v>
      </c>
      <c r="E107" s="364">
        <f t="shared" si="55"/>
        <v>15</v>
      </c>
      <c r="F107" s="364" t="str">
        <f t="shared" si="37"/>
        <v>$O$107</v>
      </c>
      <c r="G107" s="386" t="str">
        <f t="shared" si="53"/>
        <v>Steuerertrag Netto pro Einheit JP</v>
      </c>
      <c r="H107" s="392" t="s">
        <v>219</v>
      </c>
      <c r="I107" s="415">
        <f t="shared" ca="1" si="51"/>
        <v>413095</v>
      </c>
      <c r="J107" s="415">
        <f t="shared" ca="1" si="52"/>
        <v>413095</v>
      </c>
      <c r="K107" s="416"/>
      <c r="L107" s="416"/>
      <c r="M107" s="410">
        <v>410000</v>
      </c>
      <c r="N107" s="410">
        <v>401628.75</v>
      </c>
      <c r="O107" s="410">
        <v>413095</v>
      </c>
      <c r="P107" s="410">
        <v>469953.8</v>
      </c>
      <c r="Q107" s="410">
        <v>469953.8</v>
      </c>
      <c r="R107" s="410">
        <v>399262.4</v>
      </c>
      <c r="S107" s="410">
        <v>323818.06</v>
      </c>
      <c r="T107" s="410">
        <v>353114.83</v>
      </c>
      <c r="U107" s="410">
        <v>216748.04</v>
      </c>
      <c r="V107" s="410">
        <v>158159.18</v>
      </c>
      <c r="W107" s="410"/>
      <c r="X107" s="417"/>
      <c r="Y107" s="410">
        <v>413095</v>
      </c>
      <c r="Z107" s="1211"/>
    </row>
    <row r="108" spans="1:26" outlineLevel="1" x14ac:dyDescent="0.2">
      <c r="A108" s="363">
        <v>108</v>
      </c>
      <c r="B108" s="364">
        <f t="shared" si="35"/>
        <v>108</v>
      </c>
      <c r="C108" s="364">
        <f t="shared" si="54"/>
        <v>15</v>
      </c>
      <c r="D108" s="364" t="str">
        <f t="shared" si="36"/>
        <v>$O$108</v>
      </c>
      <c r="E108" s="364">
        <f t="shared" si="55"/>
        <v>15</v>
      </c>
      <c r="F108" s="364" t="str">
        <f t="shared" si="37"/>
        <v>$O$108</v>
      </c>
      <c r="G108" s="386" t="str">
        <f t="shared" si="53"/>
        <v>Steuerertrag Netto pro Einheit JP</v>
      </c>
      <c r="H108" s="392" t="s">
        <v>220</v>
      </c>
      <c r="I108" s="415">
        <f t="shared" ca="1" si="51"/>
        <v>6235557.9000000004</v>
      </c>
      <c r="J108" s="415">
        <f t="shared" ca="1" si="52"/>
        <v>6235557.9000000004</v>
      </c>
      <c r="K108" s="416"/>
      <c r="L108" s="416"/>
      <c r="M108" s="410">
        <v>6590000</v>
      </c>
      <c r="N108" s="410">
        <v>5972096.8499999996</v>
      </c>
      <c r="O108" s="410">
        <v>6235557.9000000004</v>
      </c>
      <c r="P108" s="410">
        <v>4911366.2</v>
      </c>
      <c r="Q108" s="410">
        <v>4911366.2</v>
      </c>
      <c r="R108" s="410">
        <v>3884787.25</v>
      </c>
      <c r="S108" s="410">
        <v>4248317.5773870023</v>
      </c>
      <c r="T108" s="410">
        <v>2660675.9390109391</v>
      </c>
      <c r="U108" s="410">
        <v>2331036.25</v>
      </c>
      <c r="V108" s="410">
        <v>993256.87</v>
      </c>
      <c r="W108" s="410"/>
      <c r="X108" s="417"/>
      <c r="Y108" s="410">
        <v>6235557.9000000004</v>
      </c>
      <c r="Z108" s="1211"/>
    </row>
    <row r="109" spans="1:26" outlineLevel="1" x14ac:dyDescent="0.2">
      <c r="A109" s="363">
        <v>109</v>
      </c>
      <c r="B109" s="364">
        <f t="shared" si="35"/>
        <v>109</v>
      </c>
      <c r="C109" s="364">
        <f t="shared" si="54"/>
        <v>15</v>
      </c>
      <c r="D109" s="364" t="str">
        <f t="shared" si="36"/>
        <v>$O$109</v>
      </c>
      <c r="E109" s="364">
        <f t="shared" si="55"/>
        <v>15</v>
      </c>
      <c r="F109" s="364" t="str">
        <f t="shared" si="37"/>
        <v>$O$109</v>
      </c>
      <c r="G109" s="386" t="str">
        <f t="shared" si="53"/>
        <v>Steuerertrag Netto pro Einheit JP</v>
      </c>
      <c r="H109" s="392" t="s">
        <v>221</v>
      </c>
      <c r="I109" s="415">
        <f t="shared" ca="1" si="51"/>
        <v>887188</v>
      </c>
      <c r="J109" s="415">
        <f t="shared" ca="1" si="52"/>
        <v>887188</v>
      </c>
      <c r="K109" s="416"/>
      <c r="L109" s="416"/>
      <c r="M109" s="410">
        <v>1136666.6666666667</v>
      </c>
      <c r="N109" s="410">
        <v>218000.05</v>
      </c>
      <c r="O109" s="410">
        <v>887188</v>
      </c>
      <c r="P109" s="410">
        <v>1580765.6</v>
      </c>
      <c r="Q109" s="410">
        <v>1580765.6</v>
      </c>
      <c r="R109" s="410">
        <v>1214726.8</v>
      </c>
      <c r="S109" s="410">
        <v>846503.14</v>
      </c>
      <c r="T109" s="410">
        <v>926807.33</v>
      </c>
      <c r="U109" s="410">
        <v>711855.74</v>
      </c>
      <c r="V109" s="410">
        <v>954333.74</v>
      </c>
      <c r="W109" s="410"/>
      <c r="X109" s="417"/>
      <c r="Y109" s="410">
        <v>887188</v>
      </c>
      <c r="Z109" s="1211"/>
    </row>
    <row r="110" spans="1:26" outlineLevel="1" x14ac:dyDescent="0.2">
      <c r="A110" s="363">
        <v>110</v>
      </c>
      <c r="B110" s="364">
        <f t="shared" si="35"/>
        <v>110</v>
      </c>
      <c r="C110" s="364">
        <f t="shared" si="54"/>
        <v>15</v>
      </c>
      <c r="D110" s="364" t="str">
        <f t="shared" si="36"/>
        <v>$O$110</v>
      </c>
      <c r="E110" s="364">
        <f t="shared" si="55"/>
        <v>15</v>
      </c>
      <c r="F110" s="364" t="str">
        <f t="shared" si="37"/>
        <v>$O$110</v>
      </c>
      <c r="G110" s="397" t="str">
        <f t="shared" si="53"/>
        <v>Steuerertrag Netto pro Einheit JP</v>
      </c>
      <c r="H110" s="398" t="s">
        <v>222</v>
      </c>
      <c r="I110" s="418">
        <f t="shared" ca="1" si="51"/>
        <v>342932.1</v>
      </c>
      <c r="J110" s="418">
        <f t="shared" ca="1" si="52"/>
        <v>342932.1</v>
      </c>
      <c r="K110" s="419"/>
      <c r="L110" s="419"/>
      <c r="M110" s="411">
        <v>336666.66666666669</v>
      </c>
      <c r="N110" s="411">
        <v>303052.34999999998</v>
      </c>
      <c r="O110" s="411">
        <v>342932.1</v>
      </c>
      <c r="P110" s="411">
        <v>296756.09999999998</v>
      </c>
      <c r="Q110" s="411">
        <v>296756.09999999998</v>
      </c>
      <c r="R110" s="411">
        <v>326739.75</v>
      </c>
      <c r="S110" s="411">
        <v>211930.33</v>
      </c>
      <c r="T110" s="411">
        <v>210242.76</v>
      </c>
      <c r="U110" s="411">
        <v>166817.15</v>
      </c>
      <c r="V110" s="411">
        <v>183532.49</v>
      </c>
      <c r="W110" s="411"/>
      <c r="X110" s="420"/>
      <c r="Y110" s="411">
        <v>342932.1</v>
      </c>
      <c r="Z110" s="1211"/>
    </row>
    <row r="111" spans="1:26" outlineLevel="1" x14ac:dyDescent="0.2">
      <c r="A111" s="363">
        <v>111</v>
      </c>
      <c r="B111" s="364">
        <f t="shared" si="35"/>
        <v>111</v>
      </c>
      <c r="C111" s="364">
        <f t="shared" si="54"/>
        <v>15</v>
      </c>
      <c r="D111" s="364" t="str">
        <f t="shared" si="36"/>
        <v>$O$111</v>
      </c>
      <c r="E111" s="364">
        <f t="shared" si="55"/>
        <v>15</v>
      </c>
      <c r="F111" s="364" t="str">
        <f t="shared" si="37"/>
        <v>$O$111</v>
      </c>
      <c r="G111" s="397" t="str">
        <f>G110</f>
        <v>Steuerertrag Netto pro Einheit JP</v>
      </c>
      <c r="H111" s="398" t="s">
        <v>1</v>
      </c>
      <c r="I111" s="418">
        <f t="shared" ca="1" si="51"/>
        <v>11789795.9</v>
      </c>
      <c r="J111" s="418">
        <f t="shared" ca="1" si="52"/>
        <v>11789795.9</v>
      </c>
      <c r="K111" s="426">
        <f t="shared" ref="K111:T111" si="56">SUM(K100:K110)</f>
        <v>0</v>
      </c>
      <c r="L111" s="426">
        <f t="shared" si="56"/>
        <v>0</v>
      </c>
      <c r="M111" s="426">
        <f>SUM(M100:M110)</f>
        <v>12801666.666666666</v>
      </c>
      <c r="N111" s="426">
        <f t="shared" ref="N111" si="57">SUM(N100:N110)</f>
        <v>11218254.5</v>
      </c>
      <c r="O111" s="426">
        <f t="shared" ref="O111:P111" si="58">SUM(O100:O110)</f>
        <v>11789795.9</v>
      </c>
      <c r="P111" s="426">
        <f t="shared" si="58"/>
        <v>11635209.699999999</v>
      </c>
      <c r="Q111" s="426">
        <f t="shared" ref="Q111" si="59">SUM(Q100:Q110)</f>
        <v>11635209.699999999</v>
      </c>
      <c r="R111" s="426">
        <f t="shared" si="56"/>
        <v>9190811</v>
      </c>
      <c r="S111" s="426">
        <f t="shared" si="56"/>
        <v>9431965.337387003</v>
      </c>
      <c r="T111" s="426">
        <f t="shared" si="56"/>
        <v>7131676.0690109394</v>
      </c>
      <c r="U111" s="426">
        <f t="shared" ref="U111:W111" si="60">SUM(U100:U110)</f>
        <v>5483354.9500000011</v>
      </c>
      <c r="V111" s="426">
        <f t="shared" si="60"/>
        <v>5183794.95</v>
      </c>
      <c r="W111" s="426">
        <f t="shared" si="60"/>
        <v>0</v>
      </c>
      <c r="X111" s="426">
        <f t="shared" ref="X111:Y111" si="61">SUM(X100:X110)</f>
        <v>0</v>
      </c>
      <c r="Y111" s="426">
        <f t="shared" si="61"/>
        <v>11789795.9</v>
      </c>
      <c r="Z111" s="1210"/>
    </row>
    <row r="112" spans="1:26" outlineLevel="1" x14ac:dyDescent="0.2">
      <c r="A112" s="363">
        <v>112</v>
      </c>
      <c r="B112" s="364">
        <f t="shared" si="35"/>
        <v>112</v>
      </c>
      <c r="C112" s="364">
        <f t="shared" si="54"/>
        <v>15</v>
      </c>
      <c r="D112" s="364" t="str">
        <f t="shared" si="36"/>
        <v>$O$112</v>
      </c>
      <c r="E112" s="364">
        <f t="shared" si="55"/>
        <v>15</v>
      </c>
      <c r="F112" s="364" t="str">
        <f t="shared" si="37"/>
        <v>$O$112</v>
      </c>
      <c r="G112" s="432"/>
      <c r="H112" s="433"/>
      <c r="I112" s="434"/>
      <c r="J112" s="434"/>
      <c r="K112" s="434"/>
      <c r="L112" s="434"/>
      <c r="M112" s="434"/>
      <c r="N112" s="434"/>
      <c r="O112" s="434"/>
      <c r="P112" s="434"/>
      <c r="Q112" s="434"/>
      <c r="R112" s="434"/>
      <c r="S112" s="434"/>
      <c r="T112" s="434"/>
      <c r="U112" s="434"/>
      <c r="V112" s="434"/>
      <c r="W112" s="434"/>
      <c r="X112" s="434"/>
      <c r="Y112" s="434"/>
      <c r="Z112" s="1121"/>
    </row>
    <row r="113" spans="1:26" s="385" customFormat="1" outlineLevel="1" x14ac:dyDescent="0.2">
      <c r="A113" s="363">
        <v>113</v>
      </c>
      <c r="B113" s="364">
        <f t="shared" si="35"/>
        <v>113</v>
      </c>
      <c r="C113" s="364">
        <f t="shared" si="54"/>
        <v>15</v>
      </c>
      <c r="D113" s="364" t="str">
        <f t="shared" si="36"/>
        <v>$O$113</v>
      </c>
      <c r="E113" s="364">
        <f t="shared" si="55"/>
        <v>15</v>
      </c>
      <c r="F113" s="364" t="str">
        <f t="shared" si="37"/>
        <v>$O$113</v>
      </c>
      <c r="G113" s="425" t="str">
        <f>G114</f>
        <v>Steuerertrag Netto pro Einheit</v>
      </c>
      <c r="H113" s="421" t="s">
        <v>226</v>
      </c>
      <c r="I113" s="422"/>
      <c r="J113" s="422"/>
      <c r="K113" s="423"/>
      <c r="L113" s="423"/>
      <c r="M113" s="424" t="str">
        <f>M85</f>
        <v>2018B</v>
      </c>
      <c r="N113" s="424">
        <f t="shared" ref="N113" si="62">N85</f>
        <v>2018</v>
      </c>
      <c r="O113" s="424">
        <f t="shared" ref="O113:W113" si="63">O85</f>
        <v>2016</v>
      </c>
      <c r="P113" s="424">
        <f t="shared" si="63"/>
        <v>2015</v>
      </c>
      <c r="Q113" s="424" t="str">
        <f t="shared" si="63"/>
        <v>2015K</v>
      </c>
      <c r="R113" s="424">
        <f t="shared" si="63"/>
        <v>2014</v>
      </c>
      <c r="S113" s="424">
        <f t="shared" si="63"/>
        <v>2013</v>
      </c>
      <c r="T113" s="424">
        <f t="shared" si="63"/>
        <v>2012</v>
      </c>
      <c r="U113" s="424">
        <f t="shared" si="63"/>
        <v>2011</v>
      </c>
      <c r="V113" s="424">
        <f t="shared" si="63"/>
        <v>2010</v>
      </c>
      <c r="W113" s="424">
        <f t="shared" si="63"/>
        <v>2009</v>
      </c>
      <c r="X113" s="424">
        <f t="shared" ref="X113:Y113" si="64">X85</f>
        <v>2008</v>
      </c>
      <c r="Y113" s="424" t="str">
        <f t="shared" si="64"/>
        <v>20xx</v>
      </c>
      <c r="Z113" s="1209"/>
    </row>
    <row r="114" spans="1:26" outlineLevel="1" x14ac:dyDescent="0.2">
      <c r="A114" s="363">
        <v>114</v>
      </c>
      <c r="B114" s="364">
        <f t="shared" si="35"/>
        <v>114</v>
      </c>
      <c r="C114" s="364">
        <f t="shared" si="54"/>
        <v>15</v>
      </c>
      <c r="D114" s="364" t="str">
        <f t="shared" si="36"/>
        <v>$O$114</v>
      </c>
      <c r="E114" s="364">
        <f t="shared" si="55"/>
        <v>15</v>
      </c>
      <c r="F114" s="364" t="str">
        <f t="shared" si="37"/>
        <v>$O$114</v>
      </c>
      <c r="G114" s="408" t="s">
        <v>224</v>
      </c>
      <c r="H114" s="387" t="s">
        <v>212</v>
      </c>
      <c r="I114" s="412">
        <f t="shared" ref="I114:I125" ca="1" si="65">IF(K$3="ja",INDIRECT(D114)+K114,INDIRECT(D114))</f>
        <v>3384411.85</v>
      </c>
      <c r="J114" s="412">
        <f t="shared" ref="J114:J125" ca="1" si="66">IF(L$3="ja",INDIRECT(F114)+L114,INDIRECT(F114))</f>
        <v>3384411.85</v>
      </c>
      <c r="K114" s="413"/>
      <c r="L114" s="413"/>
      <c r="M114" s="409">
        <f t="shared" ref="M114:R114" si="67">SUM(M86,M100)</f>
        <v>3469666.6666666665</v>
      </c>
      <c r="N114" s="409">
        <f>SUM(N86,N100)</f>
        <v>3606725.45</v>
      </c>
      <c r="O114" s="409">
        <f t="shared" si="67"/>
        <v>3384411.85</v>
      </c>
      <c r="P114" s="409">
        <f t="shared" si="67"/>
        <v>3152084.4</v>
      </c>
      <c r="Q114" s="409">
        <f t="shared" si="67"/>
        <v>3152084.4</v>
      </c>
      <c r="R114" s="409">
        <f t="shared" si="67"/>
        <v>3147452.9</v>
      </c>
      <c r="S114" s="409">
        <v>3001733.7</v>
      </c>
      <c r="T114" s="409">
        <v>2869702.6</v>
      </c>
      <c r="U114" s="409">
        <v>2955931.35</v>
      </c>
      <c r="V114" s="409">
        <v>3017057.9</v>
      </c>
      <c r="W114" s="409"/>
      <c r="X114" s="414"/>
      <c r="Y114" s="409">
        <f>SUM(Y86,Y100)</f>
        <v>3384411.85</v>
      </c>
      <c r="Z114" s="1211"/>
    </row>
    <row r="115" spans="1:26" outlineLevel="1" x14ac:dyDescent="0.2">
      <c r="A115" s="363">
        <v>115</v>
      </c>
      <c r="B115" s="364">
        <f t="shared" si="35"/>
        <v>115</v>
      </c>
      <c r="C115" s="364">
        <f t="shared" si="54"/>
        <v>15</v>
      </c>
      <c r="D115" s="364" t="str">
        <f t="shared" si="36"/>
        <v>$O$115</v>
      </c>
      <c r="E115" s="364">
        <f t="shared" si="55"/>
        <v>15</v>
      </c>
      <c r="F115" s="364" t="str">
        <f t="shared" si="37"/>
        <v>$O$115</v>
      </c>
      <c r="G115" s="386" t="str">
        <f>G114</f>
        <v>Steuerertrag Netto pro Einheit</v>
      </c>
      <c r="H115" s="392" t="s">
        <v>213</v>
      </c>
      <c r="I115" s="415">
        <f t="shared" ca="1" si="65"/>
        <v>4813719.1499999994</v>
      </c>
      <c r="J115" s="415">
        <f t="shared" ca="1" si="66"/>
        <v>4813719.1499999994</v>
      </c>
      <c r="K115" s="416"/>
      <c r="L115" s="416"/>
      <c r="M115" s="409">
        <f t="shared" ref="M115:M124" si="68">SUM(M87,M101)</f>
        <v>4742000</v>
      </c>
      <c r="N115" s="409">
        <f t="shared" ref="N115:N123" si="69">SUM(N87,N101)</f>
        <v>4771208.3</v>
      </c>
      <c r="O115" s="409">
        <f t="shared" ref="O115:P115" si="70">SUM(O87,O101)</f>
        <v>4813719.1499999994</v>
      </c>
      <c r="P115" s="409">
        <f t="shared" si="70"/>
        <v>4548977.7</v>
      </c>
      <c r="Q115" s="409">
        <f t="shared" ref="Q115" si="71">SUM(Q87,Q101)</f>
        <v>4548977.7</v>
      </c>
      <c r="R115" s="409">
        <f t="shared" ref="R115:R124" si="72">SUM(R87,R101)</f>
        <v>4402811.55</v>
      </c>
      <c r="S115" s="410">
        <v>4360948.45</v>
      </c>
      <c r="T115" s="410">
        <v>4141908.15</v>
      </c>
      <c r="U115" s="410">
        <v>4214762.3499999996</v>
      </c>
      <c r="V115" s="410">
        <v>4324904.7</v>
      </c>
      <c r="W115" s="410"/>
      <c r="X115" s="417"/>
      <c r="Y115" s="409">
        <f t="shared" ref="Y115" si="73">SUM(Y87,Y101)</f>
        <v>4813719.1499999994</v>
      </c>
      <c r="Z115" s="1211"/>
    </row>
    <row r="116" spans="1:26" outlineLevel="1" x14ac:dyDescent="0.2">
      <c r="A116" s="363">
        <v>116</v>
      </c>
      <c r="B116" s="364">
        <f t="shared" si="35"/>
        <v>116</v>
      </c>
      <c r="C116" s="364">
        <f t="shared" si="54"/>
        <v>15</v>
      </c>
      <c r="D116" s="364" t="str">
        <f t="shared" si="36"/>
        <v>$O$116</v>
      </c>
      <c r="E116" s="364">
        <f t="shared" si="55"/>
        <v>15</v>
      </c>
      <c r="F116" s="364" t="str">
        <f t="shared" si="37"/>
        <v>$O$116</v>
      </c>
      <c r="G116" s="386" t="str">
        <f t="shared" ref="G116:G124" si="74">G115</f>
        <v>Steuerertrag Netto pro Einheit</v>
      </c>
      <c r="H116" s="392" t="s">
        <v>214</v>
      </c>
      <c r="I116" s="415">
        <f t="shared" ca="1" si="65"/>
        <v>1254640.5999999999</v>
      </c>
      <c r="J116" s="415">
        <f t="shared" ca="1" si="66"/>
        <v>1254640.5999999999</v>
      </c>
      <c r="K116" s="416"/>
      <c r="L116" s="416"/>
      <c r="M116" s="409">
        <f t="shared" si="68"/>
        <v>1246333.3333333333</v>
      </c>
      <c r="N116" s="409">
        <f t="shared" si="69"/>
        <v>1192723.7</v>
      </c>
      <c r="O116" s="409">
        <f t="shared" ref="O116:P116" si="75">SUM(O88,O102)</f>
        <v>1254640.5999999999</v>
      </c>
      <c r="P116" s="409">
        <f t="shared" si="75"/>
        <v>1212259.45</v>
      </c>
      <c r="Q116" s="409">
        <f t="shared" ref="Q116" si="76">SUM(Q88,Q102)</f>
        <v>1212259.45</v>
      </c>
      <c r="R116" s="409">
        <f t="shared" si="72"/>
        <v>1065802.5</v>
      </c>
      <c r="S116" s="410">
        <v>1019271.5</v>
      </c>
      <c r="T116" s="410">
        <v>1002442.6</v>
      </c>
      <c r="U116" s="410">
        <v>973427.75</v>
      </c>
      <c r="V116" s="410">
        <v>1011075.45</v>
      </c>
      <c r="W116" s="410"/>
      <c r="X116" s="417"/>
      <c r="Y116" s="409">
        <f t="shared" ref="Y116" si="77">SUM(Y88,Y102)</f>
        <v>1254640.5999999999</v>
      </c>
      <c r="Z116" s="1211"/>
    </row>
    <row r="117" spans="1:26" outlineLevel="1" x14ac:dyDescent="0.2">
      <c r="A117" s="363">
        <v>117</v>
      </c>
      <c r="B117" s="364">
        <f t="shared" si="35"/>
        <v>117</v>
      </c>
      <c r="C117" s="364">
        <f t="shared" si="54"/>
        <v>15</v>
      </c>
      <c r="D117" s="364" t="str">
        <f t="shared" si="36"/>
        <v>$O$117</v>
      </c>
      <c r="E117" s="364">
        <f t="shared" si="55"/>
        <v>15</v>
      </c>
      <c r="F117" s="364" t="str">
        <f t="shared" si="37"/>
        <v>$O$117</v>
      </c>
      <c r="G117" s="386" t="str">
        <f t="shared" si="74"/>
        <v>Steuerertrag Netto pro Einheit</v>
      </c>
      <c r="H117" s="392" t="s">
        <v>215</v>
      </c>
      <c r="I117" s="415">
        <f t="shared" ca="1" si="65"/>
        <v>1438863</v>
      </c>
      <c r="J117" s="415">
        <f t="shared" ca="1" si="66"/>
        <v>1438863</v>
      </c>
      <c r="K117" s="416"/>
      <c r="L117" s="416"/>
      <c r="M117" s="409">
        <f t="shared" si="68"/>
        <v>1452333.3333333333</v>
      </c>
      <c r="N117" s="409">
        <f t="shared" si="69"/>
        <v>1597620.5499999998</v>
      </c>
      <c r="O117" s="409">
        <f t="shared" ref="O117:P117" si="78">SUM(O89,O103)</f>
        <v>1438863</v>
      </c>
      <c r="P117" s="409">
        <f t="shared" si="78"/>
        <v>1415855.25</v>
      </c>
      <c r="Q117" s="409">
        <f t="shared" ref="Q117" si="79">SUM(Q89,Q103)</f>
        <v>1415855.25</v>
      </c>
      <c r="R117" s="409">
        <f t="shared" si="72"/>
        <v>1366999.15</v>
      </c>
      <c r="S117" s="410">
        <v>1402158.9</v>
      </c>
      <c r="T117" s="410">
        <v>1043871.05</v>
      </c>
      <c r="U117" s="410">
        <v>1113676.75</v>
      </c>
      <c r="V117" s="410">
        <v>1185165.6000000001</v>
      </c>
      <c r="W117" s="410"/>
      <c r="X117" s="417"/>
      <c r="Y117" s="409">
        <f t="shared" ref="Y117" si="80">SUM(Y89,Y103)</f>
        <v>1438863</v>
      </c>
      <c r="Z117" s="1211"/>
    </row>
    <row r="118" spans="1:26" outlineLevel="1" x14ac:dyDescent="0.2">
      <c r="A118" s="363">
        <v>118</v>
      </c>
      <c r="B118" s="364">
        <f t="shared" si="35"/>
        <v>118</v>
      </c>
      <c r="C118" s="364">
        <f t="shared" si="54"/>
        <v>15</v>
      </c>
      <c r="D118" s="364" t="str">
        <f t="shared" si="36"/>
        <v>$O$118</v>
      </c>
      <c r="E118" s="364">
        <f t="shared" si="55"/>
        <v>15</v>
      </c>
      <c r="F118" s="364" t="str">
        <f t="shared" si="37"/>
        <v>$O$118</v>
      </c>
      <c r="G118" s="386" t="str">
        <f t="shared" si="74"/>
        <v>Steuerertrag Netto pro Einheit</v>
      </c>
      <c r="H118" s="392" t="s">
        <v>216</v>
      </c>
      <c r="I118" s="415">
        <f t="shared" ca="1" si="65"/>
        <v>5396526.5499999998</v>
      </c>
      <c r="J118" s="415">
        <f t="shared" ca="1" si="66"/>
        <v>5396526.5499999998</v>
      </c>
      <c r="K118" s="416"/>
      <c r="L118" s="416"/>
      <c r="M118" s="409">
        <f t="shared" si="68"/>
        <v>5682333.333333333</v>
      </c>
      <c r="N118" s="409">
        <f>SUM(N90,N104)</f>
        <v>5921938</v>
      </c>
      <c r="O118" s="409">
        <f t="shared" ref="O118:P118" si="81">SUM(O90,O104)</f>
        <v>5396526.5499999998</v>
      </c>
      <c r="P118" s="409">
        <f t="shared" si="81"/>
        <v>5727574.5</v>
      </c>
      <c r="Q118" s="409">
        <f t="shared" ref="Q118" si="82">SUM(Q90,Q104)</f>
        <v>5727574.5</v>
      </c>
      <c r="R118" s="409">
        <f t="shared" si="72"/>
        <v>5346978.5</v>
      </c>
      <c r="S118" s="410">
        <v>4971614</v>
      </c>
      <c r="T118" s="410">
        <v>4930867.7</v>
      </c>
      <c r="U118" s="410">
        <v>4705958.1500000004</v>
      </c>
      <c r="V118" s="410">
        <v>5328492.5999999996</v>
      </c>
      <c r="W118" s="410"/>
      <c r="X118" s="417"/>
      <c r="Y118" s="409">
        <f t="shared" ref="Y118" si="83">SUM(Y90,Y104)</f>
        <v>5396526.5499999998</v>
      </c>
      <c r="Z118" s="1211"/>
    </row>
    <row r="119" spans="1:26" outlineLevel="1" x14ac:dyDescent="0.2">
      <c r="A119" s="363">
        <v>119</v>
      </c>
      <c r="B119" s="364">
        <f t="shared" si="35"/>
        <v>119</v>
      </c>
      <c r="C119" s="364">
        <f t="shared" si="54"/>
        <v>15</v>
      </c>
      <c r="D119" s="364" t="str">
        <f t="shared" si="36"/>
        <v>$O$119</v>
      </c>
      <c r="E119" s="364">
        <f t="shared" si="55"/>
        <v>15</v>
      </c>
      <c r="F119" s="364" t="str">
        <f t="shared" si="37"/>
        <v>$O$119</v>
      </c>
      <c r="G119" s="386" t="str">
        <f t="shared" si="74"/>
        <v>Steuerertrag Netto pro Einheit</v>
      </c>
      <c r="H119" s="392" t="s">
        <v>217</v>
      </c>
      <c r="I119" s="415">
        <f t="shared" ca="1" si="65"/>
        <v>1606950</v>
      </c>
      <c r="J119" s="415">
        <f t="shared" ca="1" si="66"/>
        <v>1606950</v>
      </c>
      <c r="K119" s="416"/>
      <c r="L119" s="416"/>
      <c r="M119" s="409">
        <f t="shared" si="68"/>
        <v>1654666.6666666667</v>
      </c>
      <c r="N119" s="409">
        <f t="shared" si="69"/>
        <v>1732755.4000000001</v>
      </c>
      <c r="O119" s="409">
        <f t="shared" ref="O119:P119" si="84">SUM(O91,O105)</f>
        <v>1606950</v>
      </c>
      <c r="P119" s="409">
        <f t="shared" si="84"/>
        <v>1690701.25</v>
      </c>
      <c r="Q119" s="409">
        <f t="shared" ref="Q119" si="85">SUM(Q91,Q105)</f>
        <v>1690701.25</v>
      </c>
      <c r="R119" s="409">
        <f t="shared" si="72"/>
        <v>1585160.9000000001</v>
      </c>
      <c r="S119" s="410">
        <v>1629837.2</v>
      </c>
      <c r="T119" s="410">
        <v>1502785.45</v>
      </c>
      <c r="U119" s="410">
        <v>1617615.1</v>
      </c>
      <c r="V119" s="410">
        <v>1494797.25</v>
      </c>
      <c r="W119" s="410"/>
      <c r="X119" s="417"/>
      <c r="Y119" s="409">
        <f t="shared" ref="Y119" si="86">SUM(Y91,Y105)</f>
        <v>1606950</v>
      </c>
      <c r="Z119" s="1211"/>
    </row>
    <row r="120" spans="1:26" outlineLevel="1" x14ac:dyDescent="0.2">
      <c r="A120" s="363">
        <v>120</v>
      </c>
      <c r="B120" s="364">
        <f t="shared" si="35"/>
        <v>120</v>
      </c>
      <c r="C120" s="364">
        <f t="shared" si="54"/>
        <v>15</v>
      </c>
      <c r="D120" s="364" t="str">
        <f t="shared" si="36"/>
        <v>$O$120</v>
      </c>
      <c r="E120" s="364">
        <f t="shared" si="55"/>
        <v>15</v>
      </c>
      <c r="F120" s="364" t="str">
        <f t="shared" si="37"/>
        <v>$O$120</v>
      </c>
      <c r="G120" s="386" t="str">
        <f t="shared" si="74"/>
        <v>Steuerertrag Netto pro Einheit</v>
      </c>
      <c r="H120" s="392" t="s">
        <v>218</v>
      </c>
      <c r="I120" s="415">
        <f t="shared" ca="1" si="65"/>
        <v>18064266.100000001</v>
      </c>
      <c r="J120" s="415">
        <f t="shared" ca="1" si="66"/>
        <v>18064266.100000001</v>
      </c>
      <c r="K120" s="416"/>
      <c r="L120" s="416"/>
      <c r="M120" s="409">
        <f t="shared" si="68"/>
        <v>19414000</v>
      </c>
      <c r="N120" s="409">
        <f>SUM(N92,N106)</f>
        <v>18449693.550000001</v>
      </c>
      <c r="O120" s="409">
        <f t="shared" ref="O120:P120" si="87">SUM(O92,O106)</f>
        <v>18064266.100000001</v>
      </c>
      <c r="P120" s="409">
        <f t="shared" si="87"/>
        <v>24966962.399999999</v>
      </c>
      <c r="Q120" s="409">
        <f t="shared" ref="Q120" si="88">SUM(Q92,Q106)</f>
        <v>18955677.300000001</v>
      </c>
      <c r="R120" s="409">
        <f t="shared" si="72"/>
        <v>17104802.800000001</v>
      </c>
      <c r="S120" s="410">
        <v>15403464.449999999</v>
      </c>
      <c r="T120" s="410">
        <v>17191831.5</v>
      </c>
      <c r="U120" s="410">
        <v>15164090.9</v>
      </c>
      <c r="V120" s="410">
        <v>14784358.25</v>
      </c>
      <c r="W120" s="410"/>
      <c r="X120" s="417"/>
      <c r="Y120" s="409">
        <f t="shared" ref="Y120" si="89">SUM(Y92,Y106)</f>
        <v>18064266.100000001</v>
      </c>
      <c r="Z120" s="1211"/>
    </row>
    <row r="121" spans="1:26" outlineLevel="1" x14ac:dyDescent="0.2">
      <c r="A121" s="363">
        <v>121</v>
      </c>
      <c r="B121" s="364">
        <f t="shared" si="35"/>
        <v>121</v>
      </c>
      <c r="C121" s="364">
        <f t="shared" si="54"/>
        <v>15</v>
      </c>
      <c r="D121" s="364" t="str">
        <f t="shared" si="36"/>
        <v>$O$121</v>
      </c>
      <c r="E121" s="364">
        <f t="shared" si="55"/>
        <v>15</v>
      </c>
      <c r="F121" s="364" t="str">
        <f t="shared" si="37"/>
        <v>$O$121</v>
      </c>
      <c r="G121" s="386" t="str">
        <f t="shared" si="74"/>
        <v>Steuerertrag Netto pro Einheit</v>
      </c>
      <c r="H121" s="392" t="s">
        <v>219</v>
      </c>
      <c r="I121" s="415">
        <f t="shared" ca="1" si="65"/>
        <v>2553655.2000000002</v>
      </c>
      <c r="J121" s="415">
        <f t="shared" ca="1" si="66"/>
        <v>2553655.2000000002</v>
      </c>
      <c r="K121" s="416"/>
      <c r="L121" s="416"/>
      <c r="M121" s="409">
        <f t="shared" si="68"/>
        <v>2592000</v>
      </c>
      <c r="N121" s="409">
        <f t="shared" si="69"/>
        <v>2632114.25</v>
      </c>
      <c r="O121" s="409">
        <f t="shared" ref="O121:P121" si="90">SUM(O93,O107)</f>
        <v>2553655.2000000002</v>
      </c>
      <c r="P121" s="409">
        <f t="shared" si="90"/>
        <v>2582511.4499999997</v>
      </c>
      <c r="Q121" s="409">
        <f t="shared" ref="Q121" si="91">SUM(Q93,Q107)</f>
        <v>2582511.4499999997</v>
      </c>
      <c r="R121" s="409">
        <f t="shared" si="72"/>
        <v>2318951.75</v>
      </c>
      <c r="S121" s="410">
        <v>2370761.35</v>
      </c>
      <c r="T121" s="410">
        <v>2146931.5</v>
      </c>
      <c r="U121" s="410">
        <v>2137855.9</v>
      </c>
      <c r="V121" s="410">
        <v>2065725.45</v>
      </c>
      <c r="W121" s="410"/>
      <c r="X121" s="417"/>
      <c r="Y121" s="409">
        <f t="shared" ref="Y121" si="92">SUM(Y93,Y107)</f>
        <v>2553655.2000000002</v>
      </c>
      <c r="Z121" s="1211"/>
    </row>
    <row r="122" spans="1:26" outlineLevel="1" x14ac:dyDescent="0.2">
      <c r="A122" s="363">
        <v>122</v>
      </c>
      <c r="B122" s="364">
        <f t="shared" si="35"/>
        <v>122</v>
      </c>
      <c r="C122" s="364">
        <f t="shared" si="54"/>
        <v>15</v>
      </c>
      <c r="D122" s="364" t="str">
        <f t="shared" si="36"/>
        <v>$O$122</v>
      </c>
      <c r="E122" s="364">
        <f t="shared" si="55"/>
        <v>15</v>
      </c>
      <c r="F122" s="364" t="str">
        <f t="shared" si="37"/>
        <v>$O$122</v>
      </c>
      <c r="G122" s="386" t="str">
        <f t="shared" si="74"/>
        <v>Steuerertrag Netto pro Einheit</v>
      </c>
      <c r="H122" s="392" t="s">
        <v>220</v>
      </c>
      <c r="I122" s="415">
        <f t="shared" ca="1" si="65"/>
        <v>13309664.65</v>
      </c>
      <c r="J122" s="415">
        <f t="shared" ca="1" si="66"/>
        <v>13309664.65</v>
      </c>
      <c r="K122" s="416"/>
      <c r="L122" s="416"/>
      <c r="M122" s="409">
        <f t="shared" si="68"/>
        <v>13742000</v>
      </c>
      <c r="N122" s="409">
        <f t="shared" si="69"/>
        <v>13104259.199999999</v>
      </c>
      <c r="O122" s="409">
        <f t="shared" ref="O122:P122" si="93">SUM(O94,O108)</f>
        <v>13309664.65</v>
      </c>
      <c r="P122" s="409">
        <f t="shared" si="93"/>
        <v>12017986.800000001</v>
      </c>
      <c r="Q122" s="409">
        <f t="shared" ref="Q122" si="94">SUM(Q94,Q108)</f>
        <v>12017986.800000001</v>
      </c>
      <c r="R122" s="409">
        <f t="shared" si="72"/>
        <v>10751848.199999999</v>
      </c>
      <c r="S122" s="410">
        <v>10756852.699999999</v>
      </c>
      <c r="T122" s="410">
        <v>9056959.3499999996</v>
      </c>
      <c r="U122" s="410">
        <v>9116365.4000000004</v>
      </c>
      <c r="V122" s="410">
        <v>8205922.25</v>
      </c>
      <c r="W122" s="410"/>
      <c r="X122" s="417"/>
      <c r="Y122" s="409">
        <f t="shared" ref="Y122" si="95">SUM(Y94,Y108)</f>
        <v>13309664.65</v>
      </c>
      <c r="Z122" s="1211"/>
    </row>
    <row r="123" spans="1:26" outlineLevel="1" x14ac:dyDescent="0.2">
      <c r="A123" s="363">
        <v>123</v>
      </c>
      <c r="B123" s="364">
        <f t="shared" si="35"/>
        <v>123</v>
      </c>
      <c r="C123" s="364">
        <f t="shared" si="54"/>
        <v>15</v>
      </c>
      <c r="D123" s="364" t="str">
        <f t="shared" si="36"/>
        <v>$O$123</v>
      </c>
      <c r="E123" s="364">
        <f t="shared" si="55"/>
        <v>15</v>
      </c>
      <c r="F123" s="364" t="str">
        <f t="shared" si="37"/>
        <v>$O$123</v>
      </c>
      <c r="G123" s="386" t="str">
        <f t="shared" si="74"/>
        <v>Steuerertrag Netto pro Einheit</v>
      </c>
      <c r="H123" s="392" t="s">
        <v>221</v>
      </c>
      <c r="I123" s="415">
        <f t="shared" ca="1" si="65"/>
        <v>6804478.5499999998</v>
      </c>
      <c r="J123" s="415">
        <f t="shared" ca="1" si="66"/>
        <v>6804478.5499999998</v>
      </c>
      <c r="K123" s="416"/>
      <c r="L123" s="416"/>
      <c r="M123" s="409">
        <f t="shared" si="68"/>
        <v>7309666.666666667</v>
      </c>
      <c r="N123" s="409">
        <f t="shared" si="69"/>
        <v>6627695.5999999996</v>
      </c>
      <c r="O123" s="409">
        <f t="shared" ref="O123:P123" si="96">SUM(O95,O109)</f>
        <v>6804478.5499999998</v>
      </c>
      <c r="P123" s="409">
        <f t="shared" si="96"/>
        <v>7448684.3000000007</v>
      </c>
      <c r="Q123" s="409">
        <f t="shared" ref="Q123" si="97">SUM(Q95,Q109)</f>
        <v>7448684.3000000007</v>
      </c>
      <c r="R123" s="409">
        <f t="shared" si="72"/>
        <v>7354275.8499999996</v>
      </c>
      <c r="S123" s="410">
        <v>7035121.75</v>
      </c>
      <c r="T123" s="410">
        <v>6822639.6500000004</v>
      </c>
      <c r="U123" s="410">
        <v>6950611.8499999996</v>
      </c>
      <c r="V123" s="410">
        <v>7611651.2999999998</v>
      </c>
      <c r="W123" s="410"/>
      <c r="X123" s="417"/>
      <c r="Y123" s="409">
        <f t="shared" ref="Y123" si="98">SUM(Y95,Y109)</f>
        <v>6804478.5499999998</v>
      </c>
      <c r="Z123" s="1211"/>
    </row>
    <row r="124" spans="1:26" outlineLevel="1" x14ac:dyDescent="0.2">
      <c r="A124" s="363">
        <v>124</v>
      </c>
      <c r="B124" s="364">
        <f t="shared" si="35"/>
        <v>124</v>
      </c>
      <c r="C124" s="364">
        <f t="shared" si="54"/>
        <v>15</v>
      </c>
      <c r="D124" s="364" t="str">
        <f t="shared" si="36"/>
        <v>$O$124</v>
      </c>
      <c r="E124" s="364">
        <f t="shared" si="55"/>
        <v>15</v>
      </c>
      <c r="F124" s="364" t="str">
        <f t="shared" si="37"/>
        <v>$O$124</v>
      </c>
      <c r="G124" s="397" t="str">
        <f t="shared" si="74"/>
        <v>Steuerertrag Netto pro Einheit</v>
      </c>
      <c r="H124" s="398" t="s">
        <v>222</v>
      </c>
      <c r="I124" s="418">
        <f t="shared" ca="1" si="65"/>
        <v>1479930.15</v>
      </c>
      <c r="J124" s="418">
        <f t="shared" ca="1" si="66"/>
        <v>1479930.15</v>
      </c>
      <c r="K124" s="419"/>
      <c r="L124" s="419"/>
      <c r="M124" s="411">
        <f t="shared" si="68"/>
        <v>1446666.6666666667</v>
      </c>
      <c r="N124" s="411">
        <f t="shared" ref="N124" si="99">SUM(N96,N110)</f>
        <v>1376974.85</v>
      </c>
      <c r="O124" s="411">
        <f t="shared" ref="O124:P124" si="100">SUM(O96,O110)</f>
        <v>1479930.15</v>
      </c>
      <c r="P124" s="411">
        <f t="shared" si="100"/>
        <v>1358311.5</v>
      </c>
      <c r="Q124" s="411">
        <f t="shared" ref="Q124" si="101">SUM(Q96,Q110)</f>
        <v>1358311.5</v>
      </c>
      <c r="R124" s="411">
        <f t="shared" si="72"/>
        <v>1318070.1499999999</v>
      </c>
      <c r="S124" s="411">
        <v>1182382.25</v>
      </c>
      <c r="T124" s="411">
        <v>1124802</v>
      </c>
      <c r="U124" s="411">
        <v>1214602.6499999999</v>
      </c>
      <c r="V124" s="411">
        <v>1130720.45</v>
      </c>
      <c r="W124" s="411"/>
      <c r="X124" s="420"/>
      <c r="Y124" s="411">
        <f t="shared" ref="Y124" si="102">SUM(Y96,Y110)</f>
        <v>1479930.15</v>
      </c>
      <c r="Z124" s="1211"/>
    </row>
    <row r="125" spans="1:26" outlineLevel="1" x14ac:dyDescent="0.2">
      <c r="A125" s="363">
        <v>125</v>
      </c>
      <c r="B125" s="364">
        <f t="shared" si="35"/>
        <v>125</v>
      </c>
      <c r="C125" s="364">
        <f t="shared" si="54"/>
        <v>15</v>
      </c>
      <c r="D125" s="364" t="str">
        <f t="shared" si="36"/>
        <v>$O$125</v>
      </c>
      <c r="E125" s="364">
        <f t="shared" si="55"/>
        <v>15</v>
      </c>
      <c r="F125" s="364" t="str">
        <f t="shared" si="37"/>
        <v>$O$125</v>
      </c>
      <c r="G125" s="397" t="str">
        <f>G124</f>
        <v>Steuerertrag Netto pro Einheit</v>
      </c>
      <c r="H125" s="398" t="s">
        <v>1</v>
      </c>
      <c r="I125" s="418">
        <f t="shared" ca="1" si="65"/>
        <v>60107105.799999997</v>
      </c>
      <c r="J125" s="418">
        <f t="shared" ca="1" si="66"/>
        <v>60107105.799999997</v>
      </c>
      <c r="K125" s="426">
        <f t="shared" ref="K125:T125" si="103">SUM(K114:K124)</f>
        <v>0</v>
      </c>
      <c r="L125" s="426">
        <f t="shared" si="103"/>
        <v>0</v>
      </c>
      <c r="M125" s="426">
        <f>SUM(M114:M124)</f>
        <v>62751666.666666664</v>
      </c>
      <c r="N125" s="426">
        <f>SUM(N114:N124)</f>
        <v>61013708.850000009</v>
      </c>
      <c r="O125" s="426">
        <f t="shared" ref="O125:P125" si="104">SUM(O114:O124)</f>
        <v>60107105.799999997</v>
      </c>
      <c r="P125" s="426">
        <f t="shared" si="104"/>
        <v>66121909</v>
      </c>
      <c r="Q125" s="426">
        <f t="shared" ref="Q125" si="105">SUM(Q114:Q124)</f>
        <v>60110623.899999991</v>
      </c>
      <c r="R125" s="426">
        <f t="shared" si="103"/>
        <v>55763154.25</v>
      </c>
      <c r="S125" s="426">
        <f t="shared" si="103"/>
        <v>53134146.25</v>
      </c>
      <c r="T125" s="426">
        <f t="shared" si="103"/>
        <v>51834741.549999997</v>
      </c>
      <c r="U125" s="426">
        <f t="shared" ref="U125:W125" si="106">SUM(U114:U124)</f>
        <v>50164898.149999999</v>
      </c>
      <c r="V125" s="426">
        <f t="shared" si="106"/>
        <v>50159871.200000003</v>
      </c>
      <c r="W125" s="426">
        <f t="shared" si="106"/>
        <v>0</v>
      </c>
      <c r="X125" s="426">
        <f t="shared" ref="X125:Y125" si="107">SUM(X114:X124)</f>
        <v>0</v>
      </c>
      <c r="Y125" s="426">
        <f t="shared" si="107"/>
        <v>60107105.799999997</v>
      </c>
      <c r="Z125" s="1210"/>
    </row>
    <row r="126" spans="1:26" outlineLevel="1" x14ac:dyDescent="0.2">
      <c r="A126" s="363">
        <v>126</v>
      </c>
      <c r="B126" s="364">
        <f t="shared" si="35"/>
        <v>126</v>
      </c>
      <c r="C126" s="364">
        <f t="shared" si="54"/>
        <v>15</v>
      </c>
      <c r="D126" s="364" t="str">
        <f t="shared" si="36"/>
        <v>$O$126</v>
      </c>
      <c r="E126" s="364">
        <f t="shared" si="55"/>
        <v>15</v>
      </c>
      <c r="F126" s="364" t="str">
        <f t="shared" si="37"/>
        <v>$O$126</v>
      </c>
      <c r="G126" s="432"/>
      <c r="H126" s="433"/>
      <c r="I126" s="434"/>
      <c r="J126" s="434"/>
      <c r="K126" s="434"/>
      <c r="L126" s="434"/>
      <c r="M126" s="434"/>
      <c r="N126" s="434"/>
      <c r="O126" s="434"/>
      <c r="P126" s="434"/>
      <c r="Q126" s="434"/>
      <c r="R126" s="434"/>
      <c r="S126" s="434"/>
      <c r="T126" s="434"/>
      <c r="U126" s="434"/>
      <c r="V126" s="434"/>
      <c r="W126" s="434"/>
      <c r="X126" s="434"/>
      <c r="Y126" s="434"/>
      <c r="Z126" s="1121"/>
    </row>
    <row r="127" spans="1:26" s="385" customFormat="1" outlineLevel="1" x14ac:dyDescent="0.2">
      <c r="A127" s="363">
        <v>127</v>
      </c>
      <c r="B127" s="364">
        <f t="shared" si="35"/>
        <v>127</v>
      </c>
      <c r="C127" s="364">
        <f t="shared" si="54"/>
        <v>15</v>
      </c>
      <c r="D127" s="364" t="str">
        <f t="shared" si="36"/>
        <v>$O$127</v>
      </c>
      <c r="E127" s="364">
        <f t="shared" si="55"/>
        <v>15</v>
      </c>
      <c r="F127" s="364" t="str">
        <f t="shared" si="37"/>
        <v>$O$127</v>
      </c>
      <c r="G127" s="448" t="s">
        <v>148</v>
      </c>
      <c r="H127" s="449" t="s">
        <v>226</v>
      </c>
      <c r="I127" s="450"/>
      <c r="J127" s="450"/>
      <c r="K127" s="451"/>
      <c r="L127" s="451"/>
      <c r="M127" s="452" t="str">
        <f>M85</f>
        <v>2018B</v>
      </c>
      <c r="N127" s="452">
        <f t="shared" ref="N127" si="108">N85</f>
        <v>2018</v>
      </c>
      <c r="O127" s="452">
        <f t="shared" ref="O127:W127" si="109">O85</f>
        <v>2016</v>
      </c>
      <c r="P127" s="452">
        <f t="shared" si="109"/>
        <v>2015</v>
      </c>
      <c r="Q127" s="452" t="str">
        <f t="shared" si="109"/>
        <v>2015K</v>
      </c>
      <c r="R127" s="452">
        <f t="shared" si="109"/>
        <v>2014</v>
      </c>
      <c r="S127" s="452">
        <f t="shared" si="109"/>
        <v>2013</v>
      </c>
      <c r="T127" s="452">
        <f t="shared" si="109"/>
        <v>2012</v>
      </c>
      <c r="U127" s="452">
        <f t="shared" si="109"/>
        <v>2011</v>
      </c>
      <c r="V127" s="452">
        <f t="shared" si="109"/>
        <v>2010</v>
      </c>
      <c r="W127" s="452">
        <f t="shared" si="109"/>
        <v>2009</v>
      </c>
      <c r="X127" s="452">
        <f t="shared" ref="X127:Y127" si="110">X85</f>
        <v>2008</v>
      </c>
      <c r="Y127" s="452" t="str">
        <f t="shared" si="110"/>
        <v>20xx</v>
      </c>
      <c r="Z127" s="1209"/>
    </row>
    <row r="128" spans="1:26" outlineLevel="1" x14ac:dyDescent="0.2">
      <c r="A128" s="363">
        <v>128</v>
      </c>
      <c r="B128" s="364">
        <f t="shared" si="35"/>
        <v>128</v>
      </c>
      <c r="C128" s="364">
        <f t="shared" si="54"/>
        <v>15</v>
      </c>
      <c r="D128" s="364" t="str">
        <f t="shared" si="36"/>
        <v>$O$128</v>
      </c>
      <c r="E128" s="364">
        <f t="shared" si="55"/>
        <v>15</v>
      </c>
      <c r="F128" s="364" t="str">
        <f t="shared" si="37"/>
        <v>$O$128</v>
      </c>
      <c r="G128" s="453" t="s">
        <v>237</v>
      </c>
      <c r="H128" s="403" t="s">
        <v>1</v>
      </c>
      <c r="I128" s="443">
        <f t="shared" ref="I128:I144" ca="1" si="111">IF(K$3="ja",INDIRECT(D128)+K128,INDIRECT(D128))</f>
        <v>90898860.5</v>
      </c>
      <c r="J128" s="443">
        <f t="shared" ref="J128:J144" ca="1" si="112">IF(L$3="ja",INDIRECT(F128)+L128,INDIRECT(F128))</f>
        <v>90898860.5</v>
      </c>
      <c r="K128" s="404"/>
      <c r="L128" s="404"/>
      <c r="M128" s="405">
        <v>41849772.123500772</v>
      </c>
      <c r="N128" s="405">
        <v>93043461.200000003</v>
      </c>
      <c r="O128" s="405">
        <v>90898860.5</v>
      </c>
      <c r="P128" s="405">
        <v>99632394.950000018</v>
      </c>
      <c r="Q128" s="405">
        <v>90068394.950000003</v>
      </c>
      <c r="R128" s="405">
        <v>84843150.350000024</v>
      </c>
      <c r="S128" s="405">
        <v>70279875.75</v>
      </c>
      <c r="T128" s="405">
        <v>60024293.649999991</v>
      </c>
      <c r="U128" s="405">
        <v>38929209.850000001</v>
      </c>
      <c r="V128" s="405">
        <v>37016845.850000001</v>
      </c>
      <c r="W128" s="405"/>
      <c r="X128" s="406"/>
      <c r="Y128" s="405">
        <v>90898860.5</v>
      </c>
      <c r="Z128" s="1214"/>
    </row>
    <row r="129" spans="1:27" outlineLevel="1" x14ac:dyDescent="0.2">
      <c r="A129" s="363">
        <v>129</v>
      </c>
      <c r="B129" s="364">
        <f t="shared" si="35"/>
        <v>129</v>
      </c>
      <c r="C129" s="364">
        <f t="shared" si="54"/>
        <v>15</v>
      </c>
      <c r="D129" s="364" t="str">
        <f t="shared" si="36"/>
        <v>$O$129</v>
      </c>
      <c r="E129" s="364">
        <f t="shared" si="55"/>
        <v>15</v>
      </c>
      <c r="F129" s="364" t="str">
        <f t="shared" si="37"/>
        <v>$O$129</v>
      </c>
      <c r="G129" s="454" t="s">
        <v>235</v>
      </c>
      <c r="H129" s="455" t="s">
        <v>1</v>
      </c>
      <c r="I129" s="456">
        <f t="shared" ca="1" si="111"/>
        <v>15202228.25</v>
      </c>
      <c r="J129" s="456">
        <f t="shared" ca="1" si="112"/>
        <v>15202228.25</v>
      </c>
      <c r="K129" s="457"/>
      <c r="L129" s="457"/>
      <c r="M129" s="458">
        <v>67421227.876499236</v>
      </c>
      <c r="N129" s="458">
        <v>16338322.5</v>
      </c>
      <c r="O129" s="458">
        <v>15202228.25</v>
      </c>
      <c r="P129" s="458">
        <v>17261560.850000001</v>
      </c>
      <c r="Q129" s="458">
        <v>17261560.850000001</v>
      </c>
      <c r="R129" s="458">
        <v>16160197.549999999</v>
      </c>
      <c r="S129" s="458">
        <v>25442908.200000003</v>
      </c>
      <c r="T129" s="458">
        <v>36879973.299999997</v>
      </c>
      <c r="U129" s="458">
        <v>58705681.049999997</v>
      </c>
      <c r="V129" s="458">
        <v>62202920.75</v>
      </c>
      <c r="W129" s="458"/>
      <c r="X129" s="459"/>
      <c r="Y129" s="458">
        <v>15202228.25</v>
      </c>
      <c r="Z129" s="1212"/>
    </row>
    <row r="130" spans="1:27" outlineLevel="1" x14ac:dyDescent="0.2">
      <c r="A130" s="363">
        <v>130</v>
      </c>
      <c r="B130" s="364">
        <f t="shared" si="35"/>
        <v>130</v>
      </c>
      <c r="C130" s="364">
        <f t="shared" si="54"/>
        <v>15</v>
      </c>
      <c r="D130" s="364" t="str">
        <f t="shared" si="36"/>
        <v>$O$130</v>
      </c>
      <c r="E130" s="364">
        <f t="shared" si="55"/>
        <v>15</v>
      </c>
      <c r="F130" s="364" t="str">
        <f t="shared" si="37"/>
        <v>$O$130</v>
      </c>
      <c r="G130" s="386" t="s">
        <v>234</v>
      </c>
      <c r="H130" s="387" t="s">
        <v>212</v>
      </c>
      <c r="I130" s="388">
        <f t="shared" ca="1" si="111"/>
        <v>-5267002.3499999996</v>
      </c>
      <c r="J130" s="388">
        <f t="shared" ca="1" si="112"/>
        <v>-5267002.3499999996</v>
      </c>
      <c r="K130" s="389"/>
      <c r="L130" s="389"/>
      <c r="M130" s="744"/>
      <c r="N130" s="1474">
        <v>-5066590.62</v>
      </c>
      <c r="O130" s="744">
        <v>-5267002.3499999996</v>
      </c>
      <c r="P130" s="744">
        <v>-4506985.79</v>
      </c>
      <c r="Q130" s="744">
        <v>-4506985.79</v>
      </c>
      <c r="R130" s="744">
        <v>-4617197.09</v>
      </c>
      <c r="S130" s="390">
        <v>-4584004.79</v>
      </c>
      <c r="T130" s="390"/>
      <c r="U130" s="390"/>
      <c r="V130" s="390"/>
      <c r="W130" s="390"/>
      <c r="X130" s="391"/>
      <c r="Y130" s="744">
        <v>-5267002.3499999996</v>
      </c>
      <c r="Z130" s="1212"/>
    </row>
    <row r="131" spans="1:27" outlineLevel="1" x14ac:dyDescent="0.2">
      <c r="A131" s="363">
        <v>131</v>
      </c>
      <c r="B131" s="364">
        <f t="shared" si="35"/>
        <v>131</v>
      </c>
      <c r="C131" s="364">
        <f t="shared" si="54"/>
        <v>15</v>
      </c>
      <c r="D131" s="364" t="str">
        <f t="shared" si="36"/>
        <v>$O$131</v>
      </c>
      <c r="E131" s="364">
        <f t="shared" si="55"/>
        <v>15</v>
      </c>
      <c r="F131" s="364" t="str">
        <f t="shared" si="37"/>
        <v>$O$131</v>
      </c>
      <c r="G131" s="386" t="str">
        <f>G130</f>
        <v>Steuerertrag SG Korrektur EHG</v>
      </c>
      <c r="H131" s="392" t="s">
        <v>213</v>
      </c>
      <c r="I131" s="393">
        <f t="shared" ca="1" si="111"/>
        <v>-7921014.6399999997</v>
      </c>
      <c r="J131" s="393">
        <f t="shared" ca="1" si="112"/>
        <v>-7921014.6399999997</v>
      </c>
      <c r="K131" s="394"/>
      <c r="L131" s="394"/>
      <c r="M131" s="743"/>
      <c r="N131" s="1475">
        <v>-7264733.2400000002</v>
      </c>
      <c r="O131" s="743">
        <v>-7921014.6399999997</v>
      </c>
      <c r="P131" s="743">
        <v>-6959916.0599999996</v>
      </c>
      <c r="Q131" s="743">
        <v>-6959916.0599999996</v>
      </c>
      <c r="R131" s="743">
        <v>-6645753.5199999996</v>
      </c>
      <c r="S131" s="395"/>
      <c r="T131" s="395"/>
      <c r="U131" s="395"/>
      <c r="V131" s="395"/>
      <c r="W131" s="395"/>
      <c r="X131" s="396"/>
      <c r="Y131" s="743">
        <v>-7921014.6399999997</v>
      </c>
      <c r="Z131" s="1212"/>
    </row>
    <row r="132" spans="1:27" outlineLevel="1" x14ac:dyDescent="0.2">
      <c r="A132" s="363">
        <v>132</v>
      </c>
      <c r="B132" s="364">
        <f t="shared" si="35"/>
        <v>132</v>
      </c>
      <c r="C132" s="364">
        <f t="shared" si="54"/>
        <v>15</v>
      </c>
      <c r="D132" s="364" t="str">
        <f t="shared" si="36"/>
        <v>$O$132</v>
      </c>
      <c r="E132" s="364">
        <f t="shared" si="55"/>
        <v>15</v>
      </c>
      <c r="F132" s="364" t="str">
        <f t="shared" si="37"/>
        <v>$O$132</v>
      </c>
      <c r="G132" s="386" t="str">
        <f t="shared" ref="G132:G140" si="113">G131</f>
        <v>Steuerertrag SG Korrektur EHG</v>
      </c>
      <c r="H132" s="392" t="s">
        <v>214</v>
      </c>
      <c r="I132" s="393">
        <f t="shared" ca="1" si="111"/>
        <v>-2624183.33</v>
      </c>
      <c r="J132" s="393">
        <f t="shared" ca="1" si="112"/>
        <v>-2624183.33</v>
      </c>
      <c r="K132" s="394"/>
      <c r="L132" s="394"/>
      <c r="M132" s="743"/>
      <c r="N132" s="1475">
        <v>-2132432.15</v>
      </c>
      <c r="O132" s="743">
        <v>-2624183.33</v>
      </c>
      <c r="P132" s="743">
        <v>-2138229.9899999998</v>
      </c>
      <c r="Q132" s="743">
        <v>-2138229.9899999998</v>
      </c>
      <c r="R132" s="743">
        <v>-1775169.03</v>
      </c>
      <c r="S132" s="395"/>
      <c r="T132" s="395"/>
      <c r="U132" s="395"/>
      <c r="V132" s="395"/>
      <c r="W132" s="395"/>
      <c r="X132" s="396"/>
      <c r="Y132" s="743">
        <v>-2624183.33</v>
      </c>
      <c r="Z132" s="1212"/>
    </row>
    <row r="133" spans="1:27" outlineLevel="1" x14ac:dyDescent="0.2">
      <c r="A133" s="363">
        <v>133</v>
      </c>
      <c r="B133" s="364">
        <f t="shared" si="35"/>
        <v>133</v>
      </c>
      <c r="C133" s="364">
        <f t="shared" si="54"/>
        <v>15</v>
      </c>
      <c r="D133" s="364" t="str">
        <f t="shared" si="36"/>
        <v>$O$133</v>
      </c>
      <c r="E133" s="364">
        <f t="shared" si="55"/>
        <v>15</v>
      </c>
      <c r="F133" s="364" t="str">
        <f t="shared" si="37"/>
        <v>$O$133</v>
      </c>
      <c r="G133" s="386" t="str">
        <f t="shared" si="113"/>
        <v>Steuerertrag SG Korrektur EHG</v>
      </c>
      <c r="H133" s="392" t="s">
        <v>215</v>
      </c>
      <c r="I133" s="393">
        <f t="shared" ca="1" si="111"/>
        <v>0</v>
      </c>
      <c r="J133" s="393">
        <f t="shared" ca="1" si="112"/>
        <v>0</v>
      </c>
      <c r="K133" s="394"/>
      <c r="L133" s="394"/>
      <c r="M133" s="745"/>
      <c r="N133" s="1476">
        <v>0</v>
      </c>
      <c r="O133" s="745"/>
      <c r="P133" s="745"/>
      <c r="Q133" s="745"/>
      <c r="R133" s="745"/>
      <c r="S133" s="395"/>
      <c r="T133" s="395"/>
      <c r="U133" s="395"/>
      <c r="V133" s="395"/>
      <c r="W133" s="395"/>
      <c r="X133" s="396"/>
      <c r="Y133" s="745"/>
      <c r="Z133" s="1212"/>
    </row>
    <row r="134" spans="1:27" outlineLevel="1" x14ac:dyDescent="0.2">
      <c r="A134" s="363">
        <v>134</v>
      </c>
      <c r="B134" s="364">
        <f t="shared" si="35"/>
        <v>134</v>
      </c>
      <c r="C134" s="364">
        <f t="shared" si="54"/>
        <v>15</v>
      </c>
      <c r="D134" s="364" t="str">
        <f t="shared" si="36"/>
        <v>$O$134</v>
      </c>
      <c r="E134" s="364">
        <f t="shared" si="55"/>
        <v>15</v>
      </c>
      <c r="F134" s="364" t="str">
        <f t="shared" si="37"/>
        <v>$O$134</v>
      </c>
      <c r="G134" s="386" t="str">
        <f t="shared" si="113"/>
        <v>Steuerertrag SG Korrektur EHG</v>
      </c>
      <c r="H134" s="392" t="s">
        <v>216</v>
      </c>
      <c r="I134" s="393">
        <f t="shared" ca="1" si="111"/>
        <v>-6592983.8300000001</v>
      </c>
      <c r="J134" s="393">
        <f t="shared" ca="1" si="112"/>
        <v>-6592983.8300000001</v>
      </c>
      <c r="K134" s="394"/>
      <c r="L134" s="394"/>
      <c r="M134" s="743"/>
      <c r="N134" s="1475">
        <v>-7144186.7699999996</v>
      </c>
      <c r="O134" s="743">
        <v>-6592983.8300000001</v>
      </c>
      <c r="P134" s="743">
        <v>-6903022.1800000006</v>
      </c>
      <c r="Q134" s="743">
        <v>-6903022.1800000006</v>
      </c>
      <c r="R134" s="743">
        <v>-7427819.3700000001</v>
      </c>
      <c r="S134" s="395">
        <v>-6926972.5899999999</v>
      </c>
      <c r="T134" s="395"/>
      <c r="U134" s="395"/>
      <c r="V134" s="395"/>
      <c r="W134" s="395"/>
      <c r="X134" s="396"/>
      <c r="Y134" s="743">
        <v>-6592983.8300000001</v>
      </c>
      <c r="Z134" s="1212"/>
      <c r="AA134" s="746"/>
    </row>
    <row r="135" spans="1:27" outlineLevel="1" x14ac:dyDescent="0.2">
      <c r="A135" s="363">
        <v>135</v>
      </c>
      <c r="B135" s="364">
        <f t="shared" si="35"/>
        <v>135</v>
      </c>
      <c r="C135" s="364">
        <f t="shared" si="54"/>
        <v>15</v>
      </c>
      <c r="D135" s="364" t="str">
        <f t="shared" si="36"/>
        <v>$O$135</v>
      </c>
      <c r="E135" s="364">
        <f t="shared" si="55"/>
        <v>15</v>
      </c>
      <c r="F135" s="364" t="str">
        <f t="shared" si="37"/>
        <v>$O$135</v>
      </c>
      <c r="G135" s="386" t="str">
        <f t="shared" si="113"/>
        <v>Steuerertrag SG Korrektur EHG</v>
      </c>
      <c r="H135" s="392" t="s">
        <v>217</v>
      </c>
      <c r="I135" s="393">
        <f t="shared" ca="1" si="111"/>
        <v>-3028867.64</v>
      </c>
      <c r="J135" s="393">
        <f t="shared" ca="1" si="112"/>
        <v>-3028867.64</v>
      </c>
      <c r="K135" s="394"/>
      <c r="L135" s="394"/>
      <c r="M135" s="743"/>
      <c r="N135" s="1475">
        <v>-2751419.8000000003</v>
      </c>
      <c r="O135" s="743">
        <v>-3028867.64</v>
      </c>
      <c r="P135" s="743">
        <v>-2720090.74</v>
      </c>
      <c r="Q135" s="743">
        <v>-2720090.74</v>
      </c>
      <c r="R135" s="743">
        <v>-2904025.5</v>
      </c>
      <c r="S135" s="395">
        <v>-3342033.16</v>
      </c>
      <c r="T135" s="395">
        <v>-2804114.96</v>
      </c>
      <c r="U135" s="395">
        <v>-2705396.36</v>
      </c>
      <c r="V135" s="395"/>
      <c r="W135" s="395"/>
      <c r="X135" s="396"/>
      <c r="Y135" s="743">
        <v>-3028867.64</v>
      </c>
      <c r="Z135" s="1212"/>
    </row>
    <row r="136" spans="1:27" outlineLevel="1" x14ac:dyDescent="0.2">
      <c r="A136" s="363">
        <v>136</v>
      </c>
      <c r="B136" s="364">
        <f t="shared" si="35"/>
        <v>136</v>
      </c>
      <c r="C136" s="364">
        <f t="shared" si="54"/>
        <v>15</v>
      </c>
      <c r="D136" s="364" t="str">
        <f t="shared" si="36"/>
        <v>$O$136</v>
      </c>
      <c r="E136" s="364">
        <f t="shared" si="55"/>
        <v>15</v>
      </c>
      <c r="F136" s="364" t="str">
        <f t="shared" si="37"/>
        <v>$O$136</v>
      </c>
      <c r="G136" s="386" t="str">
        <f t="shared" si="113"/>
        <v>Steuerertrag SG Korrektur EHG</v>
      </c>
      <c r="H136" s="392" t="s">
        <v>218</v>
      </c>
      <c r="I136" s="393">
        <f t="shared" ca="1" si="111"/>
        <v>-8722028.1499999985</v>
      </c>
      <c r="J136" s="393">
        <f t="shared" ca="1" si="112"/>
        <v>-8722028.1499999985</v>
      </c>
      <c r="K136" s="394"/>
      <c r="L136" s="394"/>
      <c r="M136" s="743"/>
      <c r="N136" s="1475">
        <v>-9550189.5899999999</v>
      </c>
      <c r="O136" s="743">
        <v>-8722028.1499999985</v>
      </c>
      <c r="P136" s="743">
        <v>-9135416.0699999984</v>
      </c>
      <c r="Q136" s="743">
        <v>-9135416.0699999984</v>
      </c>
      <c r="R136" s="743">
        <v>-9418611.8500000015</v>
      </c>
      <c r="S136" s="395">
        <v>-7898149.7800000003</v>
      </c>
      <c r="T136" s="395">
        <v>-8259834.9200000009</v>
      </c>
      <c r="U136" s="395"/>
      <c r="V136" s="395"/>
      <c r="W136" s="395"/>
      <c r="X136" s="396"/>
      <c r="Y136" s="743">
        <v>-8722028.1499999985</v>
      </c>
      <c r="Z136" s="1215"/>
    </row>
    <row r="137" spans="1:27" outlineLevel="1" x14ac:dyDescent="0.2">
      <c r="A137" s="363">
        <v>137</v>
      </c>
      <c r="B137" s="364">
        <f t="shared" si="35"/>
        <v>137</v>
      </c>
      <c r="C137" s="364">
        <f t="shared" si="54"/>
        <v>15</v>
      </c>
      <c r="D137" s="364" t="str">
        <f t="shared" si="36"/>
        <v>$O$137</v>
      </c>
      <c r="E137" s="364">
        <f t="shared" si="55"/>
        <v>15</v>
      </c>
      <c r="F137" s="364" t="str">
        <f t="shared" si="37"/>
        <v>$O$137</v>
      </c>
      <c r="G137" s="386" t="str">
        <f t="shared" si="113"/>
        <v>Steuerertrag SG Korrektur EHG</v>
      </c>
      <c r="H137" s="392" t="s">
        <v>219</v>
      </c>
      <c r="I137" s="393">
        <f t="shared" ca="1" si="111"/>
        <v>0</v>
      </c>
      <c r="J137" s="393">
        <f t="shared" ca="1" si="112"/>
        <v>0</v>
      </c>
      <c r="K137" s="394"/>
      <c r="L137" s="394"/>
      <c r="M137" s="745"/>
      <c r="N137" s="1476">
        <v>0</v>
      </c>
      <c r="O137" s="745"/>
      <c r="P137" s="745"/>
      <c r="Q137" s="745"/>
      <c r="R137" s="745"/>
      <c r="S137" s="395"/>
      <c r="T137" s="395"/>
      <c r="U137" s="395"/>
      <c r="V137" s="395"/>
      <c r="W137" s="395"/>
      <c r="X137" s="396"/>
      <c r="Y137" s="745"/>
      <c r="Z137" s="1212"/>
    </row>
    <row r="138" spans="1:27" outlineLevel="1" x14ac:dyDescent="0.2">
      <c r="A138" s="363">
        <v>138</v>
      </c>
      <c r="B138" s="364">
        <f t="shared" si="35"/>
        <v>138</v>
      </c>
      <c r="C138" s="364">
        <f t="shared" si="54"/>
        <v>15</v>
      </c>
      <c r="D138" s="364" t="str">
        <f t="shared" si="36"/>
        <v>$O$138</v>
      </c>
      <c r="E138" s="364">
        <f t="shared" si="55"/>
        <v>15</v>
      </c>
      <c r="F138" s="364" t="str">
        <f t="shared" si="37"/>
        <v>$O$138</v>
      </c>
      <c r="G138" s="386" t="str">
        <f t="shared" si="113"/>
        <v>Steuerertrag SG Korrektur EHG</v>
      </c>
      <c r="H138" s="392" t="s">
        <v>220</v>
      </c>
      <c r="I138" s="393">
        <f t="shared" ca="1" si="111"/>
        <v>-16107054.83</v>
      </c>
      <c r="J138" s="393">
        <f t="shared" ca="1" si="112"/>
        <v>-16107054.83</v>
      </c>
      <c r="K138" s="394"/>
      <c r="L138" s="394"/>
      <c r="M138" s="743"/>
      <c r="N138" s="1475">
        <v>-15154242.640000001</v>
      </c>
      <c r="O138" s="743">
        <v>-16107054.83</v>
      </c>
      <c r="P138" s="743">
        <v>-16151156.279999999</v>
      </c>
      <c r="Q138" s="743">
        <v>-16151156.279999999</v>
      </c>
      <c r="R138" s="743">
        <v>-14010494.219999999</v>
      </c>
      <c r="S138" s="395">
        <v>-13016608.050000001</v>
      </c>
      <c r="T138" s="395">
        <v>-10890178.039999999</v>
      </c>
      <c r="U138" s="395"/>
      <c r="V138" s="395"/>
      <c r="W138" s="395"/>
      <c r="X138" s="396"/>
      <c r="Y138" s="743">
        <v>-16107054.83</v>
      </c>
      <c r="Z138" s="1212"/>
    </row>
    <row r="139" spans="1:27" outlineLevel="1" x14ac:dyDescent="0.2">
      <c r="A139" s="363">
        <v>139</v>
      </c>
      <c r="B139" s="364">
        <f t="shared" ref="B139:B202" si="114">A139</f>
        <v>139</v>
      </c>
      <c r="C139" s="364">
        <f t="shared" si="54"/>
        <v>15</v>
      </c>
      <c r="D139" s="364" t="str">
        <f t="shared" ref="D139:D202" si="115">ADDRESS(B139,C139)</f>
        <v>$O$139</v>
      </c>
      <c r="E139" s="364">
        <f t="shared" si="55"/>
        <v>15</v>
      </c>
      <c r="F139" s="364" t="str">
        <f t="shared" ref="F139:F202" si="116">ADDRESS(B139,E139)</f>
        <v>$O$139</v>
      </c>
      <c r="G139" s="386" t="str">
        <f t="shared" si="113"/>
        <v>Steuerertrag SG Korrektur EHG</v>
      </c>
      <c r="H139" s="392" t="s">
        <v>221</v>
      </c>
      <c r="I139" s="393">
        <f t="shared" ca="1" si="111"/>
        <v>0</v>
      </c>
      <c r="J139" s="393">
        <f t="shared" ca="1" si="112"/>
        <v>0</v>
      </c>
      <c r="K139" s="394"/>
      <c r="L139" s="394"/>
      <c r="M139" s="745"/>
      <c r="N139" s="745">
        <v>0</v>
      </c>
      <c r="O139" s="745"/>
      <c r="P139" s="745"/>
      <c r="Q139" s="745"/>
      <c r="R139" s="745"/>
      <c r="S139" s="395"/>
      <c r="T139" s="395"/>
      <c r="U139" s="395"/>
      <c r="V139" s="395"/>
      <c r="W139" s="395"/>
      <c r="X139" s="396"/>
      <c r="Y139" s="745"/>
      <c r="Z139" s="1212"/>
    </row>
    <row r="140" spans="1:27" outlineLevel="1" x14ac:dyDescent="0.2">
      <c r="A140" s="363">
        <v>140</v>
      </c>
      <c r="B140" s="364">
        <f t="shared" si="114"/>
        <v>140</v>
      </c>
      <c r="C140" s="364">
        <f t="shared" si="54"/>
        <v>15</v>
      </c>
      <c r="D140" s="364" t="str">
        <f t="shared" si="115"/>
        <v>$O$140</v>
      </c>
      <c r="E140" s="364">
        <f t="shared" si="55"/>
        <v>15</v>
      </c>
      <c r="F140" s="364" t="str">
        <f t="shared" si="116"/>
        <v>$O$140</v>
      </c>
      <c r="G140" s="397" t="str">
        <f t="shared" si="113"/>
        <v>Steuerertrag SG Korrektur EHG</v>
      </c>
      <c r="H140" s="398" t="s">
        <v>222</v>
      </c>
      <c r="I140" s="399">
        <f t="shared" ca="1" si="111"/>
        <v>0</v>
      </c>
      <c r="J140" s="399">
        <f t="shared" ca="1" si="112"/>
        <v>0</v>
      </c>
      <c r="K140" s="400"/>
      <c r="L140" s="400"/>
      <c r="M140" s="428"/>
      <c r="N140" s="428">
        <v>0</v>
      </c>
      <c r="O140" s="428"/>
      <c r="P140" s="428"/>
      <c r="Q140" s="428"/>
      <c r="R140" s="428"/>
      <c r="S140" s="401"/>
      <c r="T140" s="401"/>
      <c r="U140" s="401"/>
      <c r="V140" s="401"/>
      <c r="W140" s="401"/>
      <c r="X140" s="402"/>
      <c r="Y140" s="428"/>
      <c r="Z140" s="1212"/>
    </row>
    <row r="141" spans="1:27" outlineLevel="1" x14ac:dyDescent="0.2">
      <c r="A141" s="363">
        <v>141</v>
      </c>
      <c r="B141" s="364">
        <f t="shared" si="114"/>
        <v>141</v>
      </c>
      <c r="C141" s="364">
        <f t="shared" si="54"/>
        <v>15</v>
      </c>
      <c r="D141" s="364" t="str">
        <f t="shared" si="115"/>
        <v>$O$141</v>
      </c>
      <c r="E141" s="364">
        <f t="shared" si="55"/>
        <v>15</v>
      </c>
      <c r="F141" s="364" t="str">
        <f t="shared" si="116"/>
        <v>$O$141</v>
      </c>
      <c r="G141" s="444" t="s">
        <v>238</v>
      </c>
      <c r="H141" s="403">
        <v>92</v>
      </c>
      <c r="I141" s="447">
        <f t="shared" ca="1" si="111"/>
        <v>40635725.730000004</v>
      </c>
      <c r="J141" s="447">
        <f t="shared" ca="1" si="112"/>
        <v>40635725.730000004</v>
      </c>
      <c r="K141" s="445">
        <f t="shared" ref="K141:R141" si="117">K128+SUM(K130:K140)</f>
        <v>0</v>
      </c>
      <c r="L141" s="445">
        <f t="shared" si="117"/>
        <v>0</v>
      </c>
      <c r="M141" s="445">
        <f>M128+SUM(M130:M140)</f>
        <v>41849772.123500772</v>
      </c>
      <c r="N141" s="445">
        <f>N128+SUM(N130:N140)</f>
        <v>43979666.390000001</v>
      </c>
      <c r="O141" s="445">
        <f t="shared" ref="O141:P141" si="118">O128+SUM(O130:O140)</f>
        <v>40635725.730000004</v>
      </c>
      <c r="P141" s="445">
        <f t="shared" si="118"/>
        <v>51117577.840000018</v>
      </c>
      <c r="Q141" s="445">
        <f t="shared" ref="Q141" si="119">Q128+SUM(Q130:Q140)</f>
        <v>41553577.840000004</v>
      </c>
      <c r="R141" s="445">
        <f t="shared" si="117"/>
        <v>38044079.770000026</v>
      </c>
      <c r="S141" s="445">
        <f t="shared" ref="S141" si="120">S128+SUM(S130:S140)</f>
        <v>34512107.379999995</v>
      </c>
      <c r="T141" s="445">
        <f>T128+SUM(T130:T140)</f>
        <v>38070165.729999989</v>
      </c>
      <c r="U141" s="445">
        <f t="shared" ref="U141:W141" si="121">U128+SUM(U130:U140)</f>
        <v>36223813.490000002</v>
      </c>
      <c r="V141" s="445">
        <f t="shared" si="121"/>
        <v>37016845.850000001</v>
      </c>
      <c r="W141" s="445">
        <f t="shared" si="121"/>
        <v>0</v>
      </c>
      <c r="X141" s="445">
        <f t="shared" ref="X141:Y141" si="122">X128+SUM(X130:X140)</f>
        <v>0</v>
      </c>
      <c r="Y141" s="445">
        <f t="shared" si="122"/>
        <v>40635725.730000004</v>
      </c>
      <c r="Z141" s="1210"/>
    </row>
    <row r="142" spans="1:27" outlineLevel="1" x14ac:dyDescent="0.2">
      <c r="A142" s="363">
        <v>142</v>
      </c>
      <c r="B142" s="364">
        <f t="shared" si="114"/>
        <v>142</v>
      </c>
      <c r="C142" s="364">
        <f t="shared" si="54"/>
        <v>15</v>
      </c>
      <c r="D142" s="364" t="str">
        <f t="shared" si="115"/>
        <v>$O$142</v>
      </c>
      <c r="E142" s="364">
        <f t="shared" si="55"/>
        <v>15</v>
      </c>
      <c r="F142" s="364" t="str">
        <f t="shared" si="116"/>
        <v>$O$142</v>
      </c>
      <c r="G142" s="431" t="s">
        <v>236</v>
      </c>
      <c r="H142" s="398">
        <v>93</v>
      </c>
      <c r="I142" s="418">
        <f t="shared" ca="1" si="111"/>
        <v>65465363.019999996</v>
      </c>
      <c r="J142" s="418">
        <f t="shared" ca="1" si="112"/>
        <v>65465363.019999996</v>
      </c>
      <c r="K142" s="426">
        <f t="shared" ref="K142:R142" si="123">K129-SUM(K130:K140)</f>
        <v>0</v>
      </c>
      <c r="L142" s="426">
        <f t="shared" si="123"/>
        <v>0</v>
      </c>
      <c r="M142" s="426">
        <f>M129-SUM(M130:M140)</f>
        <v>67421227.876499236</v>
      </c>
      <c r="N142" s="426">
        <f>N129-SUM(N130:N140)</f>
        <v>65402117.310000002</v>
      </c>
      <c r="O142" s="426">
        <f t="shared" ref="O142:P142" si="124">O129-SUM(O130:O140)</f>
        <v>65465363.019999996</v>
      </c>
      <c r="P142" s="426">
        <f t="shared" si="124"/>
        <v>65776377.960000001</v>
      </c>
      <c r="Q142" s="426">
        <f t="shared" ref="Q142" si="125">Q129-SUM(Q130:Q140)</f>
        <v>65776377.960000001</v>
      </c>
      <c r="R142" s="426">
        <f t="shared" si="123"/>
        <v>62959268.129999995</v>
      </c>
      <c r="S142" s="426">
        <f t="shared" ref="S142" si="126">S129-SUM(S130:S140)</f>
        <v>61210676.570000008</v>
      </c>
      <c r="T142" s="426">
        <f>T129-SUM(T130:T140)</f>
        <v>58834101.219999999</v>
      </c>
      <c r="U142" s="426">
        <f t="shared" ref="U142:W142" si="127">U129-SUM(U130:U140)</f>
        <v>61411077.409999996</v>
      </c>
      <c r="V142" s="426">
        <f t="shared" si="127"/>
        <v>62202920.75</v>
      </c>
      <c r="W142" s="426">
        <f t="shared" si="127"/>
        <v>0</v>
      </c>
      <c r="X142" s="426">
        <f t="shared" ref="X142:Y142" si="128">X129-SUM(X130:X140)</f>
        <v>0</v>
      </c>
      <c r="Y142" s="426">
        <f t="shared" si="128"/>
        <v>65465363.019999996</v>
      </c>
      <c r="Z142" s="1210"/>
    </row>
    <row r="143" spans="1:27" outlineLevel="1" x14ac:dyDescent="0.2">
      <c r="A143" s="363">
        <v>143</v>
      </c>
      <c r="B143" s="364">
        <f t="shared" si="114"/>
        <v>143</v>
      </c>
      <c r="C143" s="364">
        <f t="shared" si="54"/>
        <v>15</v>
      </c>
      <c r="D143" s="364" t="str">
        <f t="shared" si="115"/>
        <v>$O$143</v>
      </c>
      <c r="E143" s="364">
        <f t="shared" si="55"/>
        <v>15</v>
      </c>
      <c r="F143" s="364" t="str">
        <f t="shared" si="116"/>
        <v>$O$143</v>
      </c>
      <c r="G143" s="444" t="s">
        <v>233</v>
      </c>
      <c r="H143" s="403">
        <v>91</v>
      </c>
      <c r="I143" s="443">
        <f t="shared" ca="1" si="111"/>
        <v>106101088.75</v>
      </c>
      <c r="J143" s="443">
        <f t="shared" ca="1" si="112"/>
        <v>106101088.75</v>
      </c>
      <c r="K143" s="445">
        <f>SUM(K141:K142)</f>
        <v>0</v>
      </c>
      <c r="L143" s="445">
        <f>SUM(L141:L142)</f>
        <v>0</v>
      </c>
      <c r="M143" s="446">
        <v>109271000</v>
      </c>
      <c r="N143" s="446">
        <v>109381783.70000002</v>
      </c>
      <c r="O143" s="446">
        <v>106101088.75</v>
      </c>
      <c r="P143" s="446">
        <v>116893955.80000001</v>
      </c>
      <c r="Q143" s="446">
        <v>107329955.79999998</v>
      </c>
      <c r="R143" s="446">
        <v>101003347.90000002</v>
      </c>
      <c r="S143" s="446">
        <v>95722783.950000003</v>
      </c>
      <c r="T143" s="446">
        <v>96904266.950000003</v>
      </c>
      <c r="U143" s="446">
        <v>97634890.900000006</v>
      </c>
      <c r="V143" s="446">
        <f t="shared" ref="V143" si="129">SUM(V129:V140)</f>
        <v>62202920.75</v>
      </c>
      <c r="W143" s="446">
        <f t="shared" ref="W143" si="130">SUM(W129:W140)</f>
        <v>0</v>
      </c>
      <c r="X143" s="446">
        <f t="shared" ref="X143" si="131">SUM(X129:X140)</f>
        <v>0</v>
      </c>
      <c r="Y143" s="446">
        <v>106101088.75</v>
      </c>
      <c r="Z143" s="1211"/>
    </row>
    <row r="144" spans="1:27" outlineLevel="1" x14ac:dyDescent="0.2">
      <c r="A144" s="363">
        <v>144</v>
      </c>
      <c r="B144" s="364">
        <f t="shared" si="114"/>
        <v>144</v>
      </c>
      <c r="C144" s="364">
        <f t="shared" si="54"/>
        <v>15</v>
      </c>
      <c r="D144" s="364" t="str">
        <f t="shared" si="115"/>
        <v>$O$144</v>
      </c>
      <c r="E144" s="364">
        <f t="shared" si="55"/>
        <v>15</v>
      </c>
      <c r="F144" s="364" t="str">
        <f t="shared" si="116"/>
        <v>$O$144</v>
      </c>
      <c r="G144" s="431" t="s">
        <v>119</v>
      </c>
      <c r="H144" s="398">
        <v>90</v>
      </c>
      <c r="I144" s="399">
        <f t="shared" ca="1" si="111"/>
        <v>142894758.84</v>
      </c>
      <c r="J144" s="399">
        <f t="shared" ca="1" si="112"/>
        <v>142894758.84</v>
      </c>
      <c r="K144" s="419"/>
      <c r="L144" s="419"/>
      <c r="M144" s="411">
        <v>149456000</v>
      </c>
      <c r="N144" s="411">
        <v>146925760.55999997</v>
      </c>
      <c r="O144" s="411">
        <v>142894758.84</v>
      </c>
      <c r="P144" s="411">
        <v>158911508.77000001</v>
      </c>
      <c r="Q144" s="411">
        <v>142911508.77000001</v>
      </c>
      <c r="R144" s="411">
        <v>135074710.08000001</v>
      </c>
      <c r="S144" s="411">
        <v>128201645.52000001</v>
      </c>
      <c r="T144" s="411">
        <v>126934762.61</v>
      </c>
      <c r="U144" s="411">
        <v>126142921.44</v>
      </c>
      <c r="V144" s="411">
        <v>127620307.68000001</v>
      </c>
      <c r="W144" s="411">
        <v>0</v>
      </c>
      <c r="X144" s="411">
        <v>0</v>
      </c>
      <c r="Y144" s="411">
        <v>142894758.84</v>
      </c>
      <c r="Z144" s="1216"/>
    </row>
    <row r="145" spans="1:26" outlineLevel="1" x14ac:dyDescent="0.2">
      <c r="A145" s="363">
        <v>145</v>
      </c>
      <c r="B145" s="364">
        <f t="shared" si="114"/>
        <v>145</v>
      </c>
      <c r="C145" s="364">
        <f t="shared" si="54"/>
        <v>15</v>
      </c>
      <c r="D145" s="364" t="str">
        <f t="shared" si="115"/>
        <v>$O$145</v>
      </c>
      <c r="E145" s="364">
        <f t="shared" si="55"/>
        <v>15</v>
      </c>
      <c r="F145" s="364" t="str">
        <f t="shared" si="116"/>
        <v>$O$145</v>
      </c>
      <c r="G145" s="432"/>
      <c r="H145" s="433"/>
      <c r="I145" s="434"/>
      <c r="J145" s="434"/>
      <c r="K145" s="434"/>
      <c r="L145" s="434"/>
      <c r="M145" s="434"/>
      <c r="N145" s="434"/>
      <c r="O145" s="434"/>
      <c r="P145" s="434"/>
      <c r="Q145" s="434"/>
      <c r="R145" s="434"/>
      <c r="S145" s="434"/>
      <c r="T145" s="434"/>
      <c r="U145" s="434"/>
      <c r="V145" s="434"/>
      <c r="W145" s="434"/>
      <c r="X145" s="434"/>
      <c r="Y145" s="434"/>
      <c r="Z145" s="1121"/>
    </row>
    <row r="146" spans="1:26" s="385" customFormat="1" outlineLevel="1" x14ac:dyDescent="0.2">
      <c r="A146" s="363">
        <v>146</v>
      </c>
      <c r="B146" s="364">
        <f t="shared" si="114"/>
        <v>146</v>
      </c>
      <c r="C146" s="364">
        <f t="shared" si="54"/>
        <v>15</v>
      </c>
      <c r="D146" s="364" t="str">
        <f t="shared" si="115"/>
        <v>$O$146</v>
      </c>
      <c r="E146" s="364">
        <f t="shared" si="55"/>
        <v>15</v>
      </c>
      <c r="F146" s="364" t="str">
        <f t="shared" si="116"/>
        <v>$O$146</v>
      </c>
      <c r="G146" s="425" t="str">
        <f>G147</f>
        <v>Einwohner</v>
      </c>
      <c r="H146" s="421" t="s">
        <v>226</v>
      </c>
      <c r="I146" s="422"/>
      <c r="J146" s="422"/>
      <c r="K146" s="423"/>
      <c r="L146" s="423"/>
      <c r="M146" s="427">
        <v>43100</v>
      </c>
      <c r="N146" s="427">
        <v>43100</v>
      </c>
      <c r="O146" s="427">
        <v>42735</v>
      </c>
      <c r="P146" s="427">
        <v>42369</v>
      </c>
      <c r="Q146" s="427">
        <v>42369</v>
      </c>
      <c r="R146" s="427">
        <v>42004</v>
      </c>
      <c r="S146" s="427">
        <v>41639</v>
      </c>
      <c r="T146" s="427">
        <v>41274</v>
      </c>
      <c r="U146" s="427">
        <v>40908</v>
      </c>
      <c r="V146" s="427">
        <v>40543</v>
      </c>
      <c r="W146" s="427">
        <v>40178</v>
      </c>
      <c r="X146" s="427">
        <v>39813</v>
      </c>
      <c r="Y146" s="427">
        <v>42735</v>
      </c>
      <c r="Z146" s="1217"/>
    </row>
    <row r="147" spans="1:26" outlineLevel="1" x14ac:dyDescent="0.2">
      <c r="A147" s="363">
        <v>147</v>
      </c>
      <c r="B147" s="364">
        <f t="shared" si="114"/>
        <v>147</v>
      </c>
      <c r="C147" s="364">
        <f t="shared" si="54"/>
        <v>15</v>
      </c>
      <c r="D147" s="364" t="str">
        <f t="shared" si="115"/>
        <v>$O$147</v>
      </c>
      <c r="E147" s="364">
        <f t="shared" si="55"/>
        <v>15</v>
      </c>
      <c r="F147" s="364" t="str">
        <f t="shared" si="116"/>
        <v>$O$147</v>
      </c>
      <c r="G147" s="408" t="s">
        <v>170</v>
      </c>
      <c r="H147" s="387" t="s">
        <v>212</v>
      </c>
      <c r="I147" s="388">
        <f t="shared" ref="I147:I158" ca="1" si="132">IF(K$3="ja",INDIRECT(D147)+K147,INDIRECT(D147))</f>
        <v>3576</v>
      </c>
      <c r="J147" s="388">
        <f t="shared" ref="J147:J158" ca="1" si="133">IF(L$3="ja",INDIRECT(F147)+L147,INDIRECT(F147))</f>
        <v>3576</v>
      </c>
      <c r="K147" s="389"/>
      <c r="L147" s="389"/>
      <c r="M147" s="390">
        <v>3604</v>
      </c>
      <c r="N147" s="390">
        <v>3643</v>
      </c>
      <c r="O147" s="390">
        <v>3576</v>
      </c>
      <c r="P147" s="390">
        <v>3541</v>
      </c>
      <c r="Q147" s="390">
        <v>3541</v>
      </c>
      <c r="R147" s="390">
        <v>3449</v>
      </c>
      <c r="S147" s="390">
        <v>3393</v>
      </c>
      <c r="T147" s="390">
        <v>3327</v>
      </c>
      <c r="U147" s="390">
        <v>3331</v>
      </c>
      <c r="V147" s="390">
        <v>3296</v>
      </c>
      <c r="W147" s="390"/>
      <c r="X147" s="391"/>
      <c r="Y147" s="390">
        <v>3576</v>
      </c>
      <c r="Z147" s="1212"/>
    </row>
    <row r="148" spans="1:26" outlineLevel="1" x14ac:dyDescent="0.2">
      <c r="A148" s="363">
        <v>148</v>
      </c>
      <c r="B148" s="364">
        <f t="shared" si="114"/>
        <v>148</v>
      </c>
      <c r="C148" s="364">
        <f t="shared" si="54"/>
        <v>15</v>
      </c>
      <c r="D148" s="364" t="str">
        <f t="shared" si="115"/>
        <v>$O$148</v>
      </c>
      <c r="E148" s="364">
        <f t="shared" si="55"/>
        <v>15</v>
      </c>
      <c r="F148" s="364" t="str">
        <f t="shared" si="116"/>
        <v>$O$148</v>
      </c>
      <c r="G148" s="386" t="str">
        <f>G147</f>
        <v>Einwohner</v>
      </c>
      <c r="H148" s="392" t="s">
        <v>213</v>
      </c>
      <c r="I148" s="393">
        <f t="shared" ca="1" si="132"/>
        <v>5379</v>
      </c>
      <c r="J148" s="393">
        <f t="shared" ca="1" si="133"/>
        <v>5379</v>
      </c>
      <c r="K148" s="394"/>
      <c r="L148" s="394"/>
      <c r="M148" s="395">
        <v>5389</v>
      </c>
      <c r="N148" s="395">
        <v>5395</v>
      </c>
      <c r="O148" s="395">
        <v>5379</v>
      </c>
      <c r="P148" s="395">
        <v>5418</v>
      </c>
      <c r="Q148" s="395">
        <v>5418</v>
      </c>
      <c r="R148" s="395">
        <v>5437</v>
      </c>
      <c r="S148" s="395">
        <v>5350</v>
      </c>
      <c r="T148" s="395">
        <v>5402</v>
      </c>
      <c r="U148" s="395">
        <v>5399</v>
      </c>
      <c r="V148" s="395">
        <v>5315</v>
      </c>
      <c r="W148" s="395"/>
      <c r="X148" s="396"/>
      <c r="Y148" s="395">
        <v>5379</v>
      </c>
      <c r="Z148" s="1212"/>
    </row>
    <row r="149" spans="1:26" outlineLevel="1" x14ac:dyDescent="0.2">
      <c r="A149" s="363">
        <v>149</v>
      </c>
      <c r="B149" s="364">
        <f t="shared" si="114"/>
        <v>149</v>
      </c>
      <c r="C149" s="364">
        <f t="shared" si="54"/>
        <v>15</v>
      </c>
      <c r="D149" s="364" t="str">
        <f t="shared" si="115"/>
        <v>$O$149</v>
      </c>
      <c r="E149" s="364">
        <f t="shared" si="55"/>
        <v>15</v>
      </c>
      <c r="F149" s="364" t="str">
        <f t="shared" si="116"/>
        <v>$O$149</v>
      </c>
      <c r="G149" s="386" t="str">
        <f t="shared" ref="G149:G157" si="134">G148</f>
        <v>Einwohner</v>
      </c>
      <c r="H149" s="392" t="s">
        <v>214</v>
      </c>
      <c r="I149" s="393">
        <f t="shared" ca="1" si="132"/>
        <v>1833</v>
      </c>
      <c r="J149" s="393">
        <f t="shared" ca="1" si="133"/>
        <v>1833</v>
      </c>
      <c r="K149" s="394"/>
      <c r="L149" s="394"/>
      <c r="M149" s="395">
        <v>1841</v>
      </c>
      <c r="N149" s="395">
        <v>1814</v>
      </c>
      <c r="O149" s="395">
        <v>1833</v>
      </c>
      <c r="P149" s="395">
        <v>1797</v>
      </c>
      <c r="Q149" s="395">
        <v>1797</v>
      </c>
      <c r="R149" s="395">
        <v>1828</v>
      </c>
      <c r="S149" s="395">
        <v>1796</v>
      </c>
      <c r="T149" s="395">
        <v>1780</v>
      </c>
      <c r="U149" s="395">
        <v>1792</v>
      </c>
      <c r="V149" s="395">
        <v>1795</v>
      </c>
      <c r="W149" s="395"/>
      <c r="X149" s="396"/>
      <c r="Y149" s="395">
        <v>1833</v>
      </c>
      <c r="Z149" s="1212"/>
    </row>
    <row r="150" spans="1:26" outlineLevel="1" x14ac:dyDescent="0.2">
      <c r="A150" s="363">
        <v>150</v>
      </c>
      <c r="B150" s="364">
        <f t="shared" si="114"/>
        <v>150</v>
      </c>
      <c r="C150" s="364">
        <f t="shared" si="54"/>
        <v>15</v>
      </c>
      <c r="D150" s="364" t="str">
        <f t="shared" si="115"/>
        <v>$O$150</v>
      </c>
      <c r="E150" s="364">
        <f t="shared" si="55"/>
        <v>15</v>
      </c>
      <c r="F150" s="364" t="str">
        <f t="shared" si="116"/>
        <v>$O$150</v>
      </c>
      <c r="G150" s="386" t="str">
        <f t="shared" si="134"/>
        <v>Einwohner</v>
      </c>
      <c r="H150" s="392" t="s">
        <v>215</v>
      </c>
      <c r="I150" s="393">
        <f t="shared" ca="1" si="132"/>
        <v>1391</v>
      </c>
      <c r="J150" s="393">
        <f t="shared" ca="1" si="133"/>
        <v>1391</v>
      </c>
      <c r="K150" s="394"/>
      <c r="L150" s="394"/>
      <c r="M150" s="395">
        <v>1400</v>
      </c>
      <c r="N150" s="395">
        <v>1411</v>
      </c>
      <c r="O150" s="395">
        <v>1391</v>
      </c>
      <c r="P150" s="395">
        <v>1381</v>
      </c>
      <c r="Q150" s="395">
        <v>1381</v>
      </c>
      <c r="R150" s="395">
        <v>1366</v>
      </c>
      <c r="S150" s="395">
        <v>1363</v>
      </c>
      <c r="T150" s="395">
        <v>1329</v>
      </c>
      <c r="U150" s="395">
        <v>1261</v>
      </c>
      <c r="V150" s="395">
        <v>1244</v>
      </c>
      <c r="W150" s="395"/>
      <c r="X150" s="396"/>
      <c r="Y150" s="395">
        <v>1391</v>
      </c>
      <c r="Z150" s="1212"/>
    </row>
    <row r="151" spans="1:26" outlineLevel="1" x14ac:dyDescent="0.2">
      <c r="A151" s="363">
        <v>151</v>
      </c>
      <c r="B151" s="364">
        <f t="shared" si="114"/>
        <v>151</v>
      </c>
      <c r="C151" s="364">
        <f t="shared" si="54"/>
        <v>15</v>
      </c>
      <c r="D151" s="364" t="str">
        <f t="shared" si="115"/>
        <v>$O$151</v>
      </c>
      <c r="E151" s="364">
        <f t="shared" si="55"/>
        <v>15</v>
      </c>
      <c r="F151" s="364" t="str">
        <f t="shared" si="116"/>
        <v>$O$151</v>
      </c>
      <c r="G151" s="386" t="str">
        <f t="shared" si="134"/>
        <v>Einwohner</v>
      </c>
      <c r="H151" s="392" t="s">
        <v>216</v>
      </c>
      <c r="I151" s="393">
        <f t="shared" ca="1" si="132"/>
        <v>4515</v>
      </c>
      <c r="J151" s="393">
        <f t="shared" ca="1" si="133"/>
        <v>4515</v>
      </c>
      <c r="K151" s="394"/>
      <c r="L151" s="394"/>
      <c r="M151" s="395">
        <v>4556</v>
      </c>
      <c r="N151" s="395">
        <v>4648</v>
      </c>
      <c r="O151" s="395">
        <v>4515</v>
      </c>
      <c r="P151" s="395">
        <v>4589</v>
      </c>
      <c r="Q151" s="395">
        <v>4589</v>
      </c>
      <c r="R151" s="395">
        <v>4518</v>
      </c>
      <c r="S151" s="395">
        <v>4541</v>
      </c>
      <c r="T151" s="395">
        <v>4472</v>
      </c>
      <c r="U151" s="395">
        <v>4377</v>
      </c>
      <c r="V151" s="395">
        <v>4320</v>
      </c>
      <c r="W151" s="395"/>
      <c r="X151" s="396"/>
      <c r="Y151" s="395">
        <v>4515</v>
      </c>
      <c r="Z151" s="1212"/>
    </row>
    <row r="152" spans="1:26" outlineLevel="1" x14ac:dyDescent="0.2">
      <c r="A152" s="363">
        <v>152</v>
      </c>
      <c r="B152" s="364">
        <f t="shared" si="114"/>
        <v>152</v>
      </c>
      <c r="C152" s="364">
        <f t="shared" si="54"/>
        <v>15</v>
      </c>
      <c r="D152" s="364" t="str">
        <f t="shared" si="115"/>
        <v>$O$152</v>
      </c>
      <c r="E152" s="364">
        <f t="shared" si="55"/>
        <v>15</v>
      </c>
      <c r="F152" s="364" t="str">
        <f t="shared" si="116"/>
        <v>$O$152</v>
      </c>
      <c r="G152" s="386" t="str">
        <f t="shared" si="134"/>
        <v>Einwohner</v>
      </c>
      <c r="H152" s="392" t="s">
        <v>217</v>
      </c>
      <c r="I152" s="393">
        <f t="shared" ca="1" si="132"/>
        <v>2112</v>
      </c>
      <c r="J152" s="393">
        <f t="shared" ca="1" si="133"/>
        <v>2112</v>
      </c>
      <c r="K152" s="394"/>
      <c r="L152" s="394"/>
      <c r="M152" s="395">
        <v>2124</v>
      </c>
      <c r="N152" s="395">
        <v>2156</v>
      </c>
      <c r="O152" s="395">
        <v>2112</v>
      </c>
      <c r="P152" s="395">
        <v>2083</v>
      </c>
      <c r="Q152" s="395">
        <v>2083</v>
      </c>
      <c r="R152" s="395">
        <v>2095</v>
      </c>
      <c r="S152" s="395">
        <v>2101</v>
      </c>
      <c r="T152" s="395">
        <v>2086</v>
      </c>
      <c r="U152" s="395">
        <v>2109</v>
      </c>
      <c r="V152" s="395">
        <v>2076</v>
      </c>
      <c r="W152" s="395"/>
      <c r="X152" s="396"/>
      <c r="Y152" s="395">
        <v>2112</v>
      </c>
      <c r="Z152" s="1212"/>
    </row>
    <row r="153" spans="1:26" outlineLevel="1" x14ac:dyDescent="0.2">
      <c r="A153" s="363">
        <v>153</v>
      </c>
      <c r="B153" s="364">
        <f t="shared" si="114"/>
        <v>153</v>
      </c>
      <c r="C153" s="364">
        <f t="shared" si="54"/>
        <v>15</v>
      </c>
      <c r="D153" s="364" t="str">
        <f t="shared" si="115"/>
        <v>$O$153</v>
      </c>
      <c r="E153" s="364">
        <f t="shared" si="55"/>
        <v>15</v>
      </c>
      <c r="F153" s="364" t="str">
        <f t="shared" si="116"/>
        <v>$O$153</v>
      </c>
      <c r="G153" s="386" t="str">
        <f t="shared" si="134"/>
        <v>Einwohner</v>
      </c>
      <c r="H153" s="392" t="s">
        <v>218</v>
      </c>
      <c r="I153" s="393">
        <f t="shared" ca="1" si="132"/>
        <v>5677</v>
      </c>
      <c r="J153" s="393">
        <f t="shared" ca="1" si="133"/>
        <v>5677</v>
      </c>
      <c r="K153" s="394"/>
      <c r="L153" s="394"/>
      <c r="M153" s="395">
        <v>5718</v>
      </c>
      <c r="N153" s="395">
        <v>5711</v>
      </c>
      <c r="O153" s="395">
        <v>5677</v>
      </c>
      <c r="P153" s="395">
        <v>5654</v>
      </c>
      <c r="Q153" s="395">
        <v>5654</v>
      </c>
      <c r="R153" s="395">
        <v>5601</v>
      </c>
      <c r="S153" s="395">
        <v>5557</v>
      </c>
      <c r="T153" s="395">
        <v>5507</v>
      </c>
      <c r="U153" s="395">
        <v>5415</v>
      </c>
      <c r="V153" s="395">
        <v>5477</v>
      </c>
      <c r="W153" s="395"/>
      <c r="X153" s="396"/>
      <c r="Y153" s="395">
        <v>5677</v>
      </c>
      <c r="Z153" s="1212"/>
    </row>
    <row r="154" spans="1:26" outlineLevel="1" x14ac:dyDescent="0.2">
      <c r="A154" s="363">
        <v>154</v>
      </c>
      <c r="B154" s="364">
        <f t="shared" si="114"/>
        <v>154</v>
      </c>
      <c r="C154" s="364">
        <f t="shared" si="54"/>
        <v>15</v>
      </c>
      <c r="D154" s="364" t="str">
        <f t="shared" si="115"/>
        <v>$O$154</v>
      </c>
      <c r="E154" s="364">
        <f t="shared" si="55"/>
        <v>15</v>
      </c>
      <c r="F154" s="364" t="str">
        <f t="shared" si="116"/>
        <v>$O$154</v>
      </c>
      <c r="G154" s="386" t="str">
        <f t="shared" si="134"/>
        <v>Einwohner</v>
      </c>
      <c r="H154" s="392" t="s">
        <v>219</v>
      </c>
      <c r="I154" s="393">
        <f t="shared" ca="1" si="132"/>
        <v>3139</v>
      </c>
      <c r="J154" s="393">
        <f t="shared" ca="1" si="133"/>
        <v>3139</v>
      </c>
      <c r="K154" s="394"/>
      <c r="L154" s="394"/>
      <c r="M154" s="395">
        <v>3156</v>
      </c>
      <c r="N154" s="395">
        <v>3146</v>
      </c>
      <c r="O154" s="395">
        <v>3139</v>
      </c>
      <c r="P154" s="395">
        <v>3099</v>
      </c>
      <c r="Q154" s="395">
        <v>3099</v>
      </c>
      <c r="R154" s="395">
        <v>3083</v>
      </c>
      <c r="S154" s="395">
        <v>3114</v>
      </c>
      <c r="T154" s="395">
        <v>3108</v>
      </c>
      <c r="U154" s="395">
        <v>3090</v>
      </c>
      <c r="V154" s="395">
        <v>3072</v>
      </c>
      <c r="W154" s="395"/>
      <c r="X154" s="396"/>
      <c r="Y154" s="395">
        <v>3139</v>
      </c>
      <c r="Z154" s="1212"/>
    </row>
    <row r="155" spans="1:26" outlineLevel="1" x14ac:dyDescent="0.2">
      <c r="A155" s="363">
        <v>155</v>
      </c>
      <c r="B155" s="364">
        <f t="shared" si="114"/>
        <v>155</v>
      </c>
      <c r="C155" s="364">
        <f t="shared" si="54"/>
        <v>15</v>
      </c>
      <c r="D155" s="364" t="str">
        <f t="shared" si="115"/>
        <v>$O$155</v>
      </c>
      <c r="E155" s="364">
        <f t="shared" si="55"/>
        <v>15</v>
      </c>
      <c r="F155" s="364" t="str">
        <f t="shared" si="116"/>
        <v>$O$155</v>
      </c>
      <c r="G155" s="386" t="str">
        <f t="shared" si="134"/>
        <v>Einwohner</v>
      </c>
      <c r="H155" s="392" t="s">
        <v>220</v>
      </c>
      <c r="I155" s="393">
        <f t="shared" ca="1" si="132"/>
        <v>8160</v>
      </c>
      <c r="J155" s="393">
        <f t="shared" ca="1" si="133"/>
        <v>8160</v>
      </c>
      <c r="K155" s="394"/>
      <c r="L155" s="394"/>
      <c r="M155" s="395">
        <v>8180</v>
      </c>
      <c r="N155" s="395">
        <v>8257</v>
      </c>
      <c r="O155" s="395">
        <v>8160</v>
      </c>
      <c r="P155" s="395">
        <v>8176</v>
      </c>
      <c r="Q155" s="395">
        <v>8176</v>
      </c>
      <c r="R155" s="395">
        <v>8138</v>
      </c>
      <c r="S155" s="395">
        <v>8099</v>
      </c>
      <c r="T155" s="395">
        <v>8039</v>
      </c>
      <c r="U155" s="395">
        <v>7973</v>
      </c>
      <c r="V155" s="395">
        <v>7875</v>
      </c>
      <c r="W155" s="395"/>
      <c r="X155" s="396"/>
      <c r="Y155" s="395">
        <v>8160</v>
      </c>
      <c r="Z155" s="1212"/>
    </row>
    <row r="156" spans="1:26" outlineLevel="1" x14ac:dyDescent="0.2">
      <c r="A156" s="363">
        <v>156</v>
      </c>
      <c r="B156" s="364">
        <f t="shared" si="114"/>
        <v>156</v>
      </c>
      <c r="C156" s="364">
        <f t="shared" si="54"/>
        <v>15</v>
      </c>
      <c r="D156" s="364" t="str">
        <f t="shared" si="115"/>
        <v>$O$156</v>
      </c>
      <c r="E156" s="364">
        <f t="shared" si="55"/>
        <v>15</v>
      </c>
      <c r="F156" s="364" t="str">
        <f t="shared" si="116"/>
        <v>$O$156</v>
      </c>
      <c r="G156" s="386" t="str">
        <f t="shared" si="134"/>
        <v>Einwohner</v>
      </c>
      <c r="H156" s="392" t="s">
        <v>221</v>
      </c>
      <c r="I156" s="393">
        <f t="shared" ca="1" si="132"/>
        <v>4438</v>
      </c>
      <c r="J156" s="393">
        <f t="shared" ca="1" si="133"/>
        <v>4438</v>
      </c>
      <c r="K156" s="394"/>
      <c r="L156" s="394"/>
      <c r="M156" s="395">
        <v>4453</v>
      </c>
      <c r="N156" s="395">
        <v>4521</v>
      </c>
      <c r="O156" s="395">
        <v>4438</v>
      </c>
      <c r="P156" s="395">
        <v>4392</v>
      </c>
      <c r="Q156" s="395">
        <v>4392</v>
      </c>
      <c r="R156" s="395">
        <v>4396</v>
      </c>
      <c r="S156" s="395">
        <v>4394</v>
      </c>
      <c r="T156" s="395">
        <v>4414</v>
      </c>
      <c r="U156" s="395">
        <v>4450</v>
      </c>
      <c r="V156" s="395">
        <v>4430</v>
      </c>
      <c r="W156" s="395"/>
      <c r="X156" s="396"/>
      <c r="Y156" s="395">
        <v>4438</v>
      </c>
      <c r="Z156" s="1212"/>
    </row>
    <row r="157" spans="1:26" outlineLevel="1" x14ac:dyDescent="0.2">
      <c r="A157" s="363">
        <v>157</v>
      </c>
      <c r="B157" s="364">
        <f t="shared" si="114"/>
        <v>157</v>
      </c>
      <c r="C157" s="364">
        <f t="shared" si="54"/>
        <v>15</v>
      </c>
      <c r="D157" s="364" t="str">
        <f t="shared" si="115"/>
        <v>$O$157</v>
      </c>
      <c r="E157" s="364">
        <f t="shared" si="55"/>
        <v>15</v>
      </c>
      <c r="F157" s="364" t="str">
        <f t="shared" si="116"/>
        <v>$O$157</v>
      </c>
      <c r="G157" s="397" t="str">
        <f t="shared" si="134"/>
        <v>Einwohner</v>
      </c>
      <c r="H157" s="398" t="s">
        <v>222</v>
      </c>
      <c r="I157" s="399">
        <f t="shared" ca="1" si="132"/>
        <v>2127</v>
      </c>
      <c r="J157" s="399">
        <f t="shared" ca="1" si="133"/>
        <v>2127</v>
      </c>
      <c r="K157" s="400"/>
      <c r="L157" s="400"/>
      <c r="M157" s="401">
        <v>2138</v>
      </c>
      <c r="N157" s="401">
        <v>2100</v>
      </c>
      <c r="O157" s="401">
        <v>2127</v>
      </c>
      <c r="P157" s="401">
        <v>2144</v>
      </c>
      <c r="Q157" s="401">
        <v>2144</v>
      </c>
      <c r="R157" s="401">
        <v>2105</v>
      </c>
      <c r="S157" s="401">
        <v>2110</v>
      </c>
      <c r="T157" s="401">
        <v>2088</v>
      </c>
      <c r="U157" s="401">
        <v>2045</v>
      </c>
      <c r="V157" s="401">
        <v>2011</v>
      </c>
      <c r="W157" s="401"/>
      <c r="X157" s="402"/>
      <c r="Y157" s="401">
        <v>2127</v>
      </c>
      <c r="Z157" s="1212"/>
    </row>
    <row r="158" spans="1:26" outlineLevel="1" x14ac:dyDescent="0.2">
      <c r="A158" s="363">
        <v>158</v>
      </c>
      <c r="B158" s="364">
        <f t="shared" si="114"/>
        <v>158</v>
      </c>
      <c r="C158" s="364">
        <f t="shared" si="54"/>
        <v>15</v>
      </c>
      <c r="D158" s="364" t="str">
        <f t="shared" si="115"/>
        <v>$O$158</v>
      </c>
      <c r="E158" s="364">
        <f t="shared" si="55"/>
        <v>15</v>
      </c>
      <c r="F158" s="364" t="str">
        <f t="shared" si="116"/>
        <v>$O$158</v>
      </c>
      <c r="G158" s="397" t="str">
        <f>G157</f>
        <v>Einwohner</v>
      </c>
      <c r="H158" s="398" t="s">
        <v>1</v>
      </c>
      <c r="I158" s="399">
        <f t="shared" ca="1" si="132"/>
        <v>42347</v>
      </c>
      <c r="J158" s="399">
        <f t="shared" ca="1" si="133"/>
        <v>42347</v>
      </c>
      <c r="K158" s="428">
        <f t="shared" ref="K158:T158" si="135">SUM(K147:K157)</f>
        <v>0</v>
      </c>
      <c r="L158" s="428">
        <f t="shared" si="135"/>
        <v>0</v>
      </c>
      <c r="M158" s="428">
        <f>SUM(M147:M157)</f>
        <v>42559</v>
      </c>
      <c r="N158" s="428">
        <f t="shared" ref="N158" si="136">SUM(N147:N157)</f>
        <v>42802</v>
      </c>
      <c r="O158" s="428">
        <f t="shared" ref="O158:P158" si="137">SUM(O147:O157)</f>
        <v>42347</v>
      </c>
      <c r="P158" s="428">
        <f t="shared" si="137"/>
        <v>42274</v>
      </c>
      <c r="Q158" s="428">
        <f t="shared" ref="Q158" si="138">SUM(Q147:Q157)</f>
        <v>42274</v>
      </c>
      <c r="R158" s="428">
        <f t="shared" si="135"/>
        <v>42016</v>
      </c>
      <c r="S158" s="428">
        <f t="shared" si="135"/>
        <v>41818</v>
      </c>
      <c r="T158" s="428">
        <f t="shared" si="135"/>
        <v>41552</v>
      </c>
      <c r="U158" s="428">
        <f t="shared" ref="U158" si="139">SUM(U147:U157)</f>
        <v>41242</v>
      </c>
      <c r="V158" s="428">
        <f t="shared" ref="V158" si="140">SUM(V147:V157)</f>
        <v>40911</v>
      </c>
      <c r="W158" s="428">
        <f t="shared" ref="W158" si="141">SUM(W147:W157)</f>
        <v>0</v>
      </c>
      <c r="X158" s="428">
        <f t="shared" ref="X158:Y158" si="142">SUM(X147:X157)</f>
        <v>0</v>
      </c>
      <c r="Y158" s="428">
        <f t="shared" si="142"/>
        <v>42347</v>
      </c>
      <c r="Z158" s="1218"/>
    </row>
    <row r="159" spans="1:26" outlineLevel="1" x14ac:dyDescent="0.2">
      <c r="A159" s="363">
        <v>159</v>
      </c>
      <c r="B159" s="364">
        <f t="shared" si="114"/>
        <v>159</v>
      </c>
      <c r="C159" s="364">
        <f t="shared" si="54"/>
        <v>15</v>
      </c>
      <c r="D159" s="364" t="str">
        <f t="shared" si="115"/>
        <v>$O$159</v>
      </c>
      <c r="E159" s="364">
        <f t="shared" si="55"/>
        <v>15</v>
      </c>
      <c r="F159" s="364" t="str">
        <f t="shared" si="116"/>
        <v>$O$159</v>
      </c>
      <c r="G159" s="432"/>
      <c r="H159" s="433"/>
      <c r="I159" s="434"/>
      <c r="J159" s="434"/>
      <c r="K159" s="434"/>
      <c r="L159" s="434"/>
      <c r="M159" s="434"/>
      <c r="N159" s="434"/>
      <c r="O159" s="434"/>
      <c r="P159" s="434"/>
      <c r="Q159" s="434"/>
      <c r="R159" s="434"/>
      <c r="S159" s="434"/>
      <c r="T159" s="434"/>
      <c r="U159" s="434"/>
      <c r="V159" s="434"/>
      <c r="W159" s="434"/>
      <c r="X159" s="434"/>
      <c r="Y159" s="434"/>
      <c r="Z159" s="1121"/>
    </row>
    <row r="160" spans="1:26" outlineLevel="1" x14ac:dyDescent="0.2">
      <c r="A160" s="363">
        <v>160</v>
      </c>
      <c r="B160" s="364">
        <f t="shared" si="114"/>
        <v>160</v>
      </c>
      <c r="C160" s="364">
        <f t="shared" si="54"/>
        <v>15</v>
      </c>
      <c r="D160" s="364" t="str">
        <f t="shared" si="115"/>
        <v>$O$160</v>
      </c>
      <c r="E160" s="364">
        <f t="shared" si="55"/>
        <v>15</v>
      </c>
      <c r="F160" s="364" t="str">
        <f t="shared" si="116"/>
        <v>$O$160</v>
      </c>
      <c r="G160" s="425" t="str">
        <f>G161</f>
        <v>Schüler</v>
      </c>
      <c r="H160" s="421" t="s">
        <v>226</v>
      </c>
      <c r="I160" s="461"/>
      <c r="J160" s="461"/>
      <c r="K160" s="462"/>
      <c r="L160" s="462"/>
      <c r="M160" s="463" t="s">
        <v>380</v>
      </c>
      <c r="N160" s="1644" t="s">
        <v>633</v>
      </c>
      <c r="O160" s="463" t="s">
        <v>380</v>
      </c>
      <c r="P160" s="463" t="s">
        <v>321</v>
      </c>
      <c r="Q160" s="463" t="s">
        <v>321</v>
      </c>
      <c r="R160" s="463" t="s">
        <v>286</v>
      </c>
      <c r="S160" s="463" t="s">
        <v>258</v>
      </c>
      <c r="T160" s="463" t="s">
        <v>227</v>
      </c>
      <c r="U160" s="463" t="s">
        <v>232</v>
      </c>
      <c r="V160" s="463" t="s">
        <v>265</v>
      </c>
      <c r="W160" s="463" t="s">
        <v>266</v>
      </c>
      <c r="X160" s="463" t="s">
        <v>267</v>
      </c>
      <c r="Y160" s="463" t="s">
        <v>380</v>
      </c>
      <c r="Z160" s="1219"/>
    </row>
    <row r="161" spans="1:27" outlineLevel="1" x14ac:dyDescent="0.2">
      <c r="A161" s="363">
        <v>161</v>
      </c>
      <c r="B161" s="364">
        <f t="shared" si="114"/>
        <v>161</v>
      </c>
      <c r="C161" s="364">
        <f t="shared" si="54"/>
        <v>15</v>
      </c>
      <c r="D161" s="364" t="str">
        <f t="shared" si="115"/>
        <v>$O$161</v>
      </c>
      <c r="E161" s="364">
        <f t="shared" si="55"/>
        <v>15</v>
      </c>
      <c r="F161" s="364" t="str">
        <f t="shared" si="116"/>
        <v>$O$161</v>
      </c>
      <c r="G161" s="408" t="s">
        <v>228</v>
      </c>
      <c r="H161" s="387" t="s">
        <v>212</v>
      </c>
      <c r="I161" s="393">
        <f t="shared" ref="I161:I172" ca="1" si="143">IF(K$3="ja",INDIRECT(D161)+K161,INDIRECT(D161))</f>
        <v>361</v>
      </c>
      <c r="J161" s="393">
        <f t="shared" ref="J161:J172" ca="1" si="144">IF(L$3="ja",INDIRECT(F161)+L161,INDIRECT(F161))</f>
        <v>361</v>
      </c>
      <c r="K161" s="394"/>
      <c r="L161" s="394"/>
      <c r="M161" s="395">
        <v>361</v>
      </c>
      <c r="N161" s="395">
        <v>377</v>
      </c>
      <c r="O161" s="395">
        <v>361</v>
      </c>
      <c r="P161" s="395">
        <v>353</v>
      </c>
      <c r="Q161" s="395">
        <v>353</v>
      </c>
      <c r="R161" s="395">
        <v>352</v>
      </c>
      <c r="S161" s="395">
        <v>343</v>
      </c>
      <c r="T161" s="395">
        <v>354</v>
      </c>
      <c r="U161" s="395">
        <v>369</v>
      </c>
      <c r="V161" s="395">
        <v>370</v>
      </c>
      <c r="W161" s="395"/>
      <c r="X161" s="396"/>
      <c r="Y161" s="395">
        <v>361</v>
      </c>
      <c r="Z161" s="1212"/>
      <c r="AA161" s="366">
        <f t="shared" ref="AA161:AA170" si="145">ROUND(AA$172*Y147,0)</f>
        <v>318</v>
      </c>
    </row>
    <row r="162" spans="1:27" outlineLevel="1" x14ac:dyDescent="0.2">
      <c r="A162" s="363">
        <v>162</v>
      </c>
      <c r="B162" s="364">
        <f t="shared" si="114"/>
        <v>162</v>
      </c>
      <c r="C162" s="364">
        <f t="shared" si="54"/>
        <v>15</v>
      </c>
      <c r="D162" s="364" t="str">
        <f t="shared" si="115"/>
        <v>$O$162</v>
      </c>
      <c r="E162" s="364">
        <f t="shared" si="55"/>
        <v>15</v>
      </c>
      <c r="F162" s="364" t="str">
        <f t="shared" si="116"/>
        <v>$O$162</v>
      </c>
      <c r="G162" s="386" t="str">
        <f>G161</f>
        <v>Schüler</v>
      </c>
      <c r="H162" s="392" t="s">
        <v>213</v>
      </c>
      <c r="I162" s="393">
        <f t="shared" ca="1" si="143"/>
        <v>524</v>
      </c>
      <c r="J162" s="393">
        <f t="shared" ca="1" si="144"/>
        <v>524</v>
      </c>
      <c r="K162" s="394"/>
      <c r="L162" s="394"/>
      <c r="M162" s="395">
        <v>524</v>
      </c>
      <c r="N162" s="395">
        <v>516</v>
      </c>
      <c r="O162" s="395">
        <v>524</v>
      </c>
      <c r="P162" s="395">
        <v>534</v>
      </c>
      <c r="Q162" s="395">
        <v>534</v>
      </c>
      <c r="R162" s="395">
        <v>531</v>
      </c>
      <c r="S162" s="395">
        <v>541</v>
      </c>
      <c r="T162" s="395">
        <v>552</v>
      </c>
      <c r="U162" s="395">
        <v>577</v>
      </c>
      <c r="V162" s="395">
        <v>590</v>
      </c>
      <c r="W162" s="395"/>
      <c r="X162" s="396"/>
      <c r="Y162" s="395">
        <v>524</v>
      </c>
      <c r="Z162" s="1212"/>
      <c r="AA162" s="366">
        <f t="shared" si="145"/>
        <v>478</v>
      </c>
    </row>
    <row r="163" spans="1:27" outlineLevel="1" x14ac:dyDescent="0.2">
      <c r="A163" s="363">
        <v>163</v>
      </c>
      <c r="B163" s="364">
        <f t="shared" si="114"/>
        <v>163</v>
      </c>
      <c r="C163" s="364">
        <f t="shared" si="54"/>
        <v>15</v>
      </c>
      <c r="D163" s="364" t="str">
        <f t="shared" si="115"/>
        <v>$O$163</v>
      </c>
      <c r="E163" s="364">
        <f t="shared" si="55"/>
        <v>15</v>
      </c>
      <c r="F163" s="364" t="str">
        <f t="shared" si="116"/>
        <v>$O$163</v>
      </c>
      <c r="G163" s="386" t="str">
        <f t="shared" ref="G163:G171" si="146">G162</f>
        <v>Schüler</v>
      </c>
      <c r="H163" s="392" t="s">
        <v>214</v>
      </c>
      <c r="I163" s="393">
        <f t="shared" ca="1" si="143"/>
        <v>203</v>
      </c>
      <c r="J163" s="393">
        <f t="shared" ca="1" si="144"/>
        <v>203</v>
      </c>
      <c r="K163" s="394"/>
      <c r="L163" s="394"/>
      <c r="M163" s="395">
        <v>203</v>
      </c>
      <c r="N163" s="395">
        <v>191</v>
      </c>
      <c r="O163" s="395">
        <v>203</v>
      </c>
      <c r="P163" s="395">
        <v>214</v>
      </c>
      <c r="Q163" s="395">
        <v>214</v>
      </c>
      <c r="R163" s="395">
        <v>230</v>
      </c>
      <c r="S163" s="395">
        <v>226</v>
      </c>
      <c r="T163" s="395">
        <v>232</v>
      </c>
      <c r="U163" s="395">
        <v>240</v>
      </c>
      <c r="V163" s="395">
        <v>244</v>
      </c>
      <c r="W163" s="395"/>
      <c r="X163" s="396"/>
      <c r="Y163" s="395">
        <v>203</v>
      </c>
      <c r="Z163" s="1212"/>
      <c r="AA163" s="366">
        <f t="shared" si="145"/>
        <v>163</v>
      </c>
    </row>
    <row r="164" spans="1:27" outlineLevel="1" x14ac:dyDescent="0.2">
      <c r="A164" s="363">
        <v>164</v>
      </c>
      <c r="B164" s="364">
        <f t="shared" si="114"/>
        <v>164</v>
      </c>
      <c r="C164" s="364">
        <f t="shared" si="54"/>
        <v>15</v>
      </c>
      <c r="D164" s="364" t="str">
        <f t="shared" si="115"/>
        <v>$O$164</v>
      </c>
      <c r="E164" s="364">
        <f t="shared" si="55"/>
        <v>15</v>
      </c>
      <c r="F164" s="364" t="str">
        <f t="shared" si="116"/>
        <v>$O$164</v>
      </c>
      <c r="G164" s="386" t="str">
        <f t="shared" si="146"/>
        <v>Schüler</v>
      </c>
      <c r="H164" s="392" t="s">
        <v>215</v>
      </c>
      <c r="I164" s="393">
        <f t="shared" ca="1" si="143"/>
        <v>101</v>
      </c>
      <c r="J164" s="393">
        <f t="shared" ca="1" si="144"/>
        <v>101</v>
      </c>
      <c r="K164" s="394"/>
      <c r="L164" s="394"/>
      <c r="M164" s="395">
        <v>101</v>
      </c>
      <c r="N164" s="395">
        <v>103</v>
      </c>
      <c r="O164" s="395">
        <v>101</v>
      </c>
      <c r="P164" s="395">
        <v>90</v>
      </c>
      <c r="Q164" s="395">
        <v>90</v>
      </c>
      <c r="R164" s="395">
        <v>94</v>
      </c>
      <c r="S164" s="395">
        <v>94</v>
      </c>
      <c r="T164" s="395">
        <v>98</v>
      </c>
      <c r="U164" s="395">
        <v>104</v>
      </c>
      <c r="V164" s="395">
        <v>87</v>
      </c>
      <c r="W164" s="395"/>
      <c r="X164" s="396"/>
      <c r="Y164" s="395">
        <v>101</v>
      </c>
      <c r="Z164" s="1212"/>
      <c r="AA164" s="366">
        <f t="shared" si="145"/>
        <v>124</v>
      </c>
    </row>
    <row r="165" spans="1:27" outlineLevel="1" x14ac:dyDescent="0.2">
      <c r="A165" s="363">
        <v>165</v>
      </c>
      <c r="B165" s="364">
        <f t="shared" si="114"/>
        <v>165</v>
      </c>
      <c r="C165" s="364">
        <f t="shared" si="54"/>
        <v>15</v>
      </c>
      <c r="D165" s="364" t="str">
        <f t="shared" si="115"/>
        <v>$O$165</v>
      </c>
      <c r="E165" s="364">
        <f t="shared" si="55"/>
        <v>15</v>
      </c>
      <c r="F165" s="364" t="str">
        <f t="shared" si="116"/>
        <v>$O$165</v>
      </c>
      <c r="G165" s="386" t="str">
        <f t="shared" si="146"/>
        <v>Schüler</v>
      </c>
      <c r="H165" s="392" t="s">
        <v>216</v>
      </c>
      <c r="I165" s="393">
        <f t="shared" ca="1" si="143"/>
        <v>398</v>
      </c>
      <c r="J165" s="393">
        <f t="shared" ca="1" si="144"/>
        <v>398</v>
      </c>
      <c r="K165" s="394"/>
      <c r="L165" s="394"/>
      <c r="M165" s="395">
        <v>398</v>
      </c>
      <c r="N165" s="395">
        <v>377</v>
      </c>
      <c r="O165" s="395">
        <v>398</v>
      </c>
      <c r="P165" s="395">
        <v>391</v>
      </c>
      <c r="Q165" s="395">
        <v>391</v>
      </c>
      <c r="R165" s="395">
        <v>418</v>
      </c>
      <c r="S165" s="395">
        <v>401</v>
      </c>
      <c r="T165" s="395">
        <v>399</v>
      </c>
      <c r="U165" s="395">
        <v>391</v>
      </c>
      <c r="V165" s="395">
        <v>399</v>
      </c>
      <c r="W165" s="395"/>
      <c r="X165" s="396"/>
      <c r="Y165" s="395">
        <v>398</v>
      </c>
      <c r="Z165" s="1212"/>
      <c r="AA165" s="366">
        <f t="shared" si="145"/>
        <v>401</v>
      </c>
    </row>
    <row r="166" spans="1:27" outlineLevel="1" x14ac:dyDescent="0.2">
      <c r="A166" s="363">
        <v>166</v>
      </c>
      <c r="B166" s="364">
        <f t="shared" si="114"/>
        <v>166</v>
      </c>
      <c r="C166" s="364">
        <f t="shared" si="54"/>
        <v>15</v>
      </c>
      <c r="D166" s="364" t="str">
        <f t="shared" si="115"/>
        <v>$O$166</v>
      </c>
      <c r="E166" s="364">
        <f t="shared" si="55"/>
        <v>15</v>
      </c>
      <c r="F166" s="364" t="str">
        <f t="shared" si="116"/>
        <v>$O$166</v>
      </c>
      <c r="G166" s="386" t="str">
        <f t="shared" si="146"/>
        <v>Schüler</v>
      </c>
      <c r="H166" s="392" t="s">
        <v>217</v>
      </c>
      <c r="I166" s="393">
        <f t="shared" ca="1" si="143"/>
        <v>216</v>
      </c>
      <c r="J166" s="393">
        <f t="shared" ca="1" si="144"/>
        <v>216</v>
      </c>
      <c r="K166" s="394"/>
      <c r="L166" s="394"/>
      <c r="M166" s="395">
        <v>216</v>
      </c>
      <c r="N166" s="395">
        <v>204</v>
      </c>
      <c r="O166" s="395">
        <v>216</v>
      </c>
      <c r="P166" s="395">
        <v>215</v>
      </c>
      <c r="Q166" s="395">
        <v>215</v>
      </c>
      <c r="R166" s="395">
        <v>217</v>
      </c>
      <c r="S166" s="395">
        <v>229</v>
      </c>
      <c r="T166" s="395">
        <v>239</v>
      </c>
      <c r="U166" s="395">
        <v>245</v>
      </c>
      <c r="V166" s="395">
        <v>250</v>
      </c>
      <c r="W166" s="395"/>
      <c r="X166" s="396"/>
      <c r="Y166" s="395">
        <v>216</v>
      </c>
      <c r="Z166" s="1212"/>
      <c r="AA166" s="366">
        <f t="shared" si="145"/>
        <v>188</v>
      </c>
    </row>
    <row r="167" spans="1:27" outlineLevel="1" x14ac:dyDescent="0.2">
      <c r="A167" s="363">
        <v>167</v>
      </c>
      <c r="B167" s="364">
        <f t="shared" si="114"/>
        <v>167</v>
      </c>
      <c r="C167" s="364">
        <f t="shared" si="54"/>
        <v>15</v>
      </c>
      <c r="D167" s="364" t="str">
        <f t="shared" si="115"/>
        <v>$O$167</v>
      </c>
      <c r="E167" s="364">
        <f t="shared" si="55"/>
        <v>15</v>
      </c>
      <c r="F167" s="364" t="str">
        <f t="shared" si="116"/>
        <v>$O$167</v>
      </c>
      <c r="G167" s="386" t="str">
        <f t="shared" si="146"/>
        <v>Schüler</v>
      </c>
      <c r="H167" s="392" t="s">
        <v>218</v>
      </c>
      <c r="I167" s="393">
        <f t="shared" ca="1" si="143"/>
        <v>390</v>
      </c>
      <c r="J167" s="393">
        <f t="shared" ca="1" si="144"/>
        <v>390</v>
      </c>
      <c r="K167" s="394"/>
      <c r="L167" s="394"/>
      <c r="M167" s="395">
        <v>390</v>
      </c>
      <c r="N167" s="395">
        <v>403</v>
      </c>
      <c r="O167" s="395">
        <v>390</v>
      </c>
      <c r="P167" s="395">
        <v>392</v>
      </c>
      <c r="Q167" s="395">
        <v>392</v>
      </c>
      <c r="R167" s="395">
        <v>393</v>
      </c>
      <c r="S167" s="395">
        <v>418</v>
      </c>
      <c r="T167" s="395">
        <v>406</v>
      </c>
      <c r="U167" s="395">
        <v>430</v>
      </c>
      <c r="V167" s="395">
        <v>439</v>
      </c>
      <c r="W167" s="395"/>
      <c r="X167" s="396"/>
      <c r="Y167" s="395">
        <v>390</v>
      </c>
      <c r="Z167" s="1212"/>
      <c r="AA167" s="366">
        <f t="shared" si="145"/>
        <v>505</v>
      </c>
    </row>
    <row r="168" spans="1:27" outlineLevel="1" x14ac:dyDescent="0.2">
      <c r="A168" s="363">
        <v>168</v>
      </c>
      <c r="B168" s="364">
        <f t="shared" si="114"/>
        <v>168</v>
      </c>
      <c r="C168" s="364">
        <f t="shared" si="54"/>
        <v>15</v>
      </c>
      <c r="D168" s="364" t="str">
        <f t="shared" si="115"/>
        <v>$O$168</v>
      </c>
      <c r="E168" s="364">
        <f t="shared" si="55"/>
        <v>15</v>
      </c>
      <c r="F168" s="364" t="str">
        <f t="shared" si="116"/>
        <v>$O$168</v>
      </c>
      <c r="G168" s="386" t="str">
        <f t="shared" si="146"/>
        <v>Schüler</v>
      </c>
      <c r="H168" s="392" t="s">
        <v>219</v>
      </c>
      <c r="I168" s="393">
        <f t="shared" ca="1" si="143"/>
        <v>367</v>
      </c>
      <c r="J168" s="393">
        <f t="shared" ca="1" si="144"/>
        <v>367</v>
      </c>
      <c r="K168" s="394"/>
      <c r="L168" s="394"/>
      <c r="M168" s="395">
        <v>367</v>
      </c>
      <c r="N168" s="395">
        <v>372</v>
      </c>
      <c r="O168" s="395">
        <v>367</v>
      </c>
      <c r="P168" s="395">
        <v>365</v>
      </c>
      <c r="Q168" s="395">
        <v>365</v>
      </c>
      <c r="R168" s="395">
        <v>375</v>
      </c>
      <c r="S168" s="395">
        <v>374</v>
      </c>
      <c r="T168" s="395">
        <v>371</v>
      </c>
      <c r="U168" s="395">
        <v>370</v>
      </c>
      <c r="V168" s="395">
        <v>367</v>
      </c>
      <c r="W168" s="395"/>
      <c r="X168" s="396"/>
      <c r="Y168" s="395">
        <f>367-50</f>
        <v>317</v>
      </c>
      <c r="Z168" s="1212"/>
      <c r="AA168" s="366">
        <f t="shared" si="145"/>
        <v>279</v>
      </c>
    </row>
    <row r="169" spans="1:27" outlineLevel="1" x14ac:dyDescent="0.2">
      <c r="A169" s="363">
        <v>169</v>
      </c>
      <c r="B169" s="364">
        <f t="shared" si="114"/>
        <v>169</v>
      </c>
      <c r="C169" s="364">
        <f t="shared" si="54"/>
        <v>15</v>
      </c>
      <c r="D169" s="364" t="str">
        <f t="shared" si="115"/>
        <v>$O$169</v>
      </c>
      <c r="E169" s="364">
        <f t="shared" si="55"/>
        <v>15</v>
      </c>
      <c r="F169" s="364" t="str">
        <f t="shared" si="116"/>
        <v>$O$169</v>
      </c>
      <c r="G169" s="386" t="str">
        <f t="shared" si="146"/>
        <v>Schüler</v>
      </c>
      <c r="H169" s="392" t="s">
        <v>220</v>
      </c>
      <c r="I169" s="393">
        <f t="shared" ca="1" si="143"/>
        <v>742</v>
      </c>
      <c r="J169" s="393">
        <f t="shared" ca="1" si="144"/>
        <v>742</v>
      </c>
      <c r="K169" s="394"/>
      <c r="L169" s="394"/>
      <c r="M169" s="395">
        <v>742</v>
      </c>
      <c r="N169" s="395">
        <v>745</v>
      </c>
      <c r="O169" s="395">
        <v>742</v>
      </c>
      <c r="P169" s="395">
        <v>763</v>
      </c>
      <c r="Q169" s="395">
        <v>763</v>
      </c>
      <c r="R169" s="395">
        <v>776</v>
      </c>
      <c r="S169" s="395">
        <v>810</v>
      </c>
      <c r="T169" s="395">
        <v>800</v>
      </c>
      <c r="U169" s="395">
        <v>833</v>
      </c>
      <c r="V169" s="395">
        <v>869</v>
      </c>
      <c r="W169" s="395"/>
      <c r="X169" s="396"/>
      <c r="Y169" s="395">
        <f>742</f>
        <v>742</v>
      </c>
      <c r="Z169" s="1212"/>
      <c r="AA169" s="366">
        <f t="shared" si="145"/>
        <v>725</v>
      </c>
    </row>
    <row r="170" spans="1:27" outlineLevel="1" x14ac:dyDescent="0.2">
      <c r="A170" s="363">
        <v>170</v>
      </c>
      <c r="B170" s="364">
        <f t="shared" si="114"/>
        <v>170</v>
      </c>
      <c r="C170" s="364">
        <f t="shared" ref="C170:C233" si="147">C$1</f>
        <v>15</v>
      </c>
      <c r="D170" s="364" t="str">
        <f t="shared" si="115"/>
        <v>$O$170</v>
      </c>
      <c r="E170" s="364">
        <f t="shared" ref="E170:E233" si="148">E$1</f>
        <v>15</v>
      </c>
      <c r="F170" s="364" t="str">
        <f t="shared" si="116"/>
        <v>$O$170</v>
      </c>
      <c r="G170" s="386" t="str">
        <f t="shared" si="146"/>
        <v>Schüler</v>
      </c>
      <c r="H170" s="392" t="s">
        <v>221</v>
      </c>
      <c r="I170" s="393">
        <f t="shared" ca="1" si="143"/>
        <v>284</v>
      </c>
      <c r="J170" s="393">
        <f t="shared" ca="1" si="144"/>
        <v>284</v>
      </c>
      <c r="K170" s="394"/>
      <c r="L170" s="394"/>
      <c r="M170" s="395">
        <v>284</v>
      </c>
      <c r="N170" s="395">
        <v>293</v>
      </c>
      <c r="O170" s="395">
        <v>284</v>
      </c>
      <c r="P170" s="395">
        <v>284</v>
      </c>
      <c r="Q170" s="395">
        <v>284</v>
      </c>
      <c r="R170" s="395">
        <v>285</v>
      </c>
      <c r="S170" s="395">
        <v>305</v>
      </c>
      <c r="T170" s="395">
        <v>317</v>
      </c>
      <c r="U170" s="395">
        <v>331</v>
      </c>
      <c r="V170" s="395">
        <v>342</v>
      </c>
      <c r="W170" s="395"/>
      <c r="X170" s="396"/>
      <c r="Y170" s="395">
        <v>284</v>
      </c>
      <c r="Z170" s="1212"/>
      <c r="AA170" s="366">
        <f t="shared" si="145"/>
        <v>394</v>
      </c>
    </row>
    <row r="171" spans="1:27" outlineLevel="1" x14ac:dyDescent="0.2">
      <c r="A171" s="363">
        <v>171</v>
      </c>
      <c r="B171" s="364">
        <f t="shared" si="114"/>
        <v>171</v>
      </c>
      <c r="C171" s="364">
        <f t="shared" si="147"/>
        <v>15</v>
      </c>
      <c r="D171" s="364" t="str">
        <f t="shared" si="115"/>
        <v>$O$171</v>
      </c>
      <c r="E171" s="364">
        <f t="shared" si="148"/>
        <v>15</v>
      </c>
      <c r="F171" s="364" t="str">
        <f t="shared" si="116"/>
        <v>$O$171</v>
      </c>
      <c r="G171" s="397" t="str">
        <f t="shared" si="146"/>
        <v>Schüler</v>
      </c>
      <c r="H171" s="398" t="s">
        <v>222</v>
      </c>
      <c r="I171" s="399">
        <f t="shared" ca="1" si="143"/>
        <v>278</v>
      </c>
      <c r="J171" s="399">
        <f t="shared" ca="1" si="144"/>
        <v>278</v>
      </c>
      <c r="K171" s="400"/>
      <c r="L171" s="400"/>
      <c r="M171" s="401">
        <v>278</v>
      </c>
      <c r="N171" s="401">
        <v>278</v>
      </c>
      <c r="O171" s="401">
        <v>278</v>
      </c>
      <c r="P171" s="401">
        <v>287</v>
      </c>
      <c r="Q171" s="401">
        <v>287</v>
      </c>
      <c r="R171" s="401">
        <v>279</v>
      </c>
      <c r="S171" s="401">
        <v>286</v>
      </c>
      <c r="T171" s="401">
        <v>288</v>
      </c>
      <c r="U171" s="401">
        <v>289</v>
      </c>
      <c r="V171" s="401">
        <v>265</v>
      </c>
      <c r="W171" s="401"/>
      <c r="X171" s="402"/>
      <c r="Y171" s="401">
        <f>278-50</f>
        <v>228</v>
      </c>
      <c r="Z171" s="1212"/>
      <c r="AA171" s="366">
        <f>ROUND(AA$172*Y157,0)</f>
        <v>189</v>
      </c>
    </row>
    <row r="172" spans="1:27" outlineLevel="1" x14ac:dyDescent="0.2">
      <c r="A172" s="363">
        <v>172</v>
      </c>
      <c r="B172" s="364">
        <f t="shared" si="114"/>
        <v>172</v>
      </c>
      <c r="C172" s="364">
        <f t="shared" si="147"/>
        <v>15</v>
      </c>
      <c r="D172" s="364" t="str">
        <f t="shared" si="115"/>
        <v>$O$172</v>
      </c>
      <c r="E172" s="364">
        <f t="shared" si="148"/>
        <v>15</v>
      </c>
      <c r="F172" s="364" t="str">
        <f t="shared" si="116"/>
        <v>$O$172</v>
      </c>
      <c r="G172" s="397" t="str">
        <f>G171</f>
        <v>Schüler</v>
      </c>
      <c r="H172" s="398" t="s">
        <v>1</v>
      </c>
      <c r="I172" s="399">
        <f t="shared" ca="1" si="143"/>
        <v>3864</v>
      </c>
      <c r="J172" s="399">
        <f t="shared" ca="1" si="144"/>
        <v>3864</v>
      </c>
      <c r="K172" s="428">
        <f t="shared" ref="K172:U172" si="149">SUM(K161:K171)</f>
        <v>0</v>
      </c>
      <c r="L172" s="428">
        <f t="shared" si="149"/>
        <v>0</v>
      </c>
      <c r="M172" s="428">
        <f t="shared" ref="M172:Q172" si="150">SUM(M161:M171)</f>
        <v>3864</v>
      </c>
      <c r="N172" s="428">
        <f t="shared" si="150"/>
        <v>3859</v>
      </c>
      <c r="O172" s="428">
        <f t="shared" ref="O172:P172" si="151">SUM(O161:O171)</f>
        <v>3864</v>
      </c>
      <c r="P172" s="428">
        <f t="shared" si="151"/>
        <v>3888</v>
      </c>
      <c r="Q172" s="428">
        <f t="shared" si="150"/>
        <v>3888</v>
      </c>
      <c r="R172" s="428">
        <f t="shared" si="149"/>
        <v>3950</v>
      </c>
      <c r="S172" s="428">
        <f t="shared" si="149"/>
        <v>4027</v>
      </c>
      <c r="T172" s="428">
        <f t="shared" si="149"/>
        <v>4056</v>
      </c>
      <c r="U172" s="428">
        <f t="shared" si="149"/>
        <v>4179</v>
      </c>
      <c r="V172" s="428">
        <f t="shared" ref="V172" si="152">SUM(V161:V171)</f>
        <v>4222</v>
      </c>
      <c r="W172" s="428">
        <f t="shared" ref="W172" si="153">SUM(W161:W171)</f>
        <v>0</v>
      </c>
      <c r="X172" s="428">
        <f t="shared" ref="X172:Y172" si="154">SUM(X161:X171)</f>
        <v>0</v>
      </c>
      <c r="Y172" s="428">
        <f t="shared" si="154"/>
        <v>3764</v>
      </c>
      <c r="Z172" s="1218"/>
      <c r="AA172" s="366">
        <f>Y172/Y158</f>
        <v>8.8884690769121782E-2</v>
      </c>
    </row>
    <row r="173" spans="1:27" outlineLevel="1" x14ac:dyDescent="0.2">
      <c r="A173" s="363">
        <v>173</v>
      </c>
      <c r="B173" s="364">
        <f t="shared" si="114"/>
        <v>173</v>
      </c>
      <c r="C173" s="364">
        <f t="shared" si="147"/>
        <v>15</v>
      </c>
      <c r="D173" s="364" t="str">
        <f t="shared" si="115"/>
        <v>$O$173</v>
      </c>
      <c r="E173" s="364">
        <f t="shared" si="148"/>
        <v>15</v>
      </c>
      <c r="F173" s="364" t="str">
        <f t="shared" si="116"/>
        <v>$O$173</v>
      </c>
      <c r="G173" s="432"/>
      <c r="H173" s="433"/>
      <c r="I173" s="434"/>
      <c r="J173" s="434"/>
      <c r="K173" s="434"/>
      <c r="L173" s="434"/>
      <c r="M173" s="434"/>
      <c r="N173" s="434"/>
      <c r="O173" s="434"/>
      <c r="P173" s="434"/>
      <c r="Q173" s="434"/>
      <c r="R173" s="434"/>
      <c r="S173" s="434"/>
      <c r="T173" s="434"/>
      <c r="U173" s="434"/>
      <c r="V173" s="434"/>
      <c r="W173" s="434"/>
      <c r="X173" s="434"/>
      <c r="Y173" s="434"/>
      <c r="Z173" s="1121"/>
    </row>
    <row r="174" spans="1:27" s="385" customFormat="1" outlineLevel="1" x14ac:dyDescent="0.2">
      <c r="A174" s="363">
        <v>174</v>
      </c>
      <c r="B174" s="364">
        <f t="shared" si="114"/>
        <v>174</v>
      </c>
      <c r="C174" s="364">
        <f t="shared" si="147"/>
        <v>15</v>
      </c>
      <c r="D174" s="364" t="str">
        <f t="shared" si="115"/>
        <v>$O$174</v>
      </c>
      <c r="E174" s="364">
        <f t="shared" si="148"/>
        <v>15</v>
      </c>
      <c r="F174" s="364" t="str">
        <f t="shared" si="116"/>
        <v>$O$174</v>
      </c>
      <c r="G174" s="425" t="str">
        <f>G175</f>
        <v>Aufwand Bildung</v>
      </c>
      <c r="H174" s="421" t="s">
        <v>226</v>
      </c>
      <c r="I174" s="461"/>
      <c r="J174" s="461"/>
      <c r="K174" s="462"/>
      <c r="L174" s="462"/>
      <c r="M174" s="463">
        <v>2016</v>
      </c>
      <c r="N174" s="1574">
        <v>2017</v>
      </c>
      <c r="O174" s="463">
        <v>2016</v>
      </c>
      <c r="P174" s="463">
        <v>2015</v>
      </c>
      <c r="Q174" s="463">
        <v>2015</v>
      </c>
      <c r="R174" s="463">
        <v>2014</v>
      </c>
      <c r="S174" s="463">
        <v>2013</v>
      </c>
      <c r="T174" s="463">
        <v>2012</v>
      </c>
      <c r="U174" s="463">
        <v>2011</v>
      </c>
      <c r="V174" s="463">
        <v>2010</v>
      </c>
      <c r="W174" s="463">
        <v>2009</v>
      </c>
      <c r="X174" s="463">
        <v>2008</v>
      </c>
      <c r="Y174" s="463">
        <v>2016</v>
      </c>
      <c r="Z174" s="1219"/>
    </row>
    <row r="175" spans="1:27" outlineLevel="1" x14ac:dyDescent="0.2">
      <c r="A175" s="363">
        <v>175</v>
      </c>
      <c r="B175" s="364">
        <f t="shared" si="114"/>
        <v>175</v>
      </c>
      <c r="C175" s="364">
        <f t="shared" si="147"/>
        <v>15</v>
      </c>
      <c r="D175" s="364" t="str">
        <f t="shared" si="115"/>
        <v>$O$175</v>
      </c>
      <c r="E175" s="364">
        <f t="shared" si="148"/>
        <v>15</v>
      </c>
      <c r="F175" s="364" t="str">
        <f t="shared" si="116"/>
        <v>$O$175</v>
      </c>
      <c r="G175" s="408" t="s">
        <v>229</v>
      </c>
      <c r="H175" s="392" t="s">
        <v>212</v>
      </c>
      <c r="I175" s="393">
        <f t="shared" ref="I175:I186" ca="1" si="155">IF(K$3="ja",INDIRECT(D175)+K175,INDIRECT(D175))</f>
        <v>6134468.4199999999</v>
      </c>
      <c r="J175" s="393">
        <f t="shared" ref="J175:J186" ca="1" si="156">IF(L$3="ja",INDIRECT(F175)+L175,INDIRECT(F175))</f>
        <v>6134468.4199999999</v>
      </c>
      <c r="K175" s="394"/>
      <c r="L175" s="394"/>
      <c r="M175" s="395">
        <v>6134468.4199999999</v>
      </c>
      <c r="N175" s="1575">
        <v>6325578.6299999999</v>
      </c>
      <c r="O175" s="395">
        <v>6134468.4199999999</v>
      </c>
      <c r="P175" s="395">
        <v>6117982.6699999999</v>
      </c>
      <c r="Q175" s="395">
        <v>6117982.6699999999</v>
      </c>
      <c r="R175" s="395">
        <v>6714076.5700000003</v>
      </c>
      <c r="S175" s="395">
        <v>6056140.71</v>
      </c>
      <c r="T175" s="395">
        <v>6280390.8999999994</v>
      </c>
      <c r="U175" s="395">
        <v>5913169</v>
      </c>
      <c r="V175" s="395">
        <v>5665302</v>
      </c>
      <c r="W175" s="395"/>
      <c r="X175" s="396"/>
      <c r="Y175" s="395">
        <v>6134468.4199999999</v>
      </c>
      <c r="Z175" s="1212"/>
    </row>
    <row r="176" spans="1:27" outlineLevel="1" x14ac:dyDescent="0.2">
      <c r="A176" s="363">
        <v>176</v>
      </c>
      <c r="B176" s="364">
        <f t="shared" si="114"/>
        <v>176</v>
      </c>
      <c r="C176" s="364">
        <f t="shared" si="147"/>
        <v>15</v>
      </c>
      <c r="D176" s="364" t="str">
        <f t="shared" si="115"/>
        <v>$O$176</v>
      </c>
      <c r="E176" s="364">
        <f t="shared" si="148"/>
        <v>15</v>
      </c>
      <c r="F176" s="364" t="str">
        <f t="shared" si="116"/>
        <v>$O$176</v>
      </c>
      <c r="G176" s="386" t="str">
        <f>G175</f>
        <v>Aufwand Bildung</v>
      </c>
      <c r="H176" s="392" t="s">
        <v>213</v>
      </c>
      <c r="I176" s="393">
        <f t="shared" ca="1" si="155"/>
        <v>10057878.719999999</v>
      </c>
      <c r="J176" s="393">
        <f t="shared" ca="1" si="156"/>
        <v>10057878.719999999</v>
      </c>
      <c r="K176" s="394"/>
      <c r="L176" s="394"/>
      <c r="M176" s="395">
        <v>10057878.719999999</v>
      </c>
      <c r="N176" s="1575">
        <v>10119783.4</v>
      </c>
      <c r="O176" s="395">
        <v>10057878.719999999</v>
      </c>
      <c r="P176" s="395">
        <v>10433169.507142857</v>
      </c>
      <c r="Q176" s="395">
        <v>10433169.507142857</v>
      </c>
      <c r="R176" s="395">
        <v>11230437.699999999</v>
      </c>
      <c r="S176" s="395">
        <v>10639650.350000001</v>
      </c>
      <c r="T176" s="395">
        <v>10884769.550000001</v>
      </c>
      <c r="U176" s="395">
        <v>10251650</v>
      </c>
      <c r="V176" s="395">
        <v>9956962</v>
      </c>
      <c r="W176" s="395"/>
      <c r="X176" s="396"/>
      <c r="Y176" s="395">
        <v>10057878.719999999</v>
      </c>
      <c r="Z176" s="1212"/>
    </row>
    <row r="177" spans="1:26" outlineLevel="1" x14ac:dyDescent="0.2">
      <c r="A177" s="363">
        <v>177</v>
      </c>
      <c r="B177" s="364">
        <f t="shared" si="114"/>
        <v>177</v>
      </c>
      <c r="C177" s="364">
        <f t="shared" si="147"/>
        <v>15</v>
      </c>
      <c r="D177" s="364" t="str">
        <f t="shared" si="115"/>
        <v>$O$177</v>
      </c>
      <c r="E177" s="364">
        <f t="shared" si="148"/>
        <v>15</v>
      </c>
      <c r="F177" s="364" t="str">
        <f t="shared" si="116"/>
        <v>$O$177</v>
      </c>
      <c r="G177" s="386" t="str">
        <f t="shared" ref="G177:G185" si="157">G176</f>
        <v>Aufwand Bildung</v>
      </c>
      <c r="H177" s="392" t="s">
        <v>214</v>
      </c>
      <c r="I177" s="393">
        <f t="shared" ca="1" si="155"/>
        <v>3455992.2199999993</v>
      </c>
      <c r="J177" s="393">
        <f t="shared" ca="1" si="156"/>
        <v>3455992.2199999993</v>
      </c>
      <c r="K177" s="394"/>
      <c r="L177" s="394"/>
      <c r="M177" s="395">
        <v>3455992.2199999993</v>
      </c>
      <c r="N177" s="1575">
        <v>3499968.73</v>
      </c>
      <c r="O177" s="395">
        <v>3455992.2199999993</v>
      </c>
      <c r="P177" s="395">
        <v>3588539.7985714283</v>
      </c>
      <c r="Q177" s="395">
        <v>3588539.7985714283</v>
      </c>
      <c r="R177" s="395">
        <v>4040691.49</v>
      </c>
      <c r="S177" s="395">
        <v>3969369.2</v>
      </c>
      <c r="T177" s="395">
        <v>4082378.7800000003</v>
      </c>
      <c r="U177" s="395">
        <v>4223407</v>
      </c>
      <c r="V177" s="395">
        <v>4119789</v>
      </c>
      <c r="W177" s="395"/>
      <c r="X177" s="396"/>
      <c r="Y177" s="395">
        <v>3455992.2199999993</v>
      </c>
      <c r="Z177" s="1212"/>
    </row>
    <row r="178" spans="1:26" outlineLevel="1" x14ac:dyDescent="0.2">
      <c r="A178" s="363">
        <v>178</v>
      </c>
      <c r="B178" s="364">
        <f t="shared" si="114"/>
        <v>178</v>
      </c>
      <c r="C178" s="364">
        <f t="shared" si="147"/>
        <v>15</v>
      </c>
      <c r="D178" s="364" t="str">
        <f t="shared" si="115"/>
        <v>$O$178</v>
      </c>
      <c r="E178" s="364">
        <f t="shared" si="148"/>
        <v>15</v>
      </c>
      <c r="F178" s="364" t="str">
        <f t="shared" si="116"/>
        <v>$O$178</v>
      </c>
      <c r="G178" s="386" t="str">
        <f t="shared" si="157"/>
        <v>Aufwand Bildung</v>
      </c>
      <c r="H178" s="392" t="s">
        <v>215</v>
      </c>
      <c r="I178" s="393">
        <f t="shared" ca="1" si="155"/>
        <v>2241381.2400000002</v>
      </c>
      <c r="J178" s="393">
        <f t="shared" ca="1" si="156"/>
        <v>2241381.2400000002</v>
      </c>
      <c r="K178" s="394"/>
      <c r="L178" s="394"/>
      <c r="M178" s="395">
        <v>2241381.2400000002</v>
      </c>
      <c r="N178" s="1575">
        <v>2370248.2799999998</v>
      </c>
      <c r="O178" s="395">
        <v>2241381.2400000002</v>
      </c>
      <c r="P178" s="395">
        <v>2266816.7099999995</v>
      </c>
      <c r="Q178" s="395">
        <v>2266816.7099999995</v>
      </c>
      <c r="R178" s="395">
        <v>2285265.1800000002</v>
      </c>
      <c r="S178" s="395">
        <v>2258541.66</v>
      </c>
      <c r="T178" s="395">
        <v>2217777.7000000002</v>
      </c>
      <c r="U178" s="395">
        <v>1948266</v>
      </c>
      <c r="V178" s="395">
        <v>1841410</v>
      </c>
      <c r="W178" s="395"/>
      <c r="X178" s="396"/>
      <c r="Y178" s="395">
        <v>2241381.2400000002</v>
      </c>
      <c r="Z178" s="1212"/>
    </row>
    <row r="179" spans="1:26" outlineLevel="1" x14ac:dyDescent="0.2">
      <c r="A179" s="363">
        <v>179</v>
      </c>
      <c r="B179" s="364">
        <f t="shared" si="114"/>
        <v>179</v>
      </c>
      <c r="C179" s="364">
        <f t="shared" si="147"/>
        <v>15</v>
      </c>
      <c r="D179" s="364" t="str">
        <f t="shared" si="115"/>
        <v>$O$179</v>
      </c>
      <c r="E179" s="364">
        <f t="shared" si="148"/>
        <v>15</v>
      </c>
      <c r="F179" s="364" t="str">
        <f t="shared" si="116"/>
        <v>$O$179</v>
      </c>
      <c r="G179" s="386" t="str">
        <f t="shared" si="157"/>
        <v>Aufwand Bildung</v>
      </c>
      <c r="H179" s="392" t="s">
        <v>216</v>
      </c>
      <c r="I179" s="393">
        <f t="shared" ca="1" si="155"/>
        <v>6941409.6499999994</v>
      </c>
      <c r="J179" s="393">
        <f t="shared" ca="1" si="156"/>
        <v>6941409.6499999994</v>
      </c>
      <c r="K179" s="394"/>
      <c r="L179" s="394"/>
      <c r="M179" s="395">
        <v>6941409.6499999994</v>
      </c>
      <c r="N179" s="1575">
        <v>6685648.1799999997</v>
      </c>
      <c r="O179" s="395">
        <v>6941409.6499999994</v>
      </c>
      <c r="P179" s="395">
        <v>7110038.7042857148</v>
      </c>
      <c r="Q179" s="395">
        <v>7110038.7042857148</v>
      </c>
      <c r="R179" s="395">
        <v>7596980.25</v>
      </c>
      <c r="S179" s="395">
        <v>7265485.4799999995</v>
      </c>
      <c r="T179" s="395">
        <v>7358245.2999999998</v>
      </c>
      <c r="U179" s="395">
        <v>7146914</v>
      </c>
      <c r="V179" s="395">
        <v>6956663</v>
      </c>
      <c r="W179" s="395"/>
      <c r="X179" s="396"/>
      <c r="Y179" s="395">
        <v>6941409.6499999994</v>
      </c>
      <c r="Z179" s="1212"/>
    </row>
    <row r="180" spans="1:26" outlineLevel="1" x14ac:dyDescent="0.2">
      <c r="A180" s="363">
        <v>180</v>
      </c>
      <c r="B180" s="364">
        <f t="shared" si="114"/>
        <v>180</v>
      </c>
      <c r="C180" s="364">
        <f t="shared" si="147"/>
        <v>15</v>
      </c>
      <c r="D180" s="364" t="str">
        <f t="shared" si="115"/>
        <v>$O$180</v>
      </c>
      <c r="E180" s="364">
        <f t="shared" si="148"/>
        <v>15</v>
      </c>
      <c r="F180" s="364" t="str">
        <f t="shared" si="116"/>
        <v>$O$180</v>
      </c>
      <c r="G180" s="386" t="str">
        <f t="shared" si="157"/>
        <v>Aufwand Bildung</v>
      </c>
      <c r="H180" s="392" t="s">
        <v>217</v>
      </c>
      <c r="I180" s="393">
        <f t="shared" ca="1" si="155"/>
        <v>3998440.5599999996</v>
      </c>
      <c r="J180" s="393">
        <f t="shared" ca="1" si="156"/>
        <v>3998440.5599999996</v>
      </c>
      <c r="K180" s="394"/>
      <c r="L180" s="394"/>
      <c r="M180" s="395">
        <v>3998440.5599999996</v>
      </c>
      <c r="N180" s="1575">
        <v>4120218.1</v>
      </c>
      <c r="O180" s="395">
        <v>3998440.5599999996</v>
      </c>
      <c r="P180" s="395">
        <v>4094954.3014285723</v>
      </c>
      <c r="Q180" s="395">
        <v>4094954.3014285723</v>
      </c>
      <c r="R180" s="395">
        <v>4313739.03</v>
      </c>
      <c r="S180" s="395">
        <v>4322850.0599999996</v>
      </c>
      <c r="T180" s="395">
        <v>4395939.2299999995</v>
      </c>
      <c r="U180" s="395">
        <v>4256756</v>
      </c>
      <c r="V180" s="395">
        <v>4241985</v>
      </c>
      <c r="W180" s="395"/>
      <c r="X180" s="396"/>
      <c r="Y180" s="395">
        <v>3998440.5599999996</v>
      </c>
      <c r="Z180" s="1212"/>
    </row>
    <row r="181" spans="1:26" outlineLevel="1" x14ac:dyDescent="0.2">
      <c r="A181" s="363">
        <v>181</v>
      </c>
      <c r="B181" s="364">
        <f t="shared" si="114"/>
        <v>181</v>
      </c>
      <c r="C181" s="364">
        <f t="shared" si="147"/>
        <v>15</v>
      </c>
      <c r="D181" s="364" t="str">
        <f t="shared" si="115"/>
        <v>$O$181</v>
      </c>
      <c r="E181" s="364">
        <f t="shared" si="148"/>
        <v>15</v>
      </c>
      <c r="F181" s="364" t="str">
        <f t="shared" si="116"/>
        <v>$O$181</v>
      </c>
      <c r="G181" s="386" t="str">
        <f t="shared" si="157"/>
        <v>Aufwand Bildung</v>
      </c>
      <c r="H181" s="392" t="s">
        <v>218</v>
      </c>
      <c r="I181" s="393">
        <f t="shared" ca="1" si="155"/>
        <v>9305627.3985714279</v>
      </c>
      <c r="J181" s="393">
        <f t="shared" ca="1" si="156"/>
        <v>9305627.3985714279</v>
      </c>
      <c r="K181" s="394"/>
      <c r="L181" s="394"/>
      <c r="M181" s="395">
        <v>9305627.3985714279</v>
      </c>
      <c r="N181" s="1575">
        <v>9251888.7599999998</v>
      </c>
      <c r="O181" s="395">
        <v>9305627.3985714279</v>
      </c>
      <c r="P181" s="395">
        <v>9263825.1642857138</v>
      </c>
      <c r="Q181" s="395">
        <v>9263825.1642857138</v>
      </c>
      <c r="R181" s="395">
        <v>10194149.870000001</v>
      </c>
      <c r="S181" s="395">
        <v>9380595.8000000007</v>
      </c>
      <c r="T181" s="395">
        <v>9503722.5499999989</v>
      </c>
      <c r="U181" s="395">
        <v>9143988</v>
      </c>
      <c r="V181" s="395">
        <v>9061975.5</v>
      </c>
      <c r="W181" s="395"/>
      <c r="X181" s="396"/>
      <c r="Y181" s="395">
        <v>9305627.3985714279</v>
      </c>
      <c r="Z181" s="1212"/>
    </row>
    <row r="182" spans="1:26" outlineLevel="1" x14ac:dyDescent="0.2">
      <c r="A182" s="363">
        <v>182</v>
      </c>
      <c r="B182" s="364">
        <f t="shared" si="114"/>
        <v>182</v>
      </c>
      <c r="C182" s="364">
        <f t="shared" si="147"/>
        <v>15</v>
      </c>
      <c r="D182" s="364" t="str">
        <f t="shared" si="115"/>
        <v>$O$182</v>
      </c>
      <c r="E182" s="364">
        <f t="shared" si="148"/>
        <v>15</v>
      </c>
      <c r="F182" s="364" t="str">
        <f t="shared" si="116"/>
        <v>$O$182</v>
      </c>
      <c r="G182" s="386" t="str">
        <f t="shared" si="157"/>
        <v>Aufwand Bildung</v>
      </c>
      <c r="H182" s="392" t="s">
        <v>219</v>
      </c>
      <c r="I182" s="393">
        <f t="shared" ca="1" si="155"/>
        <v>6612031.0199999996</v>
      </c>
      <c r="J182" s="393">
        <f t="shared" ca="1" si="156"/>
        <v>6612031.0199999996</v>
      </c>
      <c r="K182" s="394"/>
      <c r="L182" s="394"/>
      <c r="M182" s="395">
        <v>6612031.0199999996</v>
      </c>
      <c r="N182" s="1575">
        <v>6705465.5800000001</v>
      </c>
      <c r="O182" s="395">
        <v>6612031.0199999996</v>
      </c>
      <c r="P182" s="395">
        <v>6600333.1500000004</v>
      </c>
      <c r="Q182" s="395">
        <v>6600333.1500000004</v>
      </c>
      <c r="R182" s="395">
        <v>7193292.8700000001</v>
      </c>
      <c r="S182" s="395">
        <v>6885453.29</v>
      </c>
      <c r="T182" s="395">
        <v>6785405.9299999997</v>
      </c>
      <c r="U182" s="395">
        <v>6178897</v>
      </c>
      <c r="V182" s="395">
        <v>6016701</v>
      </c>
      <c r="W182" s="395"/>
      <c r="X182" s="396"/>
      <c r="Y182" s="395">
        <v>6612031.0199999996</v>
      </c>
      <c r="Z182" s="1212"/>
    </row>
    <row r="183" spans="1:26" outlineLevel="1" x14ac:dyDescent="0.2">
      <c r="A183" s="363">
        <v>183</v>
      </c>
      <c r="B183" s="364">
        <f t="shared" si="114"/>
        <v>183</v>
      </c>
      <c r="C183" s="364">
        <f t="shared" si="147"/>
        <v>15</v>
      </c>
      <c r="D183" s="364" t="str">
        <f t="shared" si="115"/>
        <v>$O$183</v>
      </c>
      <c r="E183" s="364">
        <f t="shared" si="148"/>
        <v>15</v>
      </c>
      <c r="F183" s="364" t="str">
        <f t="shared" si="116"/>
        <v>$O$183</v>
      </c>
      <c r="G183" s="386" t="str">
        <f t="shared" si="157"/>
        <v>Aufwand Bildung</v>
      </c>
      <c r="H183" s="392" t="s">
        <v>220</v>
      </c>
      <c r="I183" s="393">
        <f t="shared" ca="1" si="155"/>
        <v>14658482.370000003</v>
      </c>
      <c r="J183" s="393">
        <f t="shared" ca="1" si="156"/>
        <v>14658482.370000003</v>
      </c>
      <c r="K183" s="394"/>
      <c r="L183" s="394"/>
      <c r="M183" s="395">
        <v>14658482.370000003</v>
      </c>
      <c r="N183" s="1575">
        <v>14793835.060000001</v>
      </c>
      <c r="O183" s="395">
        <v>14658482.370000003</v>
      </c>
      <c r="P183" s="395">
        <v>15374968.252857143</v>
      </c>
      <c r="Q183" s="395">
        <v>15374968.252857143</v>
      </c>
      <c r="R183" s="395">
        <v>17682330.580000002</v>
      </c>
      <c r="S183" s="395">
        <v>15624025.810000001</v>
      </c>
      <c r="T183" s="395">
        <v>16720164.57</v>
      </c>
      <c r="U183" s="395">
        <v>14768835</v>
      </c>
      <c r="V183" s="395">
        <v>14813889</v>
      </c>
      <c r="W183" s="395"/>
      <c r="X183" s="396"/>
      <c r="Y183" s="395">
        <v>14658482.370000003</v>
      </c>
      <c r="Z183" s="1212"/>
    </row>
    <row r="184" spans="1:26" outlineLevel="1" x14ac:dyDescent="0.2">
      <c r="A184" s="363">
        <v>184</v>
      </c>
      <c r="B184" s="364">
        <f t="shared" si="114"/>
        <v>184</v>
      </c>
      <c r="C184" s="364">
        <f t="shared" si="147"/>
        <v>15</v>
      </c>
      <c r="D184" s="364" t="str">
        <f t="shared" si="115"/>
        <v>$O$184</v>
      </c>
      <c r="E184" s="364">
        <f t="shared" si="148"/>
        <v>15</v>
      </c>
      <c r="F184" s="364" t="str">
        <f t="shared" si="116"/>
        <v>$O$184</v>
      </c>
      <c r="G184" s="386" t="str">
        <f t="shared" si="157"/>
        <v>Aufwand Bildung</v>
      </c>
      <c r="H184" s="392" t="s">
        <v>221</v>
      </c>
      <c r="I184" s="393">
        <f t="shared" ca="1" si="155"/>
        <v>6727763.6099999994</v>
      </c>
      <c r="J184" s="393">
        <f t="shared" ca="1" si="156"/>
        <v>6727763.6099999994</v>
      </c>
      <c r="K184" s="394"/>
      <c r="L184" s="394"/>
      <c r="M184" s="395">
        <v>6727763.6099999994</v>
      </c>
      <c r="N184" s="1575">
        <v>6550523.1399999997</v>
      </c>
      <c r="O184" s="395">
        <v>6727763.6099999994</v>
      </c>
      <c r="P184" s="395">
        <v>7005999.0300000003</v>
      </c>
      <c r="Q184" s="395">
        <v>7005999.0300000003</v>
      </c>
      <c r="R184" s="395">
        <v>7974524.2799999993</v>
      </c>
      <c r="S184" s="395">
        <v>7550144.0899999999</v>
      </c>
      <c r="T184" s="395">
        <v>7647493.3500000006</v>
      </c>
      <c r="U184" s="395">
        <v>6624927</v>
      </c>
      <c r="V184" s="395">
        <v>6771771</v>
      </c>
      <c r="W184" s="395"/>
      <c r="X184" s="396"/>
      <c r="Y184" s="395">
        <v>6727763.6099999994</v>
      </c>
      <c r="Z184" s="1212"/>
    </row>
    <row r="185" spans="1:26" outlineLevel="1" x14ac:dyDescent="0.2">
      <c r="A185" s="363">
        <v>185</v>
      </c>
      <c r="B185" s="364">
        <f t="shared" si="114"/>
        <v>185</v>
      </c>
      <c r="C185" s="364">
        <f t="shared" si="147"/>
        <v>15</v>
      </c>
      <c r="D185" s="364" t="str">
        <f t="shared" si="115"/>
        <v>$O$185</v>
      </c>
      <c r="E185" s="364">
        <f t="shared" si="148"/>
        <v>15</v>
      </c>
      <c r="F185" s="364" t="str">
        <f t="shared" si="116"/>
        <v>$O$185</v>
      </c>
      <c r="G185" s="397" t="str">
        <f t="shared" si="157"/>
        <v>Aufwand Bildung</v>
      </c>
      <c r="H185" s="398" t="s">
        <v>222</v>
      </c>
      <c r="I185" s="399">
        <f t="shared" ca="1" si="155"/>
        <v>4928985.6900000004</v>
      </c>
      <c r="J185" s="399">
        <f t="shared" ca="1" si="156"/>
        <v>4928985.6900000004</v>
      </c>
      <c r="K185" s="400"/>
      <c r="L185" s="400"/>
      <c r="M185" s="401">
        <v>4928985.6900000004</v>
      </c>
      <c r="N185" s="1576">
        <v>4812573.3</v>
      </c>
      <c r="O185" s="401">
        <v>4928985.6900000004</v>
      </c>
      <c r="P185" s="401">
        <v>4978556.29</v>
      </c>
      <c r="Q185" s="401">
        <v>4978556.29</v>
      </c>
      <c r="R185" s="401">
        <v>5430929.9500000002</v>
      </c>
      <c r="S185" s="401">
        <v>4947675.76</v>
      </c>
      <c r="T185" s="401">
        <v>4922648.0600000005</v>
      </c>
      <c r="U185" s="401">
        <v>4793470</v>
      </c>
      <c r="V185" s="401">
        <v>4429395</v>
      </c>
      <c r="W185" s="401"/>
      <c r="X185" s="402"/>
      <c r="Y185" s="401">
        <v>4928985.6900000004</v>
      </c>
      <c r="Z185" s="1212"/>
    </row>
    <row r="186" spans="1:26" outlineLevel="1" x14ac:dyDescent="0.2">
      <c r="A186" s="363">
        <v>186</v>
      </c>
      <c r="B186" s="364">
        <f t="shared" si="114"/>
        <v>186</v>
      </c>
      <c r="C186" s="364">
        <f t="shared" si="147"/>
        <v>15</v>
      </c>
      <c r="D186" s="364" t="str">
        <f t="shared" si="115"/>
        <v>$O$186</v>
      </c>
      <c r="E186" s="364">
        <f t="shared" si="148"/>
        <v>15</v>
      </c>
      <c r="F186" s="364" t="str">
        <f t="shared" si="116"/>
        <v>$O$186</v>
      </c>
      <c r="G186" s="397" t="str">
        <f>G185</f>
        <v>Aufwand Bildung</v>
      </c>
      <c r="H186" s="398" t="s">
        <v>154</v>
      </c>
      <c r="I186" s="399">
        <f t="shared" ca="1" si="155"/>
        <v>75062460.898571432</v>
      </c>
      <c r="J186" s="399">
        <f t="shared" ca="1" si="156"/>
        <v>75062460.898571432</v>
      </c>
      <c r="K186" s="428">
        <f t="shared" ref="K186:T186" si="158">SUM(K175:K185)</f>
        <v>0</v>
      </c>
      <c r="L186" s="428">
        <f t="shared" si="158"/>
        <v>0</v>
      </c>
      <c r="M186" s="428">
        <f t="shared" si="158"/>
        <v>75062460.898571432</v>
      </c>
      <c r="N186" s="428">
        <f t="shared" ref="N186" si="159">SUM(N175:N185)</f>
        <v>75235731.159999996</v>
      </c>
      <c r="O186" s="428">
        <f t="shared" ref="O186:P186" si="160">SUM(O175:O185)</f>
        <v>75062460.898571432</v>
      </c>
      <c r="P186" s="428">
        <f t="shared" si="160"/>
        <v>76835183.578571424</v>
      </c>
      <c r="Q186" s="428">
        <f t="shared" ref="Q186" si="161">SUM(Q175:Q185)</f>
        <v>76835183.578571424</v>
      </c>
      <c r="R186" s="428">
        <f t="shared" si="158"/>
        <v>84656417.770000011</v>
      </c>
      <c r="S186" s="428">
        <f t="shared" si="158"/>
        <v>78899932.210000008</v>
      </c>
      <c r="T186" s="428">
        <f t="shared" si="158"/>
        <v>80798935.919999987</v>
      </c>
      <c r="U186" s="428">
        <f t="shared" ref="U186" si="162">SUM(U175:U185)</f>
        <v>75250279</v>
      </c>
      <c r="V186" s="428">
        <f t="shared" ref="V186" si="163">SUM(V175:V185)</f>
        <v>73875842.5</v>
      </c>
      <c r="W186" s="428">
        <f t="shared" ref="W186" si="164">SUM(W175:W185)</f>
        <v>0</v>
      </c>
      <c r="X186" s="428">
        <f t="shared" ref="X186:Y186" si="165">SUM(X175:X185)</f>
        <v>0</v>
      </c>
      <c r="Y186" s="428">
        <f t="shared" si="165"/>
        <v>75062460.898571432</v>
      </c>
      <c r="Z186" s="1218"/>
    </row>
    <row r="187" spans="1:26" outlineLevel="1" x14ac:dyDescent="0.2">
      <c r="A187" s="363">
        <v>187</v>
      </c>
      <c r="B187" s="364">
        <f t="shared" si="114"/>
        <v>187</v>
      </c>
      <c r="C187" s="364">
        <f t="shared" si="147"/>
        <v>15</v>
      </c>
      <c r="D187" s="364" t="str">
        <f t="shared" si="115"/>
        <v>$O$187</v>
      </c>
      <c r="E187" s="364">
        <f t="shared" si="148"/>
        <v>15</v>
      </c>
      <c r="F187" s="364" t="str">
        <f t="shared" si="116"/>
        <v>$O$187</v>
      </c>
      <c r="G187" s="432"/>
      <c r="H187" s="433"/>
      <c r="I187" s="434"/>
      <c r="J187" s="434"/>
      <c r="K187" s="434"/>
      <c r="L187" s="434"/>
      <c r="M187" s="434"/>
      <c r="N187" s="434"/>
      <c r="O187" s="434"/>
      <c r="P187" s="434"/>
      <c r="Q187" s="434"/>
      <c r="R187" s="434"/>
      <c r="S187" s="434"/>
      <c r="T187" s="434"/>
      <c r="U187" s="434"/>
      <c r="V187" s="434"/>
      <c r="W187" s="434"/>
      <c r="X187" s="434"/>
      <c r="Y187" s="434"/>
      <c r="Z187" s="1121"/>
    </row>
    <row r="188" spans="1:26" outlineLevel="1" x14ac:dyDescent="0.2">
      <c r="A188" s="363">
        <v>188</v>
      </c>
      <c r="B188" s="364">
        <f t="shared" si="114"/>
        <v>188</v>
      </c>
      <c r="C188" s="364">
        <f t="shared" si="147"/>
        <v>15</v>
      </c>
      <c r="D188" s="364" t="str">
        <f t="shared" si="115"/>
        <v>$O$188</v>
      </c>
      <c r="E188" s="364">
        <f t="shared" si="148"/>
        <v>15</v>
      </c>
      <c r="F188" s="364" t="str">
        <f t="shared" si="116"/>
        <v>$O$188</v>
      </c>
      <c r="G188" s="425" t="str">
        <f>G189</f>
        <v>Leistungen an StG Rev</v>
      </c>
      <c r="H188" s="421" t="s">
        <v>226</v>
      </c>
      <c r="I188" s="483"/>
      <c r="J188" s="483"/>
      <c r="K188" s="484"/>
      <c r="L188" s="484"/>
      <c r="M188" s="485">
        <v>2017</v>
      </c>
      <c r="N188" s="485">
        <v>2016</v>
      </c>
      <c r="O188" s="485">
        <v>2016</v>
      </c>
      <c r="P188" s="485">
        <v>2015</v>
      </c>
      <c r="Q188" s="485">
        <v>2015</v>
      </c>
      <c r="R188" s="485">
        <v>2014</v>
      </c>
      <c r="S188" s="485">
        <v>2013</v>
      </c>
      <c r="T188" s="485">
        <v>2012</v>
      </c>
      <c r="U188" s="485">
        <v>2011</v>
      </c>
      <c r="V188" s="485">
        <v>2010</v>
      </c>
      <c r="W188" s="485">
        <v>2009</v>
      </c>
      <c r="X188" s="485">
        <v>2008</v>
      </c>
      <c r="Y188" s="485">
        <v>2016</v>
      </c>
      <c r="Z188" s="1220"/>
    </row>
    <row r="189" spans="1:26" outlineLevel="1" x14ac:dyDescent="0.2">
      <c r="A189" s="363">
        <v>189</v>
      </c>
      <c r="B189" s="364">
        <f t="shared" si="114"/>
        <v>189</v>
      </c>
      <c r="C189" s="364">
        <f t="shared" si="147"/>
        <v>15</v>
      </c>
      <c r="D189" s="364" t="str">
        <f t="shared" si="115"/>
        <v>$O$189</v>
      </c>
      <c r="E189" s="364">
        <f t="shared" si="148"/>
        <v>15</v>
      </c>
      <c r="F189" s="364" t="str">
        <f t="shared" si="116"/>
        <v>$O$189</v>
      </c>
      <c r="G189" s="408" t="s">
        <v>240</v>
      </c>
      <c r="H189" s="392" t="s">
        <v>212</v>
      </c>
      <c r="I189" s="393">
        <f t="shared" ref="I189:I200" ca="1" si="166">IF(K$3="ja",INDIRECT(D189)+K189,INDIRECT(D189))</f>
        <v>0</v>
      </c>
      <c r="J189" s="393">
        <f t="shared" ref="J189:J200" ca="1" si="167">IF(L$3="ja",INDIRECT(F189)+L189,INDIRECT(F189))</f>
        <v>0</v>
      </c>
      <c r="K189" s="394"/>
      <c r="L189" s="394"/>
      <c r="M189" s="395"/>
      <c r="N189" s="395"/>
      <c r="O189" s="395"/>
      <c r="P189" s="395"/>
      <c r="Q189" s="395"/>
      <c r="R189" s="395"/>
      <c r="S189" s="395">
        <v>130000</v>
      </c>
      <c r="T189" s="395">
        <v>283000</v>
      </c>
      <c r="U189" s="395">
        <v>317000</v>
      </c>
      <c r="V189" s="395">
        <v>252000</v>
      </c>
      <c r="W189" s="395"/>
      <c r="X189" s="396"/>
      <c r="Y189" s="395"/>
      <c r="Z189" s="1212"/>
    </row>
    <row r="190" spans="1:26" outlineLevel="1" x14ac:dyDescent="0.2">
      <c r="A190" s="363">
        <v>190</v>
      </c>
      <c r="B190" s="364">
        <f t="shared" si="114"/>
        <v>190</v>
      </c>
      <c r="C190" s="364">
        <f t="shared" si="147"/>
        <v>15</v>
      </c>
      <c r="D190" s="364" t="str">
        <f t="shared" si="115"/>
        <v>$O$190</v>
      </c>
      <c r="E190" s="364">
        <f t="shared" si="148"/>
        <v>15</v>
      </c>
      <c r="F190" s="364" t="str">
        <f t="shared" si="116"/>
        <v>$O$190</v>
      </c>
      <c r="G190" s="386" t="str">
        <f>G189</f>
        <v>Leistungen an StG Rev</v>
      </c>
      <c r="H190" s="392" t="s">
        <v>213</v>
      </c>
      <c r="I190" s="393">
        <f t="shared" ca="1" si="166"/>
        <v>0</v>
      </c>
      <c r="J190" s="393">
        <f t="shared" ca="1" si="167"/>
        <v>0</v>
      </c>
      <c r="K190" s="394"/>
      <c r="L190" s="394"/>
      <c r="M190" s="395"/>
      <c r="N190" s="395"/>
      <c r="O190" s="395"/>
      <c r="P190" s="395"/>
      <c r="Q190" s="395"/>
      <c r="R190" s="395"/>
      <c r="S190" s="395">
        <v>177000</v>
      </c>
      <c r="T190" s="395">
        <v>393000</v>
      </c>
      <c r="U190" s="395">
        <v>451000</v>
      </c>
      <c r="V190" s="395">
        <v>325000</v>
      </c>
      <c r="W190" s="395"/>
      <c r="X190" s="396"/>
      <c r="Y190" s="395"/>
      <c r="Z190" s="1212"/>
    </row>
    <row r="191" spans="1:26" outlineLevel="1" x14ac:dyDescent="0.2">
      <c r="A191" s="363">
        <v>191</v>
      </c>
      <c r="B191" s="364">
        <f t="shared" si="114"/>
        <v>191</v>
      </c>
      <c r="C191" s="364">
        <f t="shared" si="147"/>
        <v>15</v>
      </c>
      <c r="D191" s="364" t="str">
        <f t="shared" si="115"/>
        <v>$O$191</v>
      </c>
      <c r="E191" s="364">
        <f t="shared" si="148"/>
        <v>15</v>
      </c>
      <c r="F191" s="364" t="str">
        <f t="shared" si="116"/>
        <v>$O$191</v>
      </c>
      <c r="G191" s="386" t="str">
        <f t="shared" ref="G191:G199" si="168">G190</f>
        <v>Leistungen an StG Rev</v>
      </c>
      <c r="H191" s="392" t="s">
        <v>214</v>
      </c>
      <c r="I191" s="393">
        <f t="shared" ca="1" si="166"/>
        <v>0</v>
      </c>
      <c r="J191" s="393">
        <f t="shared" ca="1" si="167"/>
        <v>0</v>
      </c>
      <c r="K191" s="394"/>
      <c r="L191" s="394"/>
      <c r="M191" s="395"/>
      <c r="N191" s="395"/>
      <c r="O191" s="395"/>
      <c r="P191" s="395"/>
      <c r="Q191" s="395"/>
      <c r="R191" s="395"/>
      <c r="S191" s="395">
        <v>55000</v>
      </c>
      <c r="T191" s="395">
        <v>96000</v>
      </c>
      <c r="U191" s="395">
        <v>112000</v>
      </c>
      <c r="V191" s="395">
        <v>82000</v>
      </c>
      <c r="W191" s="395"/>
      <c r="X191" s="396"/>
      <c r="Y191" s="395"/>
      <c r="Z191" s="1212"/>
    </row>
    <row r="192" spans="1:26" outlineLevel="1" x14ac:dyDescent="0.2">
      <c r="A192" s="363">
        <v>192</v>
      </c>
      <c r="B192" s="364">
        <f t="shared" si="114"/>
        <v>192</v>
      </c>
      <c r="C192" s="364">
        <f t="shared" si="147"/>
        <v>15</v>
      </c>
      <c r="D192" s="364" t="str">
        <f t="shared" si="115"/>
        <v>$O$192</v>
      </c>
      <c r="E192" s="364">
        <f t="shared" si="148"/>
        <v>15</v>
      </c>
      <c r="F192" s="364" t="str">
        <f t="shared" si="116"/>
        <v>$O$192</v>
      </c>
      <c r="G192" s="386" t="str">
        <f t="shared" si="168"/>
        <v>Leistungen an StG Rev</v>
      </c>
      <c r="H192" s="392" t="s">
        <v>215</v>
      </c>
      <c r="I192" s="393">
        <f t="shared" ca="1" si="166"/>
        <v>0</v>
      </c>
      <c r="J192" s="393">
        <f t="shared" ca="1" si="167"/>
        <v>0</v>
      </c>
      <c r="K192" s="394"/>
      <c r="L192" s="394"/>
      <c r="M192" s="395"/>
      <c r="N192" s="395"/>
      <c r="O192" s="395"/>
      <c r="P192" s="395"/>
      <c r="Q192" s="395"/>
      <c r="R192" s="395"/>
      <c r="S192" s="395">
        <v>52000</v>
      </c>
      <c r="T192" s="395">
        <v>86000</v>
      </c>
      <c r="U192" s="395">
        <v>102000</v>
      </c>
      <c r="V192" s="395">
        <v>138000</v>
      </c>
      <c r="W192" s="395"/>
      <c r="X192" s="396"/>
      <c r="Y192" s="395"/>
      <c r="Z192" s="1212"/>
    </row>
    <row r="193" spans="1:26" outlineLevel="1" x14ac:dyDescent="0.2">
      <c r="A193" s="363">
        <v>193</v>
      </c>
      <c r="B193" s="364">
        <f t="shared" si="114"/>
        <v>193</v>
      </c>
      <c r="C193" s="364">
        <f t="shared" si="147"/>
        <v>15</v>
      </c>
      <c r="D193" s="364" t="str">
        <f t="shared" si="115"/>
        <v>$O$193</v>
      </c>
      <c r="E193" s="364">
        <f t="shared" si="148"/>
        <v>15</v>
      </c>
      <c r="F193" s="364" t="str">
        <f t="shared" si="116"/>
        <v>$O$193</v>
      </c>
      <c r="G193" s="386" t="str">
        <f t="shared" si="168"/>
        <v>Leistungen an StG Rev</v>
      </c>
      <c r="H193" s="392" t="s">
        <v>216</v>
      </c>
      <c r="I193" s="393">
        <f t="shared" ca="1" si="166"/>
        <v>0</v>
      </c>
      <c r="J193" s="393">
        <f t="shared" ca="1" si="167"/>
        <v>0</v>
      </c>
      <c r="K193" s="394"/>
      <c r="L193" s="394"/>
      <c r="M193" s="395"/>
      <c r="N193" s="395"/>
      <c r="O193" s="395"/>
      <c r="P193" s="395"/>
      <c r="Q193" s="395"/>
      <c r="R193" s="395"/>
      <c r="S193" s="395">
        <v>54000</v>
      </c>
      <c r="T193" s="395">
        <v>220000</v>
      </c>
      <c r="U193" s="395">
        <v>316000</v>
      </c>
      <c r="V193" s="395">
        <v>167000</v>
      </c>
      <c r="W193" s="395"/>
      <c r="X193" s="396"/>
      <c r="Y193" s="395"/>
      <c r="Z193" s="1212"/>
    </row>
    <row r="194" spans="1:26" outlineLevel="1" x14ac:dyDescent="0.2">
      <c r="A194" s="363">
        <v>194</v>
      </c>
      <c r="B194" s="364">
        <f t="shared" si="114"/>
        <v>194</v>
      </c>
      <c r="C194" s="364">
        <f t="shared" si="147"/>
        <v>15</v>
      </c>
      <c r="D194" s="364" t="str">
        <f t="shared" si="115"/>
        <v>$O$194</v>
      </c>
      <c r="E194" s="364">
        <f t="shared" si="148"/>
        <v>15</v>
      </c>
      <c r="F194" s="364" t="str">
        <f t="shared" si="116"/>
        <v>$O$194</v>
      </c>
      <c r="G194" s="386" t="str">
        <f t="shared" si="168"/>
        <v>Leistungen an StG Rev</v>
      </c>
      <c r="H194" s="392" t="s">
        <v>217</v>
      </c>
      <c r="I194" s="393">
        <f t="shared" ca="1" si="166"/>
        <v>0</v>
      </c>
      <c r="J194" s="393">
        <f t="shared" ca="1" si="167"/>
        <v>0</v>
      </c>
      <c r="K194" s="394"/>
      <c r="L194" s="394"/>
      <c r="M194" s="395"/>
      <c r="N194" s="395"/>
      <c r="O194" s="395"/>
      <c r="P194" s="395"/>
      <c r="Q194" s="395"/>
      <c r="R194" s="395"/>
      <c r="S194" s="395">
        <v>48000</v>
      </c>
      <c r="T194" s="395">
        <v>105000</v>
      </c>
      <c r="U194" s="395">
        <v>125000</v>
      </c>
      <c r="V194" s="395">
        <v>114000</v>
      </c>
      <c r="W194" s="395"/>
      <c r="X194" s="396"/>
      <c r="Y194" s="395"/>
      <c r="Z194" s="1212"/>
    </row>
    <row r="195" spans="1:26" outlineLevel="1" x14ac:dyDescent="0.2">
      <c r="A195" s="363">
        <v>195</v>
      </c>
      <c r="B195" s="364">
        <f t="shared" si="114"/>
        <v>195</v>
      </c>
      <c r="C195" s="364">
        <f t="shared" si="147"/>
        <v>15</v>
      </c>
      <c r="D195" s="364" t="str">
        <f t="shared" si="115"/>
        <v>$O$195</v>
      </c>
      <c r="E195" s="364">
        <f t="shared" si="148"/>
        <v>15</v>
      </c>
      <c r="F195" s="364" t="str">
        <f t="shared" si="116"/>
        <v>$O$195</v>
      </c>
      <c r="G195" s="386" t="str">
        <f t="shared" si="168"/>
        <v>Leistungen an StG Rev</v>
      </c>
      <c r="H195" s="392" t="s">
        <v>218</v>
      </c>
      <c r="I195" s="393">
        <f t="shared" ca="1" si="166"/>
        <v>0</v>
      </c>
      <c r="J195" s="393">
        <f t="shared" ca="1" si="167"/>
        <v>0</v>
      </c>
      <c r="K195" s="394"/>
      <c r="L195" s="394"/>
      <c r="M195" s="395"/>
      <c r="N195" s="395"/>
      <c r="O195" s="395"/>
      <c r="P195" s="395"/>
      <c r="Q195" s="395"/>
      <c r="R195" s="395"/>
      <c r="S195" s="395">
        <v>607000</v>
      </c>
      <c r="T195" s="395">
        <v>969000</v>
      </c>
      <c r="U195" s="395">
        <v>1207000</v>
      </c>
      <c r="V195" s="395">
        <v>205000</v>
      </c>
      <c r="W195" s="395"/>
      <c r="X195" s="396"/>
      <c r="Y195" s="395"/>
      <c r="Z195" s="1212"/>
    </row>
    <row r="196" spans="1:26" outlineLevel="1" x14ac:dyDescent="0.2">
      <c r="A196" s="363">
        <v>196</v>
      </c>
      <c r="B196" s="364">
        <f t="shared" si="114"/>
        <v>196</v>
      </c>
      <c r="C196" s="364">
        <f t="shared" si="147"/>
        <v>15</v>
      </c>
      <c r="D196" s="364" t="str">
        <f t="shared" si="115"/>
        <v>$O$196</v>
      </c>
      <c r="E196" s="364">
        <f t="shared" si="148"/>
        <v>15</v>
      </c>
      <c r="F196" s="364" t="str">
        <f t="shared" si="116"/>
        <v>$O$196</v>
      </c>
      <c r="G196" s="386" t="str">
        <f t="shared" si="168"/>
        <v>Leistungen an StG Rev</v>
      </c>
      <c r="H196" s="392" t="s">
        <v>219</v>
      </c>
      <c r="I196" s="393">
        <f t="shared" ca="1" si="166"/>
        <v>0</v>
      </c>
      <c r="J196" s="393">
        <f t="shared" ca="1" si="167"/>
        <v>0</v>
      </c>
      <c r="K196" s="394"/>
      <c r="L196" s="394"/>
      <c r="M196" s="395"/>
      <c r="N196" s="395"/>
      <c r="O196" s="395"/>
      <c r="P196" s="395"/>
      <c r="Q196" s="395"/>
      <c r="R196" s="395"/>
      <c r="S196" s="395">
        <v>97000</v>
      </c>
      <c r="T196" s="395">
        <v>166000</v>
      </c>
      <c r="U196" s="395">
        <v>195000</v>
      </c>
      <c r="V196" s="395">
        <v>136000</v>
      </c>
      <c r="W196" s="395"/>
      <c r="X196" s="396"/>
      <c r="Y196" s="395"/>
      <c r="Z196" s="1212"/>
    </row>
    <row r="197" spans="1:26" outlineLevel="1" x14ac:dyDescent="0.2">
      <c r="A197" s="363">
        <v>197</v>
      </c>
      <c r="B197" s="364">
        <f t="shared" si="114"/>
        <v>197</v>
      </c>
      <c r="C197" s="364">
        <f t="shared" si="147"/>
        <v>15</v>
      </c>
      <c r="D197" s="364" t="str">
        <f t="shared" si="115"/>
        <v>$O$197</v>
      </c>
      <c r="E197" s="364">
        <f t="shared" si="148"/>
        <v>15</v>
      </c>
      <c r="F197" s="364" t="str">
        <f t="shared" si="116"/>
        <v>$O$197</v>
      </c>
      <c r="G197" s="386" t="str">
        <f t="shared" si="168"/>
        <v>Leistungen an StG Rev</v>
      </c>
      <c r="H197" s="392" t="s">
        <v>220</v>
      </c>
      <c r="I197" s="393">
        <f t="shared" ca="1" si="166"/>
        <v>0</v>
      </c>
      <c r="J197" s="393">
        <f t="shared" ca="1" si="167"/>
        <v>0</v>
      </c>
      <c r="K197" s="394"/>
      <c r="L197" s="394"/>
      <c r="M197" s="395"/>
      <c r="N197" s="395"/>
      <c r="O197" s="395"/>
      <c r="P197" s="395"/>
      <c r="Q197" s="395"/>
      <c r="R197" s="395"/>
      <c r="S197" s="395">
        <v>537000</v>
      </c>
      <c r="T197" s="395">
        <v>964000</v>
      </c>
      <c r="U197" s="395">
        <v>1031000</v>
      </c>
      <c r="V197" s="395">
        <v>658000</v>
      </c>
      <c r="W197" s="395"/>
      <c r="X197" s="396"/>
      <c r="Y197" s="395"/>
      <c r="Z197" s="1212"/>
    </row>
    <row r="198" spans="1:26" outlineLevel="1" x14ac:dyDescent="0.2">
      <c r="A198" s="363">
        <v>198</v>
      </c>
      <c r="B198" s="364">
        <f t="shared" si="114"/>
        <v>198</v>
      </c>
      <c r="C198" s="364">
        <f t="shared" si="147"/>
        <v>15</v>
      </c>
      <c r="D198" s="364" t="str">
        <f t="shared" si="115"/>
        <v>$O$198</v>
      </c>
      <c r="E198" s="364">
        <f t="shared" si="148"/>
        <v>15</v>
      </c>
      <c r="F198" s="364" t="str">
        <f t="shared" si="116"/>
        <v>$O$198</v>
      </c>
      <c r="G198" s="386" t="str">
        <f t="shared" si="168"/>
        <v>Leistungen an StG Rev</v>
      </c>
      <c r="H198" s="392" t="s">
        <v>221</v>
      </c>
      <c r="I198" s="393">
        <f t="shared" ca="1" si="166"/>
        <v>0</v>
      </c>
      <c r="J198" s="393">
        <f t="shared" ca="1" si="167"/>
        <v>0</v>
      </c>
      <c r="K198" s="394"/>
      <c r="L198" s="394"/>
      <c r="M198" s="395"/>
      <c r="N198" s="395"/>
      <c r="O198" s="395"/>
      <c r="P198" s="395"/>
      <c r="Q198" s="395"/>
      <c r="R198" s="395"/>
      <c r="S198" s="395">
        <v>265000</v>
      </c>
      <c r="T198" s="395">
        <v>491000</v>
      </c>
      <c r="U198" s="395">
        <v>615000</v>
      </c>
      <c r="V198" s="395">
        <v>189000</v>
      </c>
      <c r="W198" s="395"/>
      <c r="X198" s="396"/>
      <c r="Y198" s="395"/>
      <c r="Z198" s="1212"/>
    </row>
    <row r="199" spans="1:26" outlineLevel="1" x14ac:dyDescent="0.2">
      <c r="A199" s="363">
        <v>199</v>
      </c>
      <c r="B199" s="364">
        <f t="shared" si="114"/>
        <v>199</v>
      </c>
      <c r="C199" s="364">
        <f t="shared" si="147"/>
        <v>15</v>
      </c>
      <c r="D199" s="364" t="str">
        <f t="shared" si="115"/>
        <v>$O$199</v>
      </c>
      <c r="E199" s="364">
        <f t="shared" si="148"/>
        <v>15</v>
      </c>
      <c r="F199" s="364" t="str">
        <f t="shared" si="116"/>
        <v>$O$199</v>
      </c>
      <c r="G199" s="397" t="str">
        <f t="shared" si="168"/>
        <v>Leistungen an StG Rev</v>
      </c>
      <c r="H199" s="398" t="s">
        <v>222</v>
      </c>
      <c r="I199" s="399">
        <f t="shared" ca="1" si="166"/>
        <v>0</v>
      </c>
      <c r="J199" s="399">
        <f t="shared" ca="1" si="167"/>
        <v>0</v>
      </c>
      <c r="K199" s="400"/>
      <c r="L199" s="400"/>
      <c r="M199" s="401"/>
      <c r="N199" s="401"/>
      <c r="O199" s="401"/>
      <c r="P199" s="401"/>
      <c r="Q199" s="401"/>
      <c r="R199" s="401"/>
      <c r="S199" s="401">
        <v>126000</v>
      </c>
      <c r="T199" s="401">
        <v>165000</v>
      </c>
      <c r="U199" s="401">
        <v>173000</v>
      </c>
      <c r="V199" s="401">
        <v>171000</v>
      </c>
      <c r="W199" s="401"/>
      <c r="X199" s="402"/>
      <c r="Y199" s="401"/>
      <c r="Z199" s="1212"/>
    </row>
    <row r="200" spans="1:26" outlineLevel="1" x14ac:dyDescent="0.2">
      <c r="A200" s="363">
        <v>200</v>
      </c>
      <c r="B200" s="364">
        <f t="shared" si="114"/>
        <v>200</v>
      </c>
      <c r="C200" s="364">
        <f t="shared" si="147"/>
        <v>15</v>
      </c>
      <c r="D200" s="364" t="str">
        <f t="shared" si="115"/>
        <v>$O$200</v>
      </c>
      <c r="E200" s="364">
        <f t="shared" si="148"/>
        <v>15</v>
      </c>
      <c r="F200" s="364" t="str">
        <f t="shared" si="116"/>
        <v>$O$200</v>
      </c>
      <c r="G200" s="397" t="str">
        <f>G199</f>
        <v>Leistungen an StG Rev</v>
      </c>
      <c r="H200" s="398" t="s">
        <v>1</v>
      </c>
      <c r="I200" s="399">
        <f t="shared" ca="1" si="166"/>
        <v>0</v>
      </c>
      <c r="J200" s="399">
        <f t="shared" ca="1" si="167"/>
        <v>0</v>
      </c>
      <c r="K200" s="428">
        <f t="shared" ref="K200:U200" si="169">SUM(K189:K199)</f>
        <v>0</v>
      </c>
      <c r="L200" s="428">
        <f t="shared" si="169"/>
        <v>0</v>
      </c>
      <c r="M200" s="428">
        <f t="shared" ref="M200:Q200" si="170">SUM(M189:M199)</f>
        <v>0</v>
      </c>
      <c r="N200" s="428">
        <f t="shared" si="170"/>
        <v>0</v>
      </c>
      <c r="O200" s="428">
        <f t="shared" ref="O200:P200" si="171">SUM(O189:O199)</f>
        <v>0</v>
      </c>
      <c r="P200" s="428">
        <f t="shared" si="171"/>
        <v>0</v>
      </c>
      <c r="Q200" s="428">
        <f t="shared" si="170"/>
        <v>0</v>
      </c>
      <c r="R200" s="428">
        <f t="shared" si="169"/>
        <v>0</v>
      </c>
      <c r="S200" s="428">
        <f t="shared" si="169"/>
        <v>2148000</v>
      </c>
      <c r="T200" s="428">
        <f t="shared" si="169"/>
        <v>3938000</v>
      </c>
      <c r="U200" s="428">
        <f t="shared" si="169"/>
        <v>4644000</v>
      </c>
      <c r="V200" s="428">
        <f t="shared" ref="V200" si="172">SUM(V189:V199)</f>
        <v>2437000</v>
      </c>
      <c r="W200" s="428">
        <f t="shared" ref="W200" si="173">SUM(W189:W199)</f>
        <v>0</v>
      </c>
      <c r="X200" s="428">
        <f t="shared" ref="X200:Y200" si="174">SUM(X189:X199)</f>
        <v>0</v>
      </c>
      <c r="Y200" s="428">
        <f t="shared" si="174"/>
        <v>0</v>
      </c>
      <c r="Z200" s="1218"/>
    </row>
    <row r="201" spans="1:26" outlineLevel="1" x14ac:dyDescent="0.2">
      <c r="A201" s="363">
        <v>201</v>
      </c>
      <c r="B201" s="364">
        <f t="shared" si="114"/>
        <v>201</v>
      </c>
      <c r="C201" s="364">
        <f t="shared" si="147"/>
        <v>15</v>
      </c>
      <c r="D201" s="364" t="str">
        <f t="shared" si="115"/>
        <v>$O$201</v>
      </c>
      <c r="E201" s="364">
        <f t="shared" si="148"/>
        <v>15</v>
      </c>
      <c r="F201" s="364" t="str">
        <f t="shared" si="116"/>
        <v>$O$201</v>
      </c>
      <c r="G201" s="432"/>
      <c r="H201" s="433"/>
      <c r="I201" s="434"/>
      <c r="J201" s="434"/>
      <c r="K201" s="434"/>
      <c r="L201" s="434"/>
      <c r="M201" s="434"/>
      <c r="N201" s="434"/>
      <c r="O201" s="434"/>
      <c r="P201" s="434"/>
      <c r="Q201" s="434"/>
      <c r="R201" s="434"/>
      <c r="S201" s="434"/>
      <c r="T201" s="434"/>
      <c r="U201" s="434"/>
      <c r="V201" s="434"/>
      <c r="W201" s="434"/>
      <c r="X201" s="434"/>
      <c r="Y201" s="434"/>
      <c r="Z201" s="1121"/>
    </row>
    <row r="202" spans="1:26" outlineLevel="1" x14ac:dyDescent="0.2">
      <c r="A202" s="363">
        <v>202</v>
      </c>
      <c r="B202" s="364">
        <f t="shared" si="114"/>
        <v>202</v>
      </c>
      <c r="C202" s="364">
        <f t="shared" si="147"/>
        <v>15</v>
      </c>
      <c r="D202" s="364" t="str">
        <f t="shared" si="115"/>
        <v>$O$202</v>
      </c>
      <c r="E202" s="364">
        <f t="shared" si="148"/>
        <v>15</v>
      </c>
      <c r="F202" s="364" t="str">
        <f t="shared" si="116"/>
        <v>$O$202</v>
      </c>
      <c r="G202" s="425" t="str">
        <f>G203</f>
        <v>Leistungen an StG Rev anrechenbar</v>
      </c>
      <c r="H202" s="421" t="s">
        <v>226</v>
      </c>
      <c r="I202" s="483"/>
      <c r="J202" s="483"/>
      <c r="K202" s="484"/>
      <c r="L202" s="484"/>
      <c r="M202" s="485">
        <v>2017</v>
      </c>
      <c r="N202" s="485">
        <v>2016</v>
      </c>
      <c r="O202" s="485">
        <v>2016</v>
      </c>
      <c r="P202" s="485">
        <v>2015</v>
      </c>
      <c r="Q202" s="485">
        <v>2015</v>
      </c>
      <c r="R202" s="485">
        <v>2014</v>
      </c>
      <c r="S202" s="485">
        <v>2013</v>
      </c>
      <c r="T202" s="485">
        <v>2012</v>
      </c>
      <c r="U202" s="485">
        <v>2011</v>
      </c>
      <c r="V202" s="485">
        <v>2010</v>
      </c>
      <c r="W202" s="485">
        <v>2009</v>
      </c>
      <c r="X202" s="485">
        <v>2008</v>
      </c>
      <c r="Y202" s="485">
        <v>2016</v>
      </c>
      <c r="Z202" s="1220"/>
    </row>
    <row r="203" spans="1:26" outlineLevel="1" x14ac:dyDescent="0.2">
      <c r="A203" s="363">
        <v>203</v>
      </c>
      <c r="B203" s="364">
        <f t="shared" ref="B203:B264" si="175">A203</f>
        <v>203</v>
      </c>
      <c r="C203" s="364">
        <f t="shared" si="147"/>
        <v>15</v>
      </c>
      <c r="D203" s="364" t="str">
        <f t="shared" ref="D203:D264" si="176">ADDRESS(B203,C203)</f>
        <v>$O$203</v>
      </c>
      <c r="E203" s="364">
        <f t="shared" si="148"/>
        <v>15</v>
      </c>
      <c r="F203" s="364" t="str">
        <f t="shared" ref="F203:F264" si="177">ADDRESS(B203,E203)</f>
        <v>$O$203</v>
      </c>
      <c r="G203" s="408" t="s">
        <v>241</v>
      </c>
      <c r="H203" s="387" t="s">
        <v>212</v>
      </c>
      <c r="I203" s="393">
        <f t="shared" ref="I203:I214" ca="1" si="178">IF(K$3="ja",INDIRECT(D203)+K203,INDIRECT(D203))</f>
        <v>0</v>
      </c>
      <c r="J203" s="393">
        <f t="shared" ref="J203:J214" ca="1" si="179">IF(L$3="ja",INDIRECT(F203)+L203,INDIRECT(F203))</f>
        <v>0</v>
      </c>
      <c r="K203" s="394"/>
      <c r="L203" s="394"/>
      <c r="M203" s="395"/>
      <c r="N203" s="395"/>
      <c r="O203" s="395"/>
      <c r="P203" s="395"/>
      <c r="Q203" s="395"/>
      <c r="R203" s="395"/>
      <c r="S203" s="395">
        <v>53719</v>
      </c>
      <c r="T203" s="395">
        <v>113125.34999999999</v>
      </c>
      <c r="U203" s="395">
        <v>126386.34999999999</v>
      </c>
      <c r="V203" s="395">
        <v>93719.05</v>
      </c>
      <c r="W203" s="395"/>
      <c r="X203" s="396"/>
      <c r="Y203" s="395"/>
      <c r="Z203" s="1212"/>
    </row>
    <row r="204" spans="1:26" outlineLevel="1" x14ac:dyDescent="0.2">
      <c r="A204" s="363">
        <v>204</v>
      </c>
      <c r="B204" s="364">
        <f t="shared" si="175"/>
        <v>204</v>
      </c>
      <c r="C204" s="364">
        <f t="shared" si="147"/>
        <v>15</v>
      </c>
      <c r="D204" s="364" t="str">
        <f t="shared" si="176"/>
        <v>$O$204</v>
      </c>
      <c r="E204" s="364">
        <f t="shared" si="148"/>
        <v>15</v>
      </c>
      <c r="F204" s="364" t="str">
        <f t="shared" si="177"/>
        <v>$O$204</v>
      </c>
      <c r="G204" s="386" t="str">
        <f>G203</f>
        <v>Leistungen an StG Rev anrechenbar</v>
      </c>
      <c r="H204" s="392" t="s">
        <v>213</v>
      </c>
      <c r="I204" s="393">
        <f t="shared" ca="1" si="178"/>
        <v>0</v>
      </c>
      <c r="J204" s="393">
        <f t="shared" ca="1" si="179"/>
        <v>0</v>
      </c>
      <c r="K204" s="394"/>
      <c r="L204" s="394"/>
      <c r="M204" s="395"/>
      <c r="N204" s="395"/>
      <c r="O204" s="395"/>
      <c r="P204" s="395"/>
      <c r="Q204" s="395"/>
      <c r="R204" s="395"/>
      <c r="S204" s="395">
        <v>77973.55</v>
      </c>
      <c r="T204" s="395">
        <v>169967.84999999998</v>
      </c>
      <c r="U204" s="395">
        <v>194775</v>
      </c>
      <c r="V204" s="395">
        <v>134331.4</v>
      </c>
      <c r="W204" s="395"/>
      <c r="X204" s="396"/>
      <c r="Y204" s="395"/>
      <c r="Z204" s="1212"/>
    </row>
    <row r="205" spans="1:26" outlineLevel="1" x14ac:dyDescent="0.2">
      <c r="A205" s="363">
        <v>205</v>
      </c>
      <c r="B205" s="364">
        <f t="shared" si="175"/>
        <v>205</v>
      </c>
      <c r="C205" s="364">
        <f t="shared" si="147"/>
        <v>15</v>
      </c>
      <c r="D205" s="364" t="str">
        <f t="shared" si="176"/>
        <v>$O$205</v>
      </c>
      <c r="E205" s="364">
        <f t="shared" si="148"/>
        <v>15</v>
      </c>
      <c r="F205" s="364" t="str">
        <f t="shared" si="177"/>
        <v>$O$205</v>
      </c>
      <c r="G205" s="386" t="str">
        <f t="shared" ref="G205:G213" si="180">G204</f>
        <v>Leistungen an StG Rev anrechenbar</v>
      </c>
      <c r="H205" s="392" t="s">
        <v>214</v>
      </c>
      <c r="I205" s="393">
        <f t="shared" ca="1" si="178"/>
        <v>0</v>
      </c>
      <c r="J205" s="393">
        <f t="shared" ca="1" si="179"/>
        <v>0</v>
      </c>
      <c r="K205" s="394"/>
      <c r="L205" s="394"/>
      <c r="M205" s="395"/>
      <c r="N205" s="395"/>
      <c r="O205" s="395"/>
      <c r="P205" s="395"/>
      <c r="Q205" s="395"/>
      <c r="R205" s="395"/>
      <c r="S205" s="395">
        <v>22000</v>
      </c>
      <c r="T205" s="395">
        <v>38400</v>
      </c>
      <c r="U205" s="395">
        <v>44800</v>
      </c>
      <c r="V205" s="395">
        <v>31927.25</v>
      </c>
      <c r="W205" s="395"/>
      <c r="X205" s="396"/>
      <c r="Y205" s="395"/>
      <c r="Z205" s="1212"/>
    </row>
    <row r="206" spans="1:26" outlineLevel="1" x14ac:dyDescent="0.2">
      <c r="A206" s="363">
        <v>206</v>
      </c>
      <c r="B206" s="364">
        <f t="shared" si="175"/>
        <v>206</v>
      </c>
      <c r="C206" s="364">
        <f t="shared" si="147"/>
        <v>15</v>
      </c>
      <c r="D206" s="364" t="str">
        <f t="shared" si="176"/>
        <v>$O$206</v>
      </c>
      <c r="E206" s="364">
        <f t="shared" si="148"/>
        <v>15</v>
      </c>
      <c r="F206" s="364" t="str">
        <f t="shared" si="177"/>
        <v>$O$206</v>
      </c>
      <c r="G206" s="386" t="str">
        <f t="shared" si="180"/>
        <v>Leistungen an StG Rev anrechenbar</v>
      </c>
      <c r="H206" s="392" t="s">
        <v>215</v>
      </c>
      <c r="I206" s="393">
        <f t="shared" ca="1" si="178"/>
        <v>0</v>
      </c>
      <c r="J206" s="393">
        <f t="shared" ca="1" si="179"/>
        <v>0</v>
      </c>
      <c r="K206" s="394"/>
      <c r="L206" s="394"/>
      <c r="M206" s="395"/>
      <c r="N206" s="395"/>
      <c r="O206" s="395"/>
      <c r="P206" s="395"/>
      <c r="Q206" s="395"/>
      <c r="R206" s="395"/>
      <c r="S206" s="395">
        <v>23963.15</v>
      </c>
      <c r="T206" s="395">
        <v>38400</v>
      </c>
      <c r="U206" s="395">
        <v>44989.65</v>
      </c>
      <c r="V206" s="395">
        <v>47650.55</v>
      </c>
      <c r="W206" s="395"/>
      <c r="X206" s="396"/>
      <c r="Y206" s="395"/>
      <c r="Z206" s="1212"/>
    </row>
    <row r="207" spans="1:26" outlineLevel="1" x14ac:dyDescent="0.2">
      <c r="A207" s="363">
        <v>207</v>
      </c>
      <c r="B207" s="364">
        <f t="shared" si="175"/>
        <v>207</v>
      </c>
      <c r="C207" s="364">
        <f t="shared" si="147"/>
        <v>15</v>
      </c>
      <c r="D207" s="364" t="str">
        <f t="shared" si="176"/>
        <v>$O$207</v>
      </c>
      <c r="E207" s="364">
        <f t="shared" si="148"/>
        <v>15</v>
      </c>
      <c r="F207" s="364" t="str">
        <f t="shared" si="177"/>
        <v>$O$207</v>
      </c>
      <c r="G207" s="386" t="str">
        <f t="shared" si="180"/>
        <v>Leistungen an StG Rev anrechenbar</v>
      </c>
      <c r="H207" s="392" t="s">
        <v>216</v>
      </c>
      <c r="I207" s="393">
        <f t="shared" ca="1" si="178"/>
        <v>0</v>
      </c>
      <c r="J207" s="393">
        <f t="shared" ca="1" si="179"/>
        <v>0</v>
      </c>
      <c r="K207" s="394"/>
      <c r="L207" s="394"/>
      <c r="M207" s="395"/>
      <c r="N207" s="395"/>
      <c r="O207" s="395"/>
      <c r="P207" s="395"/>
      <c r="Q207" s="395"/>
      <c r="R207" s="395"/>
      <c r="S207" s="395">
        <v>28125</v>
      </c>
      <c r="T207" s="395">
        <v>114583.35</v>
      </c>
      <c r="U207" s="395">
        <v>164583.29999999999</v>
      </c>
      <c r="V207" s="395">
        <v>86979.15</v>
      </c>
      <c r="W207" s="395"/>
      <c r="X207" s="396"/>
      <c r="Y207" s="395"/>
      <c r="Z207" s="1212"/>
    </row>
    <row r="208" spans="1:26" outlineLevel="1" x14ac:dyDescent="0.2">
      <c r="A208" s="363">
        <v>208</v>
      </c>
      <c r="B208" s="364">
        <f t="shared" si="175"/>
        <v>208</v>
      </c>
      <c r="C208" s="364">
        <f t="shared" si="147"/>
        <v>15</v>
      </c>
      <c r="D208" s="364" t="str">
        <f t="shared" si="176"/>
        <v>$O$208</v>
      </c>
      <c r="E208" s="364">
        <f t="shared" si="148"/>
        <v>15</v>
      </c>
      <c r="F208" s="364" t="str">
        <f t="shared" si="177"/>
        <v>$O$208</v>
      </c>
      <c r="G208" s="386" t="str">
        <f t="shared" si="180"/>
        <v>Leistungen an StG Rev anrechenbar</v>
      </c>
      <c r="H208" s="392" t="s">
        <v>217</v>
      </c>
      <c r="I208" s="393">
        <f t="shared" ca="1" si="178"/>
        <v>0</v>
      </c>
      <c r="J208" s="393">
        <f t="shared" ca="1" si="179"/>
        <v>0</v>
      </c>
      <c r="K208" s="394"/>
      <c r="L208" s="394"/>
      <c r="M208" s="395"/>
      <c r="N208" s="395"/>
      <c r="O208" s="395"/>
      <c r="P208" s="395"/>
      <c r="Q208" s="395"/>
      <c r="R208" s="395"/>
      <c r="S208" s="395">
        <v>20425.55</v>
      </c>
      <c r="T208" s="395">
        <v>44680.850000000006</v>
      </c>
      <c r="U208" s="395">
        <v>53191.45</v>
      </c>
      <c r="V208" s="395">
        <v>46955.85</v>
      </c>
      <c r="W208" s="395"/>
      <c r="X208" s="396"/>
      <c r="Y208" s="395"/>
      <c r="Z208" s="1212"/>
    </row>
    <row r="209" spans="1:26" outlineLevel="1" x14ac:dyDescent="0.2">
      <c r="A209" s="363">
        <v>209</v>
      </c>
      <c r="B209" s="364">
        <f t="shared" si="175"/>
        <v>209</v>
      </c>
      <c r="C209" s="364">
        <f t="shared" si="147"/>
        <v>15</v>
      </c>
      <c r="D209" s="364" t="str">
        <f t="shared" si="176"/>
        <v>$O$209</v>
      </c>
      <c r="E209" s="364">
        <f t="shared" si="148"/>
        <v>15</v>
      </c>
      <c r="F209" s="364" t="str">
        <f t="shared" si="177"/>
        <v>$O$209</v>
      </c>
      <c r="G209" s="386" t="str">
        <f t="shared" si="180"/>
        <v>Leistungen an StG Rev anrechenbar</v>
      </c>
      <c r="H209" s="392" t="s">
        <v>218</v>
      </c>
      <c r="I209" s="393">
        <f t="shared" ca="1" si="178"/>
        <v>0</v>
      </c>
      <c r="J209" s="393">
        <f t="shared" ca="1" si="179"/>
        <v>0</v>
      </c>
      <c r="K209" s="394"/>
      <c r="L209" s="394"/>
      <c r="M209" s="395"/>
      <c r="N209" s="395"/>
      <c r="O209" s="395"/>
      <c r="P209" s="395"/>
      <c r="Q209" s="395"/>
      <c r="R209" s="395"/>
      <c r="S209" s="395">
        <v>374691.35</v>
      </c>
      <c r="T209" s="395">
        <v>598148.14999999991</v>
      </c>
      <c r="U209" s="395">
        <v>745061.7</v>
      </c>
      <c r="V209" s="395">
        <v>126543.2</v>
      </c>
      <c r="W209" s="395"/>
      <c r="X209" s="396"/>
      <c r="Y209" s="395"/>
      <c r="Z209" s="1212"/>
    </row>
    <row r="210" spans="1:26" outlineLevel="1" x14ac:dyDescent="0.2">
      <c r="A210" s="363">
        <v>210</v>
      </c>
      <c r="B210" s="364">
        <f t="shared" si="175"/>
        <v>210</v>
      </c>
      <c r="C210" s="364">
        <f t="shared" si="147"/>
        <v>15</v>
      </c>
      <c r="D210" s="364" t="str">
        <f t="shared" si="176"/>
        <v>$O$210</v>
      </c>
      <c r="E210" s="364">
        <f t="shared" si="148"/>
        <v>15</v>
      </c>
      <c r="F210" s="364" t="str">
        <f t="shared" si="177"/>
        <v>$O$210</v>
      </c>
      <c r="G210" s="386" t="str">
        <f t="shared" si="180"/>
        <v>Leistungen an StG Rev anrechenbar</v>
      </c>
      <c r="H210" s="392" t="s">
        <v>219</v>
      </c>
      <c r="I210" s="393">
        <f t="shared" ca="1" si="178"/>
        <v>0</v>
      </c>
      <c r="J210" s="393">
        <f t="shared" ca="1" si="179"/>
        <v>0</v>
      </c>
      <c r="K210" s="394"/>
      <c r="L210" s="394"/>
      <c r="M210" s="395"/>
      <c r="N210" s="395"/>
      <c r="O210" s="395"/>
      <c r="P210" s="395"/>
      <c r="Q210" s="395"/>
      <c r="R210" s="395"/>
      <c r="S210" s="395">
        <v>44090.9</v>
      </c>
      <c r="T210" s="395">
        <v>74003.850000000006</v>
      </c>
      <c r="U210" s="395">
        <v>86460.35</v>
      </c>
      <c r="V210" s="395">
        <v>55886.549999999996</v>
      </c>
      <c r="W210" s="395"/>
      <c r="X210" s="396"/>
      <c r="Y210" s="395"/>
      <c r="Z210" s="1212"/>
    </row>
    <row r="211" spans="1:26" outlineLevel="1" x14ac:dyDescent="0.2">
      <c r="A211" s="363">
        <v>211</v>
      </c>
      <c r="B211" s="364">
        <f t="shared" si="175"/>
        <v>211</v>
      </c>
      <c r="C211" s="364">
        <f t="shared" si="147"/>
        <v>15</v>
      </c>
      <c r="D211" s="364" t="str">
        <f t="shared" si="176"/>
        <v>$O$211</v>
      </c>
      <c r="E211" s="364">
        <f t="shared" si="148"/>
        <v>15</v>
      </c>
      <c r="F211" s="364" t="str">
        <f t="shared" si="177"/>
        <v>$O$211</v>
      </c>
      <c r="G211" s="386" t="str">
        <f t="shared" si="180"/>
        <v>Leistungen an StG Rev anrechenbar</v>
      </c>
      <c r="H211" s="392" t="s">
        <v>220</v>
      </c>
      <c r="I211" s="393">
        <f t="shared" ca="1" si="178"/>
        <v>0</v>
      </c>
      <c r="J211" s="393">
        <f t="shared" ca="1" si="179"/>
        <v>0</v>
      </c>
      <c r="K211" s="394"/>
      <c r="L211" s="394"/>
      <c r="M211" s="395"/>
      <c r="N211" s="395"/>
      <c r="O211" s="395"/>
      <c r="P211" s="395"/>
      <c r="Q211" s="395"/>
      <c r="R211" s="395"/>
      <c r="S211" s="395">
        <v>219183.65</v>
      </c>
      <c r="T211" s="395">
        <v>393469.4</v>
      </c>
      <c r="U211" s="395">
        <v>420816.3</v>
      </c>
      <c r="V211" s="395">
        <v>260549.8</v>
      </c>
      <c r="W211" s="395"/>
      <c r="X211" s="396"/>
      <c r="Y211" s="395"/>
      <c r="Z211" s="1212"/>
    </row>
    <row r="212" spans="1:26" outlineLevel="1" x14ac:dyDescent="0.2">
      <c r="A212" s="363">
        <v>212</v>
      </c>
      <c r="B212" s="364">
        <f t="shared" si="175"/>
        <v>212</v>
      </c>
      <c r="C212" s="364">
        <f t="shared" si="147"/>
        <v>15</v>
      </c>
      <c r="D212" s="364" t="str">
        <f t="shared" si="176"/>
        <v>$O$212</v>
      </c>
      <c r="E212" s="364">
        <f t="shared" si="148"/>
        <v>15</v>
      </c>
      <c r="F212" s="364" t="str">
        <f t="shared" si="177"/>
        <v>$O$212</v>
      </c>
      <c r="G212" s="386" t="str">
        <f t="shared" si="180"/>
        <v>Leistungen an StG Rev anrechenbar</v>
      </c>
      <c r="H212" s="392" t="s">
        <v>221</v>
      </c>
      <c r="I212" s="393">
        <f t="shared" ca="1" si="178"/>
        <v>0</v>
      </c>
      <c r="J212" s="393">
        <f t="shared" ca="1" si="179"/>
        <v>0</v>
      </c>
      <c r="K212" s="394"/>
      <c r="L212" s="394"/>
      <c r="M212" s="395"/>
      <c r="N212" s="395"/>
      <c r="O212" s="395"/>
      <c r="P212" s="395"/>
      <c r="Q212" s="395"/>
      <c r="R212" s="395"/>
      <c r="S212" s="395">
        <v>147222.20000000001</v>
      </c>
      <c r="T212" s="395">
        <v>272777.8</v>
      </c>
      <c r="U212" s="395">
        <v>341666.65</v>
      </c>
      <c r="V212" s="395">
        <v>105000</v>
      </c>
      <c r="W212" s="395"/>
      <c r="X212" s="396"/>
      <c r="Y212" s="395"/>
      <c r="Z212" s="1212"/>
    </row>
    <row r="213" spans="1:26" outlineLevel="1" x14ac:dyDescent="0.2">
      <c r="A213" s="363">
        <v>213</v>
      </c>
      <c r="B213" s="364">
        <f t="shared" si="175"/>
        <v>213</v>
      </c>
      <c r="C213" s="364">
        <f t="shared" si="147"/>
        <v>15</v>
      </c>
      <c r="D213" s="364" t="str">
        <f t="shared" si="176"/>
        <v>$O$213</v>
      </c>
      <c r="E213" s="364">
        <f t="shared" si="148"/>
        <v>15</v>
      </c>
      <c r="F213" s="364" t="str">
        <f t="shared" si="177"/>
        <v>$O$213</v>
      </c>
      <c r="G213" s="397" t="str">
        <f t="shared" si="180"/>
        <v>Leistungen an StG Rev anrechenbar</v>
      </c>
      <c r="H213" s="398" t="s">
        <v>222</v>
      </c>
      <c r="I213" s="399">
        <f t="shared" ca="1" si="178"/>
        <v>0</v>
      </c>
      <c r="J213" s="399">
        <f t="shared" ca="1" si="179"/>
        <v>0</v>
      </c>
      <c r="K213" s="400"/>
      <c r="L213" s="400"/>
      <c r="M213" s="401"/>
      <c r="N213" s="401"/>
      <c r="O213" s="401"/>
      <c r="P213" s="401"/>
      <c r="Q213" s="401"/>
      <c r="R213" s="401"/>
      <c r="S213" s="401">
        <v>44680.85</v>
      </c>
      <c r="T213" s="401">
        <v>58510.65</v>
      </c>
      <c r="U213" s="401">
        <v>61347.55</v>
      </c>
      <c r="V213" s="401">
        <v>56291.8</v>
      </c>
      <c r="W213" s="401"/>
      <c r="X213" s="402"/>
      <c r="Y213" s="401"/>
      <c r="Z213" s="1212"/>
    </row>
    <row r="214" spans="1:26" outlineLevel="1" x14ac:dyDescent="0.2">
      <c r="A214" s="363">
        <v>214</v>
      </c>
      <c r="B214" s="364">
        <f t="shared" si="175"/>
        <v>214</v>
      </c>
      <c r="C214" s="364">
        <f t="shared" si="147"/>
        <v>15</v>
      </c>
      <c r="D214" s="364" t="str">
        <f t="shared" si="176"/>
        <v>$O$214</v>
      </c>
      <c r="E214" s="364">
        <f t="shared" si="148"/>
        <v>15</v>
      </c>
      <c r="F214" s="364" t="str">
        <f t="shared" si="177"/>
        <v>$O$214</v>
      </c>
      <c r="G214" s="397" t="str">
        <f>G213</f>
        <v>Leistungen an StG Rev anrechenbar</v>
      </c>
      <c r="H214" s="398" t="s">
        <v>1</v>
      </c>
      <c r="I214" s="399">
        <f t="shared" ca="1" si="178"/>
        <v>0</v>
      </c>
      <c r="J214" s="399">
        <f t="shared" ca="1" si="179"/>
        <v>0</v>
      </c>
      <c r="K214" s="428">
        <f t="shared" ref="K214:U214" si="181">SUM(K203:K213)</f>
        <v>0</v>
      </c>
      <c r="L214" s="428">
        <f t="shared" si="181"/>
        <v>0</v>
      </c>
      <c r="M214" s="428">
        <f t="shared" ref="M214:Q214" si="182">SUM(M203:M213)</f>
        <v>0</v>
      </c>
      <c r="N214" s="428">
        <f t="shared" si="182"/>
        <v>0</v>
      </c>
      <c r="O214" s="428">
        <f t="shared" ref="O214:P214" si="183">SUM(O203:O213)</f>
        <v>0</v>
      </c>
      <c r="P214" s="428">
        <f t="shared" si="183"/>
        <v>0</v>
      </c>
      <c r="Q214" s="428">
        <f t="shared" si="182"/>
        <v>0</v>
      </c>
      <c r="R214" s="428">
        <f t="shared" si="181"/>
        <v>0</v>
      </c>
      <c r="S214" s="428">
        <f t="shared" si="181"/>
        <v>1056075.2000000002</v>
      </c>
      <c r="T214" s="428">
        <f t="shared" si="181"/>
        <v>1916067.2499999998</v>
      </c>
      <c r="U214" s="428">
        <f t="shared" si="181"/>
        <v>2284078.2999999998</v>
      </c>
      <c r="V214" s="428">
        <f t="shared" ref="V214" si="184">SUM(V203:V213)</f>
        <v>1045834.6000000001</v>
      </c>
      <c r="W214" s="428">
        <f t="shared" ref="W214" si="185">SUM(W203:W213)</f>
        <v>0</v>
      </c>
      <c r="X214" s="428">
        <f t="shared" ref="X214:Y214" si="186">SUM(X203:X213)</f>
        <v>0</v>
      </c>
      <c r="Y214" s="428">
        <f t="shared" si="186"/>
        <v>0</v>
      </c>
      <c r="Z214" s="1218"/>
    </row>
    <row r="215" spans="1:26" outlineLevel="1" x14ac:dyDescent="0.2">
      <c r="A215" s="363">
        <v>215</v>
      </c>
      <c r="B215" s="364">
        <f t="shared" si="175"/>
        <v>215</v>
      </c>
      <c r="C215" s="364">
        <f t="shared" si="147"/>
        <v>15</v>
      </c>
      <c r="D215" s="364" t="str">
        <f t="shared" si="176"/>
        <v>$O$215</v>
      </c>
      <c r="E215" s="364">
        <f t="shared" si="148"/>
        <v>15</v>
      </c>
      <c r="F215" s="364" t="str">
        <f t="shared" si="177"/>
        <v>$O$215</v>
      </c>
      <c r="G215" s="432"/>
      <c r="H215" s="433"/>
      <c r="I215" s="434"/>
      <c r="J215" s="434"/>
      <c r="K215" s="434"/>
      <c r="L215" s="434"/>
      <c r="M215" s="434"/>
      <c r="N215" s="434"/>
      <c r="O215" s="434"/>
      <c r="P215" s="434"/>
      <c r="Q215" s="434"/>
      <c r="R215" s="434"/>
      <c r="S215" s="434"/>
      <c r="T215" s="434"/>
      <c r="U215" s="434"/>
      <c r="V215" s="434"/>
      <c r="W215" s="434"/>
      <c r="X215" s="434"/>
      <c r="Y215" s="434"/>
      <c r="Z215" s="1121"/>
    </row>
    <row r="216" spans="1:26" outlineLevel="1" x14ac:dyDescent="0.2">
      <c r="A216" s="363">
        <v>216</v>
      </c>
      <c r="B216" s="364">
        <f t="shared" si="175"/>
        <v>216</v>
      </c>
      <c r="C216" s="364">
        <f t="shared" si="147"/>
        <v>15</v>
      </c>
      <c r="D216" s="364" t="str">
        <f t="shared" si="176"/>
        <v>$O$216</v>
      </c>
      <c r="E216" s="364">
        <f t="shared" si="148"/>
        <v>15</v>
      </c>
      <c r="F216" s="364" t="str">
        <f t="shared" si="177"/>
        <v>$O$216</v>
      </c>
      <c r="G216" s="425" t="str">
        <f>G217</f>
        <v>Wildbachverbauung Werte</v>
      </c>
      <c r="H216" s="421" t="s">
        <v>226</v>
      </c>
      <c r="I216" s="486"/>
      <c r="J216" s="486"/>
      <c r="K216" s="487"/>
      <c r="L216" s="487"/>
      <c r="M216" s="479">
        <v>43100</v>
      </c>
      <c r="N216" s="1577">
        <v>43100</v>
      </c>
      <c r="O216" s="479">
        <v>42735</v>
      </c>
      <c r="P216" s="479">
        <v>42369</v>
      </c>
      <c r="Q216" s="479">
        <v>42369</v>
      </c>
      <c r="R216" s="479">
        <v>42004</v>
      </c>
      <c r="S216" s="479">
        <v>41639</v>
      </c>
      <c r="T216" s="479">
        <v>41274</v>
      </c>
      <c r="U216" s="479">
        <v>40908</v>
      </c>
      <c r="V216" s="479">
        <v>40543</v>
      </c>
      <c r="W216" s="479">
        <v>40178</v>
      </c>
      <c r="X216" s="479">
        <v>39813</v>
      </c>
      <c r="Y216" s="479">
        <v>42735</v>
      </c>
      <c r="Z216" s="1221"/>
    </row>
    <row r="217" spans="1:26" outlineLevel="1" x14ac:dyDescent="0.2">
      <c r="A217" s="363">
        <v>217</v>
      </c>
      <c r="B217" s="364">
        <f t="shared" si="175"/>
        <v>217</v>
      </c>
      <c r="C217" s="364">
        <f t="shared" si="147"/>
        <v>15</v>
      </c>
      <c r="D217" s="364" t="str">
        <f t="shared" si="176"/>
        <v>$O$217</v>
      </c>
      <c r="E217" s="364">
        <f t="shared" si="148"/>
        <v>15</v>
      </c>
      <c r="F217" s="364" t="str">
        <f t="shared" si="177"/>
        <v>$O$217</v>
      </c>
      <c r="G217" s="408" t="s">
        <v>249</v>
      </c>
      <c r="H217" s="387" t="s">
        <v>212</v>
      </c>
      <c r="I217" s="393">
        <f t="shared" ref="I217:I228" ca="1" si="187">IF(K$3="ja",INDIRECT(D217)+K217,INDIRECT(D217))</f>
        <v>6342494</v>
      </c>
      <c r="J217" s="393">
        <f t="shared" ref="J217:J228" ca="1" si="188">IF(L$3="ja",INDIRECT(F217)+L217,INDIRECT(F217))</f>
        <v>6342494</v>
      </c>
      <c r="K217" s="394"/>
      <c r="L217" s="394"/>
      <c r="M217" s="395">
        <v>5969463</v>
      </c>
      <c r="N217" s="1575">
        <v>8043185.4500000011</v>
      </c>
      <c r="O217" s="395">
        <v>6342494</v>
      </c>
      <c r="P217" s="395">
        <v>6430462.2500000009</v>
      </c>
      <c r="Q217" s="395">
        <v>6430462.2500000009</v>
      </c>
      <c r="R217" s="395">
        <v>4939558</v>
      </c>
      <c r="S217" s="395">
        <v>3004458</v>
      </c>
      <c r="T217" s="395">
        <v>3026707</v>
      </c>
      <c r="U217" s="395">
        <v>2981964</v>
      </c>
      <c r="V217" s="395">
        <v>3196092</v>
      </c>
      <c r="W217" s="395"/>
      <c r="X217" s="396"/>
      <c r="Y217" s="395">
        <v>6342494</v>
      </c>
      <c r="Z217" s="1212"/>
    </row>
    <row r="218" spans="1:26" outlineLevel="1" x14ac:dyDescent="0.2">
      <c r="A218" s="363">
        <v>218</v>
      </c>
      <c r="B218" s="364">
        <f t="shared" si="175"/>
        <v>218</v>
      </c>
      <c r="C218" s="364">
        <f t="shared" si="147"/>
        <v>15</v>
      </c>
      <c r="D218" s="364" t="str">
        <f t="shared" si="176"/>
        <v>$O$218</v>
      </c>
      <c r="E218" s="364">
        <f t="shared" si="148"/>
        <v>15</v>
      </c>
      <c r="F218" s="364" t="str">
        <f t="shared" si="177"/>
        <v>$O$218</v>
      </c>
      <c r="G218" s="386" t="str">
        <f>G217</f>
        <v>Wildbachverbauung Werte</v>
      </c>
      <c r="H218" s="392" t="s">
        <v>213</v>
      </c>
      <c r="I218" s="393">
        <f t="shared" ca="1" si="187"/>
        <v>3903573</v>
      </c>
      <c r="J218" s="393">
        <f t="shared" ca="1" si="188"/>
        <v>3903573</v>
      </c>
      <c r="K218" s="394"/>
      <c r="L218" s="394"/>
      <c r="M218" s="395">
        <v>3656052</v>
      </c>
      <c r="N218" s="1575">
        <v>4076065.6000000006</v>
      </c>
      <c r="O218" s="395">
        <v>3903573</v>
      </c>
      <c r="P218" s="395">
        <v>4054139.3500000006</v>
      </c>
      <c r="Q218" s="395">
        <v>4054139.3500000006</v>
      </c>
      <c r="R218" s="395">
        <v>4420498</v>
      </c>
      <c r="S218" s="395">
        <v>4606651</v>
      </c>
      <c r="T218" s="395">
        <v>4684295</v>
      </c>
      <c r="U218" s="395">
        <v>4741687</v>
      </c>
      <c r="V218" s="395">
        <v>4889069</v>
      </c>
      <c r="W218" s="395"/>
      <c r="X218" s="396"/>
      <c r="Y218" s="395">
        <v>3903573</v>
      </c>
      <c r="Z218" s="1212"/>
    </row>
    <row r="219" spans="1:26" outlineLevel="1" x14ac:dyDescent="0.2">
      <c r="A219" s="363">
        <v>219</v>
      </c>
      <c r="B219" s="364">
        <f t="shared" si="175"/>
        <v>219</v>
      </c>
      <c r="C219" s="364">
        <f t="shared" si="147"/>
        <v>15</v>
      </c>
      <c r="D219" s="364" t="str">
        <f t="shared" si="176"/>
        <v>$O$219</v>
      </c>
      <c r="E219" s="364">
        <f t="shared" si="148"/>
        <v>15</v>
      </c>
      <c r="F219" s="364" t="str">
        <f t="shared" si="177"/>
        <v>$O$219</v>
      </c>
      <c r="G219" s="386" t="str">
        <f t="shared" ref="G219:G227" si="189">G218</f>
        <v>Wildbachverbauung Werte</v>
      </c>
      <c r="H219" s="392" t="s">
        <v>214</v>
      </c>
      <c r="I219" s="393">
        <f t="shared" ca="1" si="187"/>
        <v>3110014</v>
      </c>
      <c r="J219" s="393">
        <f t="shared" ca="1" si="188"/>
        <v>3110014</v>
      </c>
      <c r="K219" s="394"/>
      <c r="L219" s="394"/>
      <c r="M219" s="395">
        <v>2892634</v>
      </c>
      <c r="N219" s="1575">
        <v>3128022.9999999995</v>
      </c>
      <c r="O219" s="395">
        <v>3110014</v>
      </c>
      <c r="P219" s="395">
        <v>2617551.5999999996</v>
      </c>
      <c r="Q219" s="395">
        <v>2617551.5999999996</v>
      </c>
      <c r="R219" s="395">
        <v>2753791.0999999996</v>
      </c>
      <c r="S219" s="395">
        <v>2801764</v>
      </c>
      <c r="T219" s="395">
        <v>2987332</v>
      </c>
      <c r="U219" s="395">
        <v>3070111</v>
      </c>
      <c r="V219" s="395">
        <v>3078440</v>
      </c>
      <c r="W219" s="395"/>
      <c r="X219" s="396"/>
      <c r="Y219" s="395">
        <v>3110014</v>
      </c>
      <c r="Z219" s="1212"/>
    </row>
    <row r="220" spans="1:26" outlineLevel="1" x14ac:dyDescent="0.2">
      <c r="A220" s="363">
        <v>220</v>
      </c>
      <c r="B220" s="364">
        <f t="shared" si="175"/>
        <v>220</v>
      </c>
      <c r="C220" s="364">
        <f t="shared" si="147"/>
        <v>15</v>
      </c>
      <c r="D220" s="364" t="str">
        <f t="shared" si="176"/>
        <v>$O$220</v>
      </c>
      <c r="E220" s="364">
        <f t="shared" si="148"/>
        <v>15</v>
      </c>
      <c r="F220" s="364" t="str">
        <f t="shared" si="177"/>
        <v>$O$220</v>
      </c>
      <c r="G220" s="386" t="str">
        <f t="shared" si="189"/>
        <v>Wildbachverbauung Werte</v>
      </c>
      <c r="H220" s="392" t="s">
        <v>215</v>
      </c>
      <c r="I220" s="393">
        <f t="shared" ca="1" si="187"/>
        <v>7206</v>
      </c>
      <c r="J220" s="393">
        <f t="shared" ca="1" si="188"/>
        <v>7206</v>
      </c>
      <c r="K220" s="394"/>
      <c r="L220" s="394"/>
      <c r="M220" s="395">
        <v>6141</v>
      </c>
      <c r="N220" s="1575">
        <v>6141</v>
      </c>
      <c r="O220" s="395">
        <v>7206</v>
      </c>
      <c r="P220" s="395">
        <v>8271</v>
      </c>
      <c r="Q220" s="395">
        <v>8271</v>
      </c>
      <c r="R220" s="395">
        <v>9336</v>
      </c>
      <c r="S220" s="395">
        <v>10401</v>
      </c>
      <c r="T220" s="395">
        <v>11466</v>
      </c>
      <c r="U220" s="395">
        <v>12531</v>
      </c>
      <c r="V220" s="395">
        <v>13596</v>
      </c>
      <c r="W220" s="395"/>
      <c r="X220" s="396"/>
      <c r="Y220" s="395">
        <v>7206</v>
      </c>
      <c r="Z220" s="1212"/>
    </row>
    <row r="221" spans="1:26" outlineLevel="1" x14ac:dyDescent="0.2">
      <c r="A221" s="363">
        <v>221</v>
      </c>
      <c r="B221" s="364">
        <f t="shared" si="175"/>
        <v>221</v>
      </c>
      <c r="C221" s="364">
        <f t="shared" si="147"/>
        <v>15</v>
      </c>
      <c r="D221" s="364" t="str">
        <f t="shared" si="176"/>
        <v>$O$221</v>
      </c>
      <c r="E221" s="364">
        <f t="shared" si="148"/>
        <v>15</v>
      </c>
      <c r="F221" s="364" t="str">
        <f t="shared" si="177"/>
        <v>$O$221</v>
      </c>
      <c r="G221" s="386" t="str">
        <f t="shared" si="189"/>
        <v>Wildbachverbauung Werte</v>
      </c>
      <c r="H221" s="392" t="s">
        <v>216</v>
      </c>
      <c r="I221" s="393">
        <f t="shared" ca="1" si="187"/>
        <v>670368</v>
      </c>
      <c r="J221" s="393">
        <f t="shared" ca="1" si="188"/>
        <v>670368</v>
      </c>
      <c r="K221" s="394"/>
      <c r="L221" s="394"/>
      <c r="M221" s="395">
        <v>637550</v>
      </c>
      <c r="N221" s="1575">
        <v>696478.5</v>
      </c>
      <c r="O221" s="395">
        <v>670368</v>
      </c>
      <c r="P221" s="395">
        <v>529885.35</v>
      </c>
      <c r="Q221" s="395">
        <v>529885.35</v>
      </c>
      <c r="R221" s="395">
        <v>488619.85</v>
      </c>
      <c r="S221" s="395">
        <v>376820</v>
      </c>
      <c r="T221" s="395">
        <v>391320</v>
      </c>
      <c r="U221" s="395">
        <v>299271</v>
      </c>
      <c r="V221" s="395">
        <v>313236</v>
      </c>
      <c r="W221" s="395"/>
      <c r="X221" s="396"/>
      <c r="Y221" s="395">
        <v>670368</v>
      </c>
      <c r="Z221" s="1212"/>
    </row>
    <row r="222" spans="1:26" outlineLevel="1" x14ac:dyDescent="0.2">
      <c r="A222" s="363">
        <v>222</v>
      </c>
      <c r="B222" s="364">
        <f t="shared" si="175"/>
        <v>222</v>
      </c>
      <c r="C222" s="364">
        <f t="shared" si="147"/>
        <v>15</v>
      </c>
      <c r="D222" s="364" t="str">
        <f t="shared" si="176"/>
        <v>$O$222</v>
      </c>
      <c r="E222" s="364">
        <f t="shared" si="148"/>
        <v>15</v>
      </c>
      <c r="F222" s="364" t="str">
        <f t="shared" si="177"/>
        <v>$O$222</v>
      </c>
      <c r="G222" s="386" t="str">
        <f t="shared" si="189"/>
        <v>Wildbachverbauung Werte</v>
      </c>
      <c r="H222" s="392" t="s">
        <v>217</v>
      </c>
      <c r="I222" s="393">
        <f t="shared" ca="1" si="187"/>
        <v>977671</v>
      </c>
      <c r="J222" s="393">
        <f t="shared" ca="1" si="188"/>
        <v>977671</v>
      </c>
      <c r="K222" s="394"/>
      <c r="L222" s="394"/>
      <c r="M222" s="395">
        <v>877813</v>
      </c>
      <c r="N222" s="1575">
        <v>942642.19999999984</v>
      </c>
      <c r="O222" s="395">
        <v>977671</v>
      </c>
      <c r="P222" s="395">
        <v>1103004.2999999998</v>
      </c>
      <c r="Q222" s="395">
        <v>1103004.2999999998</v>
      </c>
      <c r="R222" s="395">
        <v>1213953</v>
      </c>
      <c r="S222" s="395">
        <v>1089251</v>
      </c>
      <c r="T222" s="395">
        <v>1084725</v>
      </c>
      <c r="U222" s="395">
        <v>1141566</v>
      </c>
      <c r="V222" s="395">
        <v>1178947</v>
      </c>
      <c r="W222" s="395"/>
      <c r="X222" s="396"/>
      <c r="Y222" s="395">
        <v>977671</v>
      </c>
      <c r="Z222" s="1212"/>
    </row>
    <row r="223" spans="1:26" outlineLevel="1" x14ac:dyDescent="0.2">
      <c r="A223" s="363">
        <v>223</v>
      </c>
      <c r="B223" s="364">
        <f t="shared" si="175"/>
        <v>223</v>
      </c>
      <c r="C223" s="364">
        <f t="shared" si="147"/>
        <v>15</v>
      </c>
      <c r="D223" s="364" t="str">
        <f t="shared" si="176"/>
        <v>$O$223</v>
      </c>
      <c r="E223" s="364">
        <f t="shared" si="148"/>
        <v>15</v>
      </c>
      <c r="F223" s="364" t="str">
        <f t="shared" si="177"/>
        <v>$O$223</v>
      </c>
      <c r="G223" s="386" t="str">
        <f t="shared" si="189"/>
        <v>Wildbachverbauung Werte</v>
      </c>
      <c r="H223" s="392" t="s">
        <v>218</v>
      </c>
      <c r="I223" s="393">
        <f t="shared" ca="1" si="187"/>
        <v>5533193</v>
      </c>
      <c r="J223" s="393">
        <f t="shared" ca="1" si="188"/>
        <v>5533193</v>
      </c>
      <c r="K223" s="394"/>
      <c r="L223" s="394"/>
      <c r="M223" s="395">
        <v>5063326</v>
      </c>
      <c r="N223" s="1575">
        <v>5127048.6100000003</v>
      </c>
      <c r="O223" s="395">
        <v>5533193</v>
      </c>
      <c r="P223" s="395">
        <v>4955911.9600000009</v>
      </c>
      <c r="Q223" s="395">
        <v>4955911.9600000009</v>
      </c>
      <c r="R223" s="395">
        <v>5079330</v>
      </c>
      <c r="S223" s="395">
        <v>4572483</v>
      </c>
      <c r="T223" s="395">
        <v>4496453</v>
      </c>
      <c r="U223" s="395">
        <v>4997206</v>
      </c>
      <c r="V223" s="395">
        <v>5363466</v>
      </c>
      <c r="W223" s="395"/>
      <c r="X223" s="396"/>
      <c r="Y223" s="395">
        <v>5533193</v>
      </c>
      <c r="Z223" s="1212"/>
    </row>
    <row r="224" spans="1:26" outlineLevel="1" x14ac:dyDescent="0.2">
      <c r="A224" s="363">
        <v>224</v>
      </c>
      <c r="B224" s="364">
        <f t="shared" si="175"/>
        <v>224</v>
      </c>
      <c r="C224" s="364">
        <f t="shared" si="147"/>
        <v>15</v>
      </c>
      <c r="D224" s="364" t="str">
        <f t="shared" si="176"/>
        <v>$O$224</v>
      </c>
      <c r="E224" s="364">
        <f t="shared" si="148"/>
        <v>15</v>
      </c>
      <c r="F224" s="364" t="str">
        <f t="shared" si="177"/>
        <v>$O$224</v>
      </c>
      <c r="G224" s="386" t="str">
        <f t="shared" si="189"/>
        <v>Wildbachverbauung Werte</v>
      </c>
      <c r="H224" s="392" t="s">
        <v>219</v>
      </c>
      <c r="I224" s="393">
        <f t="shared" ca="1" si="187"/>
        <v>1388529</v>
      </c>
      <c r="J224" s="393">
        <f t="shared" ca="1" si="188"/>
        <v>1388529</v>
      </c>
      <c r="K224" s="394"/>
      <c r="L224" s="394"/>
      <c r="M224" s="395">
        <v>1323816</v>
      </c>
      <c r="N224" s="1575">
        <v>1666164.6999999997</v>
      </c>
      <c r="O224" s="395">
        <v>1388529</v>
      </c>
      <c r="P224" s="395">
        <v>1205576.3999999999</v>
      </c>
      <c r="Q224" s="395">
        <v>1205576.3999999999</v>
      </c>
      <c r="R224" s="395">
        <v>1010066</v>
      </c>
      <c r="S224" s="395">
        <v>875924</v>
      </c>
      <c r="T224" s="395">
        <v>919448</v>
      </c>
      <c r="U224" s="395">
        <v>1021330</v>
      </c>
      <c r="V224" s="395">
        <v>1116809</v>
      </c>
      <c r="W224" s="395"/>
      <c r="X224" s="396"/>
      <c r="Y224" s="395">
        <v>1388529</v>
      </c>
      <c r="Z224" s="1212"/>
    </row>
    <row r="225" spans="1:26" outlineLevel="1" x14ac:dyDescent="0.2">
      <c r="A225" s="363">
        <v>225</v>
      </c>
      <c r="B225" s="364">
        <f t="shared" si="175"/>
        <v>225</v>
      </c>
      <c r="C225" s="364">
        <f t="shared" si="147"/>
        <v>15</v>
      </c>
      <c r="D225" s="364" t="str">
        <f t="shared" si="176"/>
        <v>$O$225</v>
      </c>
      <c r="E225" s="364">
        <f t="shared" si="148"/>
        <v>15</v>
      </c>
      <c r="F225" s="364" t="str">
        <f t="shared" si="177"/>
        <v>$O$225</v>
      </c>
      <c r="G225" s="386" t="str">
        <f t="shared" si="189"/>
        <v>Wildbachverbauung Werte</v>
      </c>
      <c r="H225" s="392" t="s">
        <v>220</v>
      </c>
      <c r="I225" s="393">
        <f t="shared" ca="1" si="187"/>
        <v>1310764</v>
      </c>
      <c r="J225" s="393">
        <f t="shared" ca="1" si="188"/>
        <v>1310764</v>
      </c>
      <c r="K225" s="394"/>
      <c r="L225" s="394"/>
      <c r="M225" s="395">
        <v>1230798</v>
      </c>
      <c r="N225" s="1575">
        <v>1269892.7</v>
      </c>
      <c r="O225" s="395">
        <v>1310764</v>
      </c>
      <c r="P225" s="395">
        <v>1419930.65</v>
      </c>
      <c r="Q225" s="395">
        <v>1419930.65</v>
      </c>
      <c r="R225" s="395">
        <v>1409028.4</v>
      </c>
      <c r="S225" s="395">
        <v>1466618</v>
      </c>
      <c r="T225" s="395">
        <v>1523096</v>
      </c>
      <c r="U225" s="395">
        <v>1533206</v>
      </c>
      <c r="V225" s="395">
        <v>1492831</v>
      </c>
      <c r="W225" s="395"/>
      <c r="X225" s="396"/>
      <c r="Y225" s="395">
        <v>1310764</v>
      </c>
      <c r="Z225" s="1212"/>
    </row>
    <row r="226" spans="1:26" outlineLevel="1" x14ac:dyDescent="0.2">
      <c r="A226" s="363">
        <v>226</v>
      </c>
      <c r="B226" s="364">
        <f t="shared" si="175"/>
        <v>226</v>
      </c>
      <c r="C226" s="364">
        <f t="shared" si="147"/>
        <v>15</v>
      </c>
      <c r="D226" s="364" t="str">
        <f t="shared" si="176"/>
        <v>$O$226</v>
      </c>
      <c r="E226" s="364">
        <f t="shared" si="148"/>
        <v>15</v>
      </c>
      <c r="F226" s="364" t="str">
        <f t="shared" si="177"/>
        <v>$O$226</v>
      </c>
      <c r="G226" s="386" t="str">
        <f t="shared" si="189"/>
        <v>Wildbachverbauung Werte</v>
      </c>
      <c r="H226" s="392" t="s">
        <v>221</v>
      </c>
      <c r="I226" s="393">
        <f t="shared" ca="1" si="187"/>
        <v>591436</v>
      </c>
      <c r="J226" s="393">
        <f t="shared" ca="1" si="188"/>
        <v>591436</v>
      </c>
      <c r="K226" s="394"/>
      <c r="L226" s="394"/>
      <c r="M226" s="395">
        <v>540331</v>
      </c>
      <c r="N226" s="1575">
        <v>606438.35000000009</v>
      </c>
      <c r="O226" s="395">
        <v>591436</v>
      </c>
      <c r="P226" s="395">
        <v>606922.05000000005</v>
      </c>
      <c r="Q226" s="395">
        <v>606922.05000000005</v>
      </c>
      <c r="R226" s="395">
        <v>641210</v>
      </c>
      <c r="S226" s="395">
        <v>699314</v>
      </c>
      <c r="T226" s="395">
        <v>757624</v>
      </c>
      <c r="U226" s="395">
        <v>815934</v>
      </c>
      <c r="V226" s="395">
        <v>874244</v>
      </c>
      <c r="W226" s="395"/>
      <c r="X226" s="396"/>
      <c r="Y226" s="395">
        <v>591436</v>
      </c>
      <c r="Z226" s="1212"/>
    </row>
    <row r="227" spans="1:26" outlineLevel="1" x14ac:dyDescent="0.2">
      <c r="A227" s="363">
        <v>227</v>
      </c>
      <c r="B227" s="364">
        <f t="shared" si="175"/>
        <v>227</v>
      </c>
      <c r="C227" s="364">
        <f t="shared" si="147"/>
        <v>15</v>
      </c>
      <c r="D227" s="364" t="str">
        <f t="shared" si="176"/>
        <v>$O$227</v>
      </c>
      <c r="E227" s="364">
        <f t="shared" si="148"/>
        <v>15</v>
      </c>
      <c r="F227" s="364" t="str">
        <f t="shared" si="177"/>
        <v>$O$227</v>
      </c>
      <c r="G227" s="397" t="str">
        <f t="shared" si="189"/>
        <v>Wildbachverbauung Werte</v>
      </c>
      <c r="H227" s="398" t="s">
        <v>222</v>
      </c>
      <c r="I227" s="399">
        <f t="shared" ca="1" si="187"/>
        <v>2144038</v>
      </c>
      <c r="J227" s="399">
        <f t="shared" ca="1" si="188"/>
        <v>2144038</v>
      </c>
      <c r="K227" s="400"/>
      <c r="L227" s="400"/>
      <c r="M227" s="401">
        <v>1999532</v>
      </c>
      <c r="N227" s="1576">
        <v>2170714.54</v>
      </c>
      <c r="O227" s="401">
        <v>2144038</v>
      </c>
      <c r="P227" s="401">
        <v>2112519.2000000002</v>
      </c>
      <c r="Q227" s="401">
        <v>2112519.2000000002</v>
      </c>
      <c r="R227" s="401">
        <v>1735868</v>
      </c>
      <c r="S227" s="401">
        <v>1657584</v>
      </c>
      <c r="T227" s="401">
        <v>1946680</v>
      </c>
      <c r="U227" s="401">
        <v>2147584</v>
      </c>
      <c r="V227" s="401">
        <v>1107399</v>
      </c>
      <c r="W227" s="401"/>
      <c r="X227" s="402"/>
      <c r="Y227" s="401">
        <v>2144038</v>
      </c>
      <c r="Z227" s="1212"/>
    </row>
    <row r="228" spans="1:26" outlineLevel="1" x14ac:dyDescent="0.2">
      <c r="A228" s="363">
        <v>228</v>
      </c>
      <c r="B228" s="364">
        <f t="shared" si="175"/>
        <v>228</v>
      </c>
      <c r="C228" s="364">
        <f t="shared" si="147"/>
        <v>15</v>
      </c>
      <c r="D228" s="364" t="str">
        <f t="shared" si="176"/>
        <v>$O$228</v>
      </c>
      <c r="E228" s="364">
        <f t="shared" si="148"/>
        <v>15</v>
      </c>
      <c r="F228" s="364" t="str">
        <f t="shared" si="177"/>
        <v>$O$228</v>
      </c>
      <c r="G228" s="397" t="str">
        <f>G227</f>
        <v>Wildbachverbauung Werte</v>
      </c>
      <c r="H228" s="398" t="s">
        <v>1</v>
      </c>
      <c r="I228" s="399">
        <f t="shared" ca="1" si="187"/>
        <v>25979286</v>
      </c>
      <c r="J228" s="399">
        <f t="shared" ca="1" si="188"/>
        <v>25979286</v>
      </c>
      <c r="K228" s="428">
        <f t="shared" ref="K228:U228" si="190">SUM(K217:K227)</f>
        <v>0</v>
      </c>
      <c r="L228" s="428">
        <f t="shared" si="190"/>
        <v>0</v>
      </c>
      <c r="M228" s="428">
        <f t="shared" ref="M228:Q228" si="191">SUM(M217:M227)</f>
        <v>24197456</v>
      </c>
      <c r="N228" s="428">
        <f t="shared" si="191"/>
        <v>27732794.649999999</v>
      </c>
      <c r="O228" s="428">
        <f t="shared" ref="O228:P228" si="192">SUM(O217:O227)</f>
        <v>25979286</v>
      </c>
      <c r="P228" s="428">
        <f t="shared" si="192"/>
        <v>25044174.109999999</v>
      </c>
      <c r="Q228" s="428">
        <f t="shared" si="191"/>
        <v>25044174.109999999</v>
      </c>
      <c r="R228" s="428">
        <f t="shared" si="190"/>
        <v>23701258.349999998</v>
      </c>
      <c r="S228" s="428">
        <f t="shared" si="190"/>
        <v>21161268</v>
      </c>
      <c r="T228" s="428">
        <f t="shared" si="190"/>
        <v>21829146</v>
      </c>
      <c r="U228" s="428">
        <f t="shared" si="190"/>
        <v>22762390</v>
      </c>
      <c r="V228" s="428">
        <f t="shared" ref="V228" si="193">SUM(V217:V227)</f>
        <v>22624129</v>
      </c>
      <c r="W228" s="428">
        <f t="shared" ref="W228" si="194">SUM(W217:W227)</f>
        <v>0</v>
      </c>
      <c r="X228" s="428">
        <f t="shared" ref="X228:Y228" si="195">SUM(X217:X227)</f>
        <v>0</v>
      </c>
      <c r="Y228" s="428">
        <f t="shared" si="195"/>
        <v>25979286</v>
      </c>
      <c r="Z228" s="1218"/>
    </row>
    <row r="229" spans="1:26" outlineLevel="1" x14ac:dyDescent="0.2">
      <c r="A229" s="363">
        <v>229</v>
      </c>
      <c r="B229" s="364">
        <f t="shared" si="175"/>
        <v>229</v>
      </c>
      <c r="C229" s="364">
        <f t="shared" si="147"/>
        <v>15</v>
      </c>
      <c r="D229" s="364" t="str">
        <f t="shared" si="176"/>
        <v>$O$229</v>
      </c>
      <c r="E229" s="364">
        <f t="shared" si="148"/>
        <v>15</v>
      </c>
      <c r="F229" s="364" t="str">
        <f t="shared" si="177"/>
        <v>$O$229</v>
      </c>
      <c r="G229" s="432"/>
      <c r="H229" s="433"/>
      <c r="I229" s="434"/>
      <c r="J229" s="434"/>
      <c r="K229" s="434"/>
      <c r="L229" s="434"/>
      <c r="M229" s="434"/>
      <c r="N229" s="434"/>
      <c r="O229" s="434"/>
      <c r="P229" s="434"/>
      <c r="Q229" s="434"/>
      <c r="R229" s="434"/>
      <c r="S229" s="434"/>
      <c r="T229" s="434"/>
      <c r="U229" s="434"/>
      <c r="V229" s="434"/>
      <c r="W229" s="434"/>
      <c r="X229" s="434"/>
      <c r="Y229" s="434"/>
      <c r="Z229" s="1121"/>
    </row>
    <row r="230" spans="1:26" outlineLevel="1" x14ac:dyDescent="0.2">
      <c r="A230" s="363">
        <v>230</v>
      </c>
      <c r="B230" s="364">
        <f t="shared" si="175"/>
        <v>230</v>
      </c>
      <c r="C230" s="364">
        <f t="shared" si="147"/>
        <v>15</v>
      </c>
      <c r="D230" s="364" t="str">
        <f t="shared" si="176"/>
        <v>$O$230</v>
      </c>
      <c r="E230" s="364">
        <f t="shared" si="148"/>
        <v>15</v>
      </c>
      <c r="F230" s="364" t="str">
        <f t="shared" si="177"/>
        <v>$O$230</v>
      </c>
      <c r="G230" s="425" t="str">
        <f>G231</f>
        <v>Wildbachverbauung Abschreibungen</v>
      </c>
      <c r="H230" s="421" t="s">
        <v>226</v>
      </c>
      <c r="I230" s="486"/>
      <c r="J230" s="486"/>
      <c r="K230" s="487"/>
      <c r="L230" s="487"/>
      <c r="M230" s="479">
        <v>43100</v>
      </c>
      <c r="N230" s="1577">
        <v>43100</v>
      </c>
      <c r="O230" s="479">
        <v>42735</v>
      </c>
      <c r="P230" s="479">
        <v>42369</v>
      </c>
      <c r="Q230" s="479">
        <v>42369</v>
      </c>
      <c r="R230" s="479">
        <v>42004</v>
      </c>
      <c r="S230" s="479">
        <v>41639</v>
      </c>
      <c r="T230" s="479">
        <v>41274</v>
      </c>
      <c r="U230" s="479">
        <v>40908</v>
      </c>
      <c r="V230" s="479">
        <v>40543</v>
      </c>
      <c r="W230" s="479">
        <v>40178</v>
      </c>
      <c r="X230" s="479">
        <v>39813</v>
      </c>
      <c r="Y230" s="479">
        <v>42735</v>
      </c>
      <c r="Z230" s="1221"/>
    </row>
    <row r="231" spans="1:26" outlineLevel="1" x14ac:dyDescent="0.2">
      <c r="A231" s="363">
        <v>231</v>
      </c>
      <c r="B231" s="364">
        <f t="shared" si="175"/>
        <v>231</v>
      </c>
      <c r="C231" s="364">
        <f t="shared" si="147"/>
        <v>15</v>
      </c>
      <c r="D231" s="364" t="str">
        <f t="shared" si="176"/>
        <v>$O$231</v>
      </c>
      <c r="E231" s="364">
        <f t="shared" si="148"/>
        <v>15</v>
      </c>
      <c r="F231" s="364" t="str">
        <f t="shared" si="177"/>
        <v>$O$231</v>
      </c>
      <c r="G231" s="408" t="s">
        <v>254</v>
      </c>
      <c r="H231" s="387" t="s">
        <v>212</v>
      </c>
      <c r="I231" s="393">
        <f t="shared" ref="I231:I242" ca="1" si="196">IF(K$3="ja",INDIRECT(D231)+K231,INDIRECT(D231))</f>
        <v>373031</v>
      </c>
      <c r="J231" s="393">
        <f t="shared" ref="J231:J242" ca="1" si="197">IF(L$3="ja",INDIRECT(F231)+L231,INDIRECT(F231))</f>
        <v>373031</v>
      </c>
      <c r="K231" s="394"/>
      <c r="L231" s="394"/>
      <c r="M231" s="395">
        <v>430589</v>
      </c>
      <c r="N231" s="1575">
        <v>445298</v>
      </c>
      <c r="O231" s="395">
        <v>373031</v>
      </c>
      <c r="P231" s="395">
        <v>375672</v>
      </c>
      <c r="Q231" s="395">
        <v>375672</v>
      </c>
      <c r="R231" s="395">
        <v>317114</v>
      </c>
      <c r="S231" s="395">
        <v>243088</v>
      </c>
      <c r="T231" s="395">
        <v>255667</v>
      </c>
      <c r="U231" s="395">
        <v>267702</v>
      </c>
      <c r="V231" s="395">
        <v>297921</v>
      </c>
      <c r="W231" s="395"/>
      <c r="X231" s="396"/>
      <c r="Y231" s="395">
        <v>373031</v>
      </c>
      <c r="Z231" s="1212"/>
    </row>
    <row r="232" spans="1:26" outlineLevel="1" x14ac:dyDescent="0.2">
      <c r="A232" s="363">
        <v>232</v>
      </c>
      <c r="B232" s="364">
        <f t="shared" si="175"/>
        <v>232</v>
      </c>
      <c r="C232" s="364">
        <f t="shared" si="147"/>
        <v>15</v>
      </c>
      <c r="D232" s="364" t="str">
        <f t="shared" si="176"/>
        <v>$O$232</v>
      </c>
      <c r="E232" s="364">
        <f t="shared" si="148"/>
        <v>15</v>
      </c>
      <c r="F232" s="364" t="str">
        <f t="shared" si="177"/>
        <v>$O$232</v>
      </c>
      <c r="G232" s="386" t="str">
        <f>G231</f>
        <v>Wildbachverbauung Abschreibungen</v>
      </c>
      <c r="H232" s="392" t="s">
        <v>213</v>
      </c>
      <c r="I232" s="393">
        <f t="shared" ca="1" si="196"/>
        <v>247521</v>
      </c>
      <c r="J232" s="393">
        <f t="shared" ca="1" si="197"/>
        <v>247521</v>
      </c>
      <c r="K232" s="394"/>
      <c r="L232" s="394"/>
      <c r="M232" s="395">
        <v>265410</v>
      </c>
      <c r="N232" s="1575">
        <v>264211</v>
      </c>
      <c r="O232" s="395">
        <v>247521</v>
      </c>
      <c r="P232" s="395">
        <v>244806</v>
      </c>
      <c r="Q232" s="395">
        <v>244806</v>
      </c>
      <c r="R232" s="395">
        <v>249587</v>
      </c>
      <c r="S232" s="395">
        <v>247147</v>
      </c>
      <c r="T232" s="395">
        <v>244715</v>
      </c>
      <c r="U232" s="395">
        <v>237510</v>
      </c>
      <c r="V232" s="395">
        <v>236176</v>
      </c>
      <c r="W232" s="395"/>
      <c r="X232" s="396"/>
      <c r="Y232" s="395">
        <v>247521</v>
      </c>
      <c r="Z232" s="1212"/>
    </row>
    <row r="233" spans="1:26" outlineLevel="1" x14ac:dyDescent="0.2">
      <c r="A233" s="363">
        <v>233</v>
      </c>
      <c r="B233" s="364">
        <f t="shared" si="175"/>
        <v>233</v>
      </c>
      <c r="C233" s="364">
        <f t="shared" si="147"/>
        <v>15</v>
      </c>
      <c r="D233" s="364" t="str">
        <f t="shared" si="176"/>
        <v>$O$233</v>
      </c>
      <c r="E233" s="364">
        <f t="shared" si="148"/>
        <v>15</v>
      </c>
      <c r="F233" s="364" t="str">
        <f t="shared" si="177"/>
        <v>$O$233</v>
      </c>
      <c r="G233" s="386" t="str">
        <f t="shared" ref="G233:G241" si="198">G232</f>
        <v>Wildbachverbauung Abschreibungen</v>
      </c>
      <c r="H233" s="392" t="s">
        <v>214</v>
      </c>
      <c r="I233" s="393">
        <f t="shared" ca="1" si="196"/>
        <v>217380</v>
      </c>
      <c r="J233" s="393">
        <f t="shared" ca="1" si="197"/>
        <v>217380</v>
      </c>
      <c r="K233" s="394"/>
      <c r="L233" s="394"/>
      <c r="M233" s="395">
        <v>245374</v>
      </c>
      <c r="N233" s="1575">
        <v>218830</v>
      </c>
      <c r="O233" s="395">
        <v>217380</v>
      </c>
      <c r="P233" s="395">
        <v>193769</v>
      </c>
      <c r="Q233" s="395">
        <v>193769</v>
      </c>
      <c r="R233" s="395">
        <v>201069</v>
      </c>
      <c r="S233" s="395">
        <v>200483</v>
      </c>
      <c r="T233" s="395">
        <v>205730</v>
      </c>
      <c r="U233" s="395">
        <v>209031</v>
      </c>
      <c r="V233" s="395">
        <v>209422</v>
      </c>
      <c r="W233" s="395"/>
      <c r="X233" s="396"/>
      <c r="Y233" s="395">
        <v>217380</v>
      </c>
      <c r="Z233" s="1212"/>
    </row>
    <row r="234" spans="1:26" outlineLevel="1" x14ac:dyDescent="0.2">
      <c r="A234" s="363">
        <v>234</v>
      </c>
      <c r="B234" s="364">
        <f t="shared" si="175"/>
        <v>234</v>
      </c>
      <c r="C234" s="364">
        <f t="shared" si="12"/>
        <v>15</v>
      </c>
      <c r="D234" s="364" t="str">
        <f t="shared" si="176"/>
        <v>$O$234</v>
      </c>
      <c r="E234" s="364">
        <f t="shared" si="13"/>
        <v>15</v>
      </c>
      <c r="F234" s="364" t="str">
        <f t="shared" si="177"/>
        <v>$O$234</v>
      </c>
      <c r="G234" s="386" t="str">
        <f t="shared" si="198"/>
        <v>Wildbachverbauung Abschreibungen</v>
      </c>
      <c r="H234" s="392" t="s">
        <v>215</v>
      </c>
      <c r="I234" s="393">
        <f t="shared" ca="1" si="196"/>
        <v>1065</v>
      </c>
      <c r="J234" s="393">
        <f t="shared" ca="1" si="197"/>
        <v>1065</v>
      </c>
      <c r="K234" s="394"/>
      <c r="L234" s="394"/>
      <c r="M234" s="395">
        <v>1065</v>
      </c>
      <c r="N234" s="1575">
        <v>1065</v>
      </c>
      <c r="O234" s="395">
        <v>1065</v>
      </c>
      <c r="P234" s="395">
        <v>1065</v>
      </c>
      <c r="Q234" s="395">
        <v>1065</v>
      </c>
      <c r="R234" s="395">
        <v>1065</v>
      </c>
      <c r="S234" s="395">
        <v>1065</v>
      </c>
      <c r="T234" s="395">
        <v>1065</v>
      </c>
      <c r="U234" s="395">
        <v>1065</v>
      </c>
      <c r="V234" s="395">
        <v>1065</v>
      </c>
      <c r="W234" s="395"/>
      <c r="X234" s="396"/>
      <c r="Y234" s="395">
        <v>1065</v>
      </c>
      <c r="Z234" s="1212"/>
    </row>
    <row r="235" spans="1:26" outlineLevel="1" x14ac:dyDescent="0.2">
      <c r="A235" s="363">
        <v>235</v>
      </c>
      <c r="B235" s="364">
        <f t="shared" si="175"/>
        <v>235</v>
      </c>
      <c r="C235" s="364">
        <f t="shared" si="12"/>
        <v>15</v>
      </c>
      <c r="D235" s="364" t="str">
        <f t="shared" si="176"/>
        <v>$O$235</v>
      </c>
      <c r="E235" s="364">
        <f t="shared" si="13"/>
        <v>15</v>
      </c>
      <c r="F235" s="364" t="str">
        <f t="shared" si="177"/>
        <v>$O$235</v>
      </c>
      <c r="G235" s="386" t="str">
        <f t="shared" si="198"/>
        <v>Wildbachverbauung Abschreibungen</v>
      </c>
      <c r="H235" s="392" t="s">
        <v>216</v>
      </c>
      <c r="I235" s="393">
        <f t="shared" ca="1" si="196"/>
        <v>32818</v>
      </c>
      <c r="J235" s="393">
        <f t="shared" ca="1" si="197"/>
        <v>32818</v>
      </c>
      <c r="K235" s="394"/>
      <c r="L235" s="394"/>
      <c r="M235" s="395">
        <v>32818</v>
      </c>
      <c r="N235" s="1575">
        <v>35175</v>
      </c>
      <c r="O235" s="395">
        <v>32818</v>
      </c>
      <c r="P235" s="395">
        <v>26153</v>
      </c>
      <c r="Q235" s="395">
        <v>26153</v>
      </c>
      <c r="R235" s="395">
        <v>23560</v>
      </c>
      <c r="S235" s="395">
        <v>18354</v>
      </c>
      <c r="T235" s="395">
        <v>18206</v>
      </c>
      <c r="U235" s="395">
        <v>13965</v>
      </c>
      <c r="V235" s="395">
        <v>13965</v>
      </c>
      <c r="W235" s="395"/>
      <c r="X235" s="396"/>
      <c r="Y235" s="395">
        <v>32818</v>
      </c>
      <c r="Z235" s="1212"/>
    </row>
    <row r="236" spans="1:26" outlineLevel="1" x14ac:dyDescent="0.2">
      <c r="A236" s="363">
        <v>236</v>
      </c>
      <c r="B236" s="364">
        <f t="shared" si="175"/>
        <v>236</v>
      </c>
      <c r="C236" s="364">
        <f t="shared" si="12"/>
        <v>15</v>
      </c>
      <c r="D236" s="364" t="str">
        <f t="shared" si="176"/>
        <v>$O$236</v>
      </c>
      <c r="E236" s="364">
        <f t="shared" si="13"/>
        <v>15</v>
      </c>
      <c r="F236" s="364" t="str">
        <f t="shared" si="177"/>
        <v>$O$236</v>
      </c>
      <c r="G236" s="386" t="str">
        <f t="shared" si="198"/>
        <v>Wildbachverbauung Abschreibungen</v>
      </c>
      <c r="H236" s="392" t="s">
        <v>217</v>
      </c>
      <c r="I236" s="393">
        <f t="shared" ca="1" si="196"/>
        <v>114571</v>
      </c>
      <c r="J236" s="393">
        <f t="shared" ca="1" si="197"/>
        <v>114571</v>
      </c>
      <c r="K236" s="394"/>
      <c r="L236" s="394"/>
      <c r="M236" s="395">
        <v>88523</v>
      </c>
      <c r="N236" s="1575">
        <v>85843</v>
      </c>
      <c r="O236" s="395">
        <v>114571</v>
      </c>
      <c r="P236" s="395">
        <v>112361</v>
      </c>
      <c r="Q236" s="395">
        <v>112361</v>
      </c>
      <c r="R236" s="395">
        <v>131312</v>
      </c>
      <c r="S236" s="395">
        <v>121465</v>
      </c>
      <c r="T236" s="395">
        <v>118866</v>
      </c>
      <c r="U236" s="395">
        <v>118087</v>
      </c>
      <c r="V236" s="395">
        <v>115407</v>
      </c>
      <c r="W236" s="395"/>
      <c r="X236" s="396"/>
      <c r="Y236" s="395">
        <v>114571</v>
      </c>
      <c r="Z236" s="1212"/>
    </row>
    <row r="237" spans="1:26" outlineLevel="1" x14ac:dyDescent="0.2">
      <c r="A237" s="363">
        <v>237</v>
      </c>
      <c r="B237" s="364">
        <f t="shared" si="175"/>
        <v>237</v>
      </c>
      <c r="C237" s="364">
        <f t="shared" si="12"/>
        <v>15</v>
      </c>
      <c r="D237" s="364" t="str">
        <f t="shared" si="176"/>
        <v>$O$237</v>
      </c>
      <c r="E237" s="364">
        <f t="shared" si="13"/>
        <v>15</v>
      </c>
      <c r="F237" s="364" t="str">
        <f t="shared" si="177"/>
        <v>$O$237</v>
      </c>
      <c r="G237" s="386" t="str">
        <f t="shared" si="198"/>
        <v>Wildbachverbauung Abschreibungen</v>
      </c>
      <c r="H237" s="392" t="s">
        <v>218</v>
      </c>
      <c r="I237" s="393">
        <f t="shared" ca="1" si="196"/>
        <v>469867</v>
      </c>
      <c r="J237" s="393">
        <f t="shared" ca="1" si="197"/>
        <v>469867</v>
      </c>
      <c r="K237" s="394"/>
      <c r="L237" s="394"/>
      <c r="M237" s="395">
        <v>434058</v>
      </c>
      <c r="N237" s="1575">
        <v>420847</v>
      </c>
      <c r="O237" s="395">
        <v>469867</v>
      </c>
      <c r="P237" s="395">
        <v>475571</v>
      </c>
      <c r="Q237" s="395">
        <v>475571</v>
      </c>
      <c r="R237" s="395">
        <v>484104</v>
      </c>
      <c r="S237" s="395">
        <v>469272</v>
      </c>
      <c r="T237" s="395">
        <v>465580</v>
      </c>
      <c r="U237" s="395">
        <v>491831</v>
      </c>
      <c r="V237" s="395">
        <v>511405</v>
      </c>
      <c r="W237" s="395"/>
      <c r="X237" s="396"/>
      <c r="Y237" s="395">
        <v>469867</v>
      </c>
      <c r="Z237" s="1212"/>
    </row>
    <row r="238" spans="1:26" outlineLevel="1" x14ac:dyDescent="0.2">
      <c r="A238" s="363">
        <v>238</v>
      </c>
      <c r="B238" s="364">
        <f t="shared" si="175"/>
        <v>238</v>
      </c>
      <c r="C238" s="364">
        <f t="shared" si="12"/>
        <v>15</v>
      </c>
      <c r="D238" s="364" t="str">
        <f t="shared" si="176"/>
        <v>$O$238</v>
      </c>
      <c r="E238" s="364">
        <f t="shared" si="13"/>
        <v>15</v>
      </c>
      <c r="F238" s="364" t="str">
        <f t="shared" si="177"/>
        <v>$O$238</v>
      </c>
      <c r="G238" s="386" t="str">
        <f t="shared" si="198"/>
        <v>Wildbachverbauung Abschreibungen</v>
      </c>
      <c r="H238" s="392" t="s">
        <v>219</v>
      </c>
      <c r="I238" s="393">
        <f t="shared" ca="1" si="196"/>
        <v>64717</v>
      </c>
      <c r="J238" s="393">
        <f t="shared" ca="1" si="197"/>
        <v>64717</v>
      </c>
      <c r="K238" s="394"/>
      <c r="L238" s="394"/>
      <c r="M238" s="395">
        <v>71382</v>
      </c>
      <c r="N238" s="1575">
        <v>78116</v>
      </c>
      <c r="O238" s="395">
        <v>64717</v>
      </c>
      <c r="P238" s="395">
        <v>67598</v>
      </c>
      <c r="Q238" s="395">
        <v>67598</v>
      </c>
      <c r="R238" s="395">
        <v>103114</v>
      </c>
      <c r="S238" s="395">
        <v>130956</v>
      </c>
      <c r="T238" s="395">
        <v>143445</v>
      </c>
      <c r="U238" s="395">
        <v>146498</v>
      </c>
      <c r="V238" s="395">
        <v>148266</v>
      </c>
      <c r="W238" s="395"/>
      <c r="X238" s="396"/>
      <c r="Y238" s="395">
        <v>64717</v>
      </c>
      <c r="Z238" s="1212"/>
    </row>
    <row r="239" spans="1:26" outlineLevel="1" x14ac:dyDescent="0.2">
      <c r="A239" s="363">
        <v>239</v>
      </c>
      <c r="B239" s="364">
        <f t="shared" si="175"/>
        <v>239</v>
      </c>
      <c r="C239" s="364">
        <f t="shared" si="12"/>
        <v>15</v>
      </c>
      <c r="D239" s="364" t="str">
        <f t="shared" si="176"/>
        <v>$O$239</v>
      </c>
      <c r="E239" s="364">
        <f t="shared" si="13"/>
        <v>15</v>
      </c>
      <c r="F239" s="364" t="str">
        <f t="shared" si="177"/>
        <v>$O$239</v>
      </c>
      <c r="G239" s="386" t="str">
        <f t="shared" si="198"/>
        <v>Wildbachverbauung Abschreibungen</v>
      </c>
      <c r="H239" s="392" t="s">
        <v>220</v>
      </c>
      <c r="I239" s="393">
        <f t="shared" ca="1" si="196"/>
        <v>79970</v>
      </c>
      <c r="J239" s="393">
        <f t="shared" ca="1" si="197"/>
        <v>79970</v>
      </c>
      <c r="K239" s="394"/>
      <c r="L239" s="394"/>
      <c r="M239" s="395">
        <v>9752</v>
      </c>
      <c r="N239" s="1575">
        <v>81534</v>
      </c>
      <c r="O239" s="395">
        <v>79970</v>
      </c>
      <c r="P239" s="395">
        <v>81093</v>
      </c>
      <c r="Q239" s="395">
        <v>81093</v>
      </c>
      <c r="R239" s="395">
        <v>77555</v>
      </c>
      <c r="S239" s="395">
        <v>76787</v>
      </c>
      <c r="T239" s="395">
        <v>76006</v>
      </c>
      <c r="U239" s="395">
        <v>73472</v>
      </c>
      <c r="V239" s="395">
        <v>69093</v>
      </c>
      <c r="W239" s="395"/>
      <c r="X239" s="396"/>
      <c r="Y239" s="395">
        <v>79970</v>
      </c>
      <c r="Z239" s="1212"/>
    </row>
    <row r="240" spans="1:26" outlineLevel="1" x14ac:dyDescent="0.2">
      <c r="A240" s="363">
        <v>240</v>
      </c>
      <c r="B240" s="364">
        <f t="shared" si="175"/>
        <v>240</v>
      </c>
      <c r="C240" s="364">
        <f t="shared" si="12"/>
        <v>15</v>
      </c>
      <c r="D240" s="364" t="str">
        <f t="shared" si="176"/>
        <v>$O$240</v>
      </c>
      <c r="E240" s="364">
        <f t="shared" si="13"/>
        <v>15</v>
      </c>
      <c r="F240" s="364" t="str">
        <f t="shared" si="177"/>
        <v>$O$240</v>
      </c>
      <c r="G240" s="386" t="str">
        <f t="shared" si="198"/>
        <v>Wildbachverbauung Abschreibungen</v>
      </c>
      <c r="H240" s="392" t="s">
        <v>221</v>
      </c>
      <c r="I240" s="393">
        <f t="shared" ca="1" si="196"/>
        <v>51025</v>
      </c>
      <c r="J240" s="393">
        <f t="shared" ca="1" si="197"/>
        <v>51025</v>
      </c>
      <c r="K240" s="394"/>
      <c r="L240" s="394"/>
      <c r="M240" s="395">
        <v>54065</v>
      </c>
      <c r="N240" s="1575">
        <v>53749</v>
      </c>
      <c r="O240" s="395">
        <v>51025</v>
      </c>
      <c r="P240" s="395">
        <v>49735</v>
      </c>
      <c r="Q240" s="395">
        <v>49735</v>
      </c>
      <c r="R240" s="395">
        <v>54637</v>
      </c>
      <c r="S240" s="395">
        <v>58104</v>
      </c>
      <c r="T240" s="395">
        <v>58310</v>
      </c>
      <c r="U240" s="395">
        <v>58310</v>
      </c>
      <c r="V240" s="395">
        <v>58310</v>
      </c>
      <c r="W240" s="395"/>
      <c r="X240" s="396"/>
      <c r="Y240" s="395">
        <v>51025</v>
      </c>
      <c r="Z240" s="1212"/>
    </row>
    <row r="241" spans="1:26" outlineLevel="1" x14ac:dyDescent="0.2">
      <c r="A241" s="363">
        <v>241</v>
      </c>
      <c r="B241" s="364">
        <f t="shared" si="175"/>
        <v>241</v>
      </c>
      <c r="C241" s="364">
        <f t="shared" si="12"/>
        <v>15</v>
      </c>
      <c r="D241" s="364" t="str">
        <f t="shared" si="176"/>
        <v>$O$241</v>
      </c>
      <c r="E241" s="364">
        <f t="shared" si="13"/>
        <v>15</v>
      </c>
      <c r="F241" s="364" t="str">
        <f t="shared" si="177"/>
        <v>$O$241</v>
      </c>
      <c r="G241" s="397" t="str">
        <f t="shared" si="198"/>
        <v>Wildbachverbauung Abschreibungen</v>
      </c>
      <c r="H241" s="398" t="s">
        <v>222</v>
      </c>
      <c r="I241" s="399">
        <f t="shared" ca="1" si="196"/>
        <v>144510</v>
      </c>
      <c r="J241" s="399">
        <f t="shared" ca="1" si="197"/>
        <v>144510</v>
      </c>
      <c r="K241" s="400"/>
      <c r="L241" s="400"/>
      <c r="M241" s="401">
        <v>141567</v>
      </c>
      <c r="N241" s="1576">
        <v>148414</v>
      </c>
      <c r="O241" s="401">
        <v>144510</v>
      </c>
      <c r="P241" s="401">
        <v>139872</v>
      </c>
      <c r="Q241" s="401">
        <v>139872</v>
      </c>
      <c r="R241" s="401">
        <v>131449</v>
      </c>
      <c r="S241" s="401">
        <v>124595</v>
      </c>
      <c r="T241" s="401">
        <v>137167</v>
      </c>
      <c r="U241" s="401">
        <v>156613</v>
      </c>
      <c r="V241" s="401">
        <v>111587</v>
      </c>
      <c r="W241" s="401"/>
      <c r="X241" s="402"/>
      <c r="Y241" s="401">
        <v>144510</v>
      </c>
      <c r="Z241" s="1212"/>
    </row>
    <row r="242" spans="1:26" outlineLevel="1" x14ac:dyDescent="0.2">
      <c r="A242" s="363">
        <v>242</v>
      </c>
      <c r="B242" s="364">
        <f t="shared" si="175"/>
        <v>242</v>
      </c>
      <c r="C242" s="364">
        <f t="shared" si="12"/>
        <v>15</v>
      </c>
      <c r="D242" s="364" t="str">
        <f t="shared" si="176"/>
        <v>$O$242</v>
      </c>
      <c r="E242" s="364">
        <f t="shared" si="13"/>
        <v>15</v>
      </c>
      <c r="F242" s="364" t="str">
        <f t="shared" si="177"/>
        <v>$O$242</v>
      </c>
      <c r="G242" s="397" t="str">
        <f>G241</f>
        <v>Wildbachverbauung Abschreibungen</v>
      </c>
      <c r="H242" s="398" t="s">
        <v>1</v>
      </c>
      <c r="I242" s="399">
        <f t="shared" ca="1" si="196"/>
        <v>1796475</v>
      </c>
      <c r="J242" s="399">
        <f t="shared" ca="1" si="197"/>
        <v>1796475</v>
      </c>
      <c r="K242" s="428">
        <f t="shared" ref="K242:U242" si="199">SUM(K231:K241)</f>
        <v>0</v>
      </c>
      <c r="L242" s="428">
        <f t="shared" si="199"/>
        <v>0</v>
      </c>
      <c r="M242" s="428">
        <f t="shared" ref="M242:Q242" si="200">SUM(M231:M241)</f>
        <v>1774603</v>
      </c>
      <c r="N242" s="428">
        <f t="shared" si="200"/>
        <v>1833082</v>
      </c>
      <c r="O242" s="428">
        <f t="shared" ref="O242:P242" si="201">SUM(O231:O241)</f>
        <v>1796475</v>
      </c>
      <c r="P242" s="428">
        <f t="shared" si="201"/>
        <v>1767695</v>
      </c>
      <c r="Q242" s="428">
        <f t="shared" si="200"/>
        <v>1767695</v>
      </c>
      <c r="R242" s="428">
        <f t="shared" si="199"/>
        <v>1774566</v>
      </c>
      <c r="S242" s="428">
        <f t="shared" si="199"/>
        <v>1691316</v>
      </c>
      <c r="T242" s="428">
        <f t="shared" si="199"/>
        <v>1724757</v>
      </c>
      <c r="U242" s="428">
        <f t="shared" si="199"/>
        <v>1774084</v>
      </c>
      <c r="V242" s="428">
        <f t="shared" ref="V242" si="202">SUM(V231:V241)</f>
        <v>1772617</v>
      </c>
      <c r="W242" s="428">
        <f t="shared" ref="W242" si="203">SUM(W231:W241)</f>
        <v>0</v>
      </c>
      <c r="X242" s="428">
        <f t="shared" ref="X242:Y242" si="204">SUM(X231:X241)</f>
        <v>0</v>
      </c>
      <c r="Y242" s="428">
        <f t="shared" si="204"/>
        <v>1796475</v>
      </c>
      <c r="Z242" s="1218"/>
    </row>
    <row r="243" spans="1:26" outlineLevel="1" x14ac:dyDescent="0.2">
      <c r="A243" s="363">
        <v>243</v>
      </c>
      <c r="B243" s="364">
        <f t="shared" si="175"/>
        <v>243</v>
      </c>
      <c r="C243" s="364">
        <f t="shared" si="12"/>
        <v>15</v>
      </c>
      <c r="D243" s="364" t="str">
        <f t="shared" si="176"/>
        <v>$O$243</v>
      </c>
      <c r="E243" s="364">
        <f t="shared" si="13"/>
        <v>15</v>
      </c>
      <c r="F243" s="364" t="str">
        <f t="shared" si="177"/>
        <v>$O$243</v>
      </c>
      <c r="G243" s="432"/>
      <c r="H243" s="433"/>
      <c r="I243" s="434"/>
      <c r="J243" s="434"/>
      <c r="K243" s="434"/>
      <c r="L243" s="434"/>
      <c r="M243" s="434"/>
      <c r="N243" s="434"/>
      <c r="O243" s="434"/>
      <c r="P243" s="434"/>
      <c r="Q243" s="434"/>
      <c r="R243" s="434"/>
      <c r="S243" s="434"/>
      <c r="T243" s="434"/>
      <c r="U243" s="434"/>
      <c r="V243" s="434"/>
      <c r="W243" s="434"/>
      <c r="X243" s="434"/>
      <c r="Y243" s="434"/>
      <c r="Z243" s="1121"/>
    </row>
    <row r="244" spans="1:26" outlineLevel="1" x14ac:dyDescent="0.2">
      <c r="A244" s="363">
        <v>244</v>
      </c>
      <c r="B244" s="364">
        <f t="shared" si="175"/>
        <v>244</v>
      </c>
      <c r="C244" s="364">
        <f t="shared" si="12"/>
        <v>15</v>
      </c>
      <c r="D244" s="364" t="str">
        <f t="shared" si="176"/>
        <v>$O$244</v>
      </c>
      <c r="E244" s="364">
        <f t="shared" si="13"/>
        <v>15</v>
      </c>
      <c r="F244" s="364" t="str">
        <f t="shared" si="177"/>
        <v>$O$244</v>
      </c>
      <c r="G244" s="425" t="str">
        <f>G245</f>
        <v>Wildbachverbauung Korr. Inv.-Darlehen</v>
      </c>
      <c r="H244" s="421" t="s">
        <v>226</v>
      </c>
      <c r="I244" s="486"/>
      <c r="J244" s="486"/>
      <c r="K244" s="487"/>
      <c r="L244" s="487"/>
      <c r="M244" s="479">
        <v>43100</v>
      </c>
      <c r="N244" s="1577">
        <v>43100</v>
      </c>
      <c r="O244" s="479">
        <v>42735</v>
      </c>
      <c r="P244" s="479">
        <v>42369</v>
      </c>
      <c r="Q244" s="479">
        <v>42369</v>
      </c>
      <c r="R244" s="479">
        <v>42004</v>
      </c>
      <c r="S244" s="479">
        <v>41639</v>
      </c>
      <c r="T244" s="479">
        <v>41274</v>
      </c>
      <c r="U244" s="479">
        <v>40908</v>
      </c>
      <c r="V244" s="479">
        <v>40543</v>
      </c>
      <c r="W244" s="479">
        <v>40178</v>
      </c>
      <c r="X244" s="479">
        <v>39813</v>
      </c>
      <c r="Y244" s="479">
        <v>42735</v>
      </c>
      <c r="Z244" s="1221"/>
    </row>
    <row r="245" spans="1:26" outlineLevel="1" x14ac:dyDescent="0.2">
      <c r="A245" s="363">
        <v>245</v>
      </c>
      <c r="B245" s="364">
        <f t="shared" si="175"/>
        <v>245</v>
      </c>
      <c r="C245" s="364">
        <f t="shared" si="12"/>
        <v>15</v>
      </c>
      <c r="D245" s="364" t="str">
        <f t="shared" si="176"/>
        <v>$O$245</v>
      </c>
      <c r="E245" s="364">
        <f t="shared" si="13"/>
        <v>15</v>
      </c>
      <c r="F245" s="364" t="str">
        <f t="shared" si="177"/>
        <v>$O$245</v>
      </c>
      <c r="G245" s="408" t="s">
        <v>257</v>
      </c>
      <c r="H245" s="387" t="s">
        <v>212</v>
      </c>
      <c r="I245" s="393">
        <f t="shared" ref="I245:I256" ca="1" si="205">IF(K$3="ja",INDIRECT(D245)+K245,INDIRECT(D245))</f>
        <v>92000</v>
      </c>
      <c r="J245" s="393">
        <f t="shared" ref="J245:J256" ca="1" si="206">IF(L$3="ja",INDIRECT(F245)+L245,INDIRECT(F245))</f>
        <v>92000</v>
      </c>
      <c r="K245" s="394"/>
      <c r="L245" s="394"/>
      <c r="M245" s="395">
        <v>61600</v>
      </c>
      <c r="N245" s="1575">
        <v>61600</v>
      </c>
      <c r="O245" s="395">
        <v>92000</v>
      </c>
      <c r="P245" s="395">
        <v>122400</v>
      </c>
      <c r="Q245" s="395">
        <v>122400</v>
      </c>
      <c r="R245" s="395">
        <v>152800</v>
      </c>
      <c r="S245" s="395">
        <v>183200</v>
      </c>
      <c r="T245" s="395">
        <v>213600</v>
      </c>
      <c r="U245" s="395">
        <v>275500</v>
      </c>
      <c r="V245" s="395">
        <v>337400</v>
      </c>
      <c r="W245" s="395"/>
      <c r="X245" s="396"/>
      <c r="Y245" s="395">
        <v>92000</v>
      </c>
      <c r="Z245" s="1212"/>
    </row>
    <row r="246" spans="1:26" outlineLevel="1" x14ac:dyDescent="0.2">
      <c r="A246" s="363">
        <v>246</v>
      </c>
      <c r="B246" s="364">
        <f t="shared" si="175"/>
        <v>246</v>
      </c>
      <c r="C246" s="364">
        <f t="shared" si="12"/>
        <v>15</v>
      </c>
      <c r="D246" s="364" t="str">
        <f t="shared" si="176"/>
        <v>$O$246</v>
      </c>
      <c r="E246" s="364">
        <f t="shared" si="13"/>
        <v>15</v>
      </c>
      <c r="F246" s="364" t="str">
        <f t="shared" si="177"/>
        <v>$O$246</v>
      </c>
      <c r="G246" s="386" t="str">
        <f>G245</f>
        <v>Wildbachverbauung Korr. Inv.-Darlehen</v>
      </c>
      <c r="H246" s="392" t="s">
        <v>213</v>
      </c>
      <c r="I246" s="393">
        <f t="shared" ca="1" si="205"/>
        <v>0</v>
      </c>
      <c r="J246" s="393">
        <f t="shared" ca="1" si="206"/>
        <v>0</v>
      </c>
      <c r="K246" s="394"/>
      <c r="L246" s="394"/>
      <c r="M246" s="395">
        <v>0</v>
      </c>
      <c r="N246" s="1575">
        <v>0</v>
      </c>
      <c r="O246" s="395">
        <v>0</v>
      </c>
      <c r="P246" s="395">
        <v>0</v>
      </c>
      <c r="Q246" s="395">
        <v>0</v>
      </c>
      <c r="R246" s="395">
        <v>0</v>
      </c>
      <c r="S246" s="395">
        <v>0</v>
      </c>
      <c r="T246" s="395">
        <v>0</v>
      </c>
      <c r="U246" s="395">
        <v>0</v>
      </c>
      <c r="V246" s="395">
        <v>0</v>
      </c>
      <c r="W246" s="395"/>
      <c r="X246" s="396"/>
      <c r="Y246" s="395">
        <v>0</v>
      </c>
      <c r="Z246" s="1212"/>
    </row>
    <row r="247" spans="1:26" outlineLevel="1" x14ac:dyDescent="0.2">
      <c r="A247" s="363">
        <v>247</v>
      </c>
      <c r="B247" s="364">
        <f t="shared" si="175"/>
        <v>247</v>
      </c>
      <c r="C247" s="364">
        <f t="shared" si="12"/>
        <v>15</v>
      </c>
      <c r="D247" s="364" t="str">
        <f t="shared" si="176"/>
        <v>$O$247</v>
      </c>
      <c r="E247" s="364">
        <f t="shared" si="13"/>
        <v>15</v>
      </c>
      <c r="F247" s="364" t="str">
        <f t="shared" si="177"/>
        <v>$O$247</v>
      </c>
      <c r="G247" s="386" t="str">
        <f t="shared" ref="G247:G255" si="207">G246</f>
        <v>Wildbachverbauung Korr. Inv.-Darlehen</v>
      </c>
      <c r="H247" s="392" t="s">
        <v>214</v>
      </c>
      <c r="I247" s="393">
        <f t="shared" ca="1" si="205"/>
        <v>100400</v>
      </c>
      <c r="J247" s="393">
        <f t="shared" ca="1" si="206"/>
        <v>100400</v>
      </c>
      <c r="K247" s="394"/>
      <c r="L247" s="394"/>
      <c r="M247" s="395">
        <v>67100</v>
      </c>
      <c r="N247" s="1575">
        <v>67100</v>
      </c>
      <c r="O247" s="395">
        <v>100400</v>
      </c>
      <c r="P247" s="395">
        <v>133700</v>
      </c>
      <c r="Q247" s="395">
        <v>133700</v>
      </c>
      <c r="R247" s="395">
        <v>167000</v>
      </c>
      <c r="S247" s="395">
        <v>200300</v>
      </c>
      <c r="T247" s="395">
        <v>251522</v>
      </c>
      <c r="U247" s="395">
        <v>302745</v>
      </c>
      <c r="V247" s="395">
        <v>363567</v>
      </c>
      <c r="W247" s="395"/>
      <c r="X247" s="396"/>
      <c r="Y247" s="395">
        <v>100400</v>
      </c>
      <c r="Z247" s="1212"/>
    </row>
    <row r="248" spans="1:26" outlineLevel="1" x14ac:dyDescent="0.2">
      <c r="A248" s="363">
        <v>248</v>
      </c>
      <c r="B248" s="364">
        <f t="shared" si="175"/>
        <v>248</v>
      </c>
      <c r="C248" s="364">
        <f t="shared" si="12"/>
        <v>15</v>
      </c>
      <c r="D248" s="364" t="str">
        <f t="shared" si="176"/>
        <v>$O$248</v>
      </c>
      <c r="E248" s="364">
        <f t="shared" si="13"/>
        <v>15</v>
      </c>
      <c r="F248" s="364" t="str">
        <f t="shared" si="177"/>
        <v>$O$248</v>
      </c>
      <c r="G248" s="386" t="str">
        <f t="shared" si="207"/>
        <v>Wildbachverbauung Korr. Inv.-Darlehen</v>
      </c>
      <c r="H248" s="392" t="s">
        <v>215</v>
      </c>
      <c r="I248" s="393">
        <f t="shared" ca="1" si="205"/>
        <v>0</v>
      </c>
      <c r="J248" s="393">
        <f t="shared" ca="1" si="206"/>
        <v>0</v>
      </c>
      <c r="K248" s="394"/>
      <c r="L248" s="394"/>
      <c r="M248" s="395">
        <v>0</v>
      </c>
      <c r="N248" s="1575">
        <v>0</v>
      </c>
      <c r="O248" s="395">
        <v>0</v>
      </c>
      <c r="P248" s="395">
        <v>0</v>
      </c>
      <c r="Q248" s="395">
        <v>0</v>
      </c>
      <c r="R248" s="395">
        <v>0</v>
      </c>
      <c r="S248" s="395">
        <v>0</v>
      </c>
      <c r="T248" s="395">
        <v>0</v>
      </c>
      <c r="U248" s="395">
        <v>0</v>
      </c>
      <c r="V248" s="395">
        <v>0</v>
      </c>
      <c r="W248" s="395"/>
      <c r="X248" s="396"/>
      <c r="Y248" s="395">
        <v>0</v>
      </c>
      <c r="Z248" s="1212"/>
    </row>
    <row r="249" spans="1:26" outlineLevel="1" x14ac:dyDescent="0.2">
      <c r="A249" s="363">
        <v>249</v>
      </c>
      <c r="B249" s="364">
        <f t="shared" si="175"/>
        <v>249</v>
      </c>
      <c r="C249" s="364">
        <f t="shared" si="12"/>
        <v>15</v>
      </c>
      <c r="D249" s="364" t="str">
        <f t="shared" si="176"/>
        <v>$O$249</v>
      </c>
      <c r="E249" s="364">
        <f t="shared" si="13"/>
        <v>15</v>
      </c>
      <c r="F249" s="364" t="str">
        <f t="shared" si="177"/>
        <v>$O$249</v>
      </c>
      <c r="G249" s="386" t="str">
        <f t="shared" si="207"/>
        <v>Wildbachverbauung Korr. Inv.-Darlehen</v>
      </c>
      <c r="H249" s="392" t="s">
        <v>216</v>
      </c>
      <c r="I249" s="393">
        <f t="shared" ca="1" si="205"/>
        <v>0</v>
      </c>
      <c r="J249" s="393">
        <f t="shared" ca="1" si="206"/>
        <v>0</v>
      </c>
      <c r="K249" s="394"/>
      <c r="L249" s="394"/>
      <c r="M249" s="395">
        <v>0</v>
      </c>
      <c r="N249" s="1575">
        <v>0</v>
      </c>
      <c r="O249" s="395">
        <v>0</v>
      </c>
      <c r="P249" s="395">
        <v>0</v>
      </c>
      <c r="Q249" s="395">
        <v>0</v>
      </c>
      <c r="R249" s="395">
        <v>0</v>
      </c>
      <c r="S249" s="395">
        <v>0</v>
      </c>
      <c r="T249" s="395">
        <v>0</v>
      </c>
      <c r="U249" s="395">
        <v>0</v>
      </c>
      <c r="V249" s="395">
        <v>0</v>
      </c>
      <c r="W249" s="395"/>
      <c r="X249" s="396"/>
      <c r="Y249" s="395">
        <v>0</v>
      </c>
      <c r="Z249" s="1212"/>
    </row>
    <row r="250" spans="1:26" outlineLevel="1" x14ac:dyDescent="0.2">
      <c r="A250" s="363">
        <v>250</v>
      </c>
      <c r="B250" s="364">
        <f t="shared" si="175"/>
        <v>250</v>
      </c>
      <c r="C250" s="364">
        <f t="shared" si="12"/>
        <v>15</v>
      </c>
      <c r="D250" s="364" t="str">
        <f t="shared" si="176"/>
        <v>$O$250</v>
      </c>
      <c r="E250" s="364">
        <f t="shared" si="13"/>
        <v>15</v>
      </c>
      <c r="F250" s="364" t="str">
        <f t="shared" si="177"/>
        <v>$O$250</v>
      </c>
      <c r="G250" s="386" t="str">
        <f t="shared" si="207"/>
        <v>Wildbachverbauung Korr. Inv.-Darlehen</v>
      </c>
      <c r="H250" s="392" t="s">
        <v>217</v>
      </c>
      <c r="I250" s="393">
        <f t="shared" ca="1" si="205"/>
        <v>0</v>
      </c>
      <c r="J250" s="393">
        <f t="shared" ca="1" si="206"/>
        <v>0</v>
      </c>
      <c r="K250" s="394"/>
      <c r="L250" s="394"/>
      <c r="M250" s="395">
        <v>0</v>
      </c>
      <c r="N250" s="1575">
        <v>0</v>
      </c>
      <c r="O250" s="395">
        <v>0</v>
      </c>
      <c r="P250" s="395">
        <v>0</v>
      </c>
      <c r="Q250" s="395">
        <v>0</v>
      </c>
      <c r="R250" s="395">
        <v>0</v>
      </c>
      <c r="S250" s="395">
        <v>0</v>
      </c>
      <c r="T250" s="395">
        <v>0</v>
      </c>
      <c r="U250" s="395">
        <v>0</v>
      </c>
      <c r="V250" s="395">
        <v>0</v>
      </c>
      <c r="W250" s="395"/>
      <c r="X250" s="396"/>
      <c r="Y250" s="395">
        <v>0</v>
      </c>
      <c r="Z250" s="1212"/>
    </row>
    <row r="251" spans="1:26" outlineLevel="1" x14ac:dyDescent="0.2">
      <c r="A251" s="363">
        <v>251</v>
      </c>
      <c r="B251" s="364">
        <f t="shared" si="175"/>
        <v>251</v>
      </c>
      <c r="C251" s="364">
        <f t="shared" si="12"/>
        <v>15</v>
      </c>
      <c r="D251" s="364" t="str">
        <f t="shared" si="176"/>
        <v>$O$251</v>
      </c>
      <c r="E251" s="364">
        <f t="shared" si="13"/>
        <v>15</v>
      </c>
      <c r="F251" s="364" t="str">
        <f t="shared" si="177"/>
        <v>$O$251</v>
      </c>
      <c r="G251" s="386" t="str">
        <f t="shared" si="207"/>
        <v>Wildbachverbauung Korr. Inv.-Darlehen</v>
      </c>
      <c r="H251" s="392" t="s">
        <v>218</v>
      </c>
      <c r="I251" s="393">
        <f t="shared" ca="1" si="205"/>
        <v>0</v>
      </c>
      <c r="J251" s="393">
        <f t="shared" ca="1" si="206"/>
        <v>0</v>
      </c>
      <c r="K251" s="394"/>
      <c r="L251" s="394"/>
      <c r="M251" s="395">
        <v>0</v>
      </c>
      <c r="N251" s="1575">
        <v>0</v>
      </c>
      <c r="O251" s="395">
        <v>0</v>
      </c>
      <c r="P251" s="395">
        <v>0</v>
      </c>
      <c r="Q251" s="395">
        <v>0</v>
      </c>
      <c r="R251" s="395">
        <v>0</v>
      </c>
      <c r="S251" s="395">
        <v>0</v>
      </c>
      <c r="T251" s="395">
        <v>0</v>
      </c>
      <c r="U251" s="395">
        <v>0</v>
      </c>
      <c r="V251" s="395">
        <v>0</v>
      </c>
      <c r="W251" s="395"/>
      <c r="X251" s="396"/>
      <c r="Y251" s="395">
        <v>0</v>
      </c>
      <c r="Z251" s="1212"/>
    </row>
    <row r="252" spans="1:26" outlineLevel="1" x14ac:dyDescent="0.2">
      <c r="A252" s="363">
        <v>252</v>
      </c>
      <c r="B252" s="364">
        <f t="shared" si="175"/>
        <v>252</v>
      </c>
      <c r="C252" s="364">
        <f t="shared" si="12"/>
        <v>15</v>
      </c>
      <c r="D252" s="364" t="str">
        <f t="shared" si="176"/>
        <v>$O$252</v>
      </c>
      <c r="E252" s="364">
        <f t="shared" si="13"/>
        <v>15</v>
      </c>
      <c r="F252" s="364" t="str">
        <f t="shared" si="177"/>
        <v>$O$252</v>
      </c>
      <c r="G252" s="386" t="str">
        <f t="shared" si="207"/>
        <v>Wildbachverbauung Korr. Inv.-Darlehen</v>
      </c>
      <c r="H252" s="392" t="s">
        <v>219</v>
      </c>
      <c r="I252" s="393">
        <f t="shared" ca="1" si="205"/>
        <v>0</v>
      </c>
      <c r="J252" s="393">
        <f t="shared" ca="1" si="206"/>
        <v>0</v>
      </c>
      <c r="K252" s="394"/>
      <c r="L252" s="394"/>
      <c r="M252" s="395">
        <v>0</v>
      </c>
      <c r="N252" s="1575">
        <v>0</v>
      </c>
      <c r="O252" s="395">
        <v>0</v>
      </c>
      <c r="P252" s="395">
        <v>0</v>
      </c>
      <c r="Q252" s="395">
        <v>0</v>
      </c>
      <c r="R252" s="395">
        <v>18090</v>
      </c>
      <c r="S252" s="395">
        <v>36046</v>
      </c>
      <c r="T252" s="395">
        <v>73002</v>
      </c>
      <c r="U252" s="395">
        <v>109958</v>
      </c>
      <c r="V252" s="395">
        <v>146914</v>
      </c>
      <c r="W252" s="395"/>
      <c r="X252" s="396"/>
      <c r="Y252" s="395">
        <v>0</v>
      </c>
      <c r="Z252" s="1212"/>
    </row>
    <row r="253" spans="1:26" outlineLevel="1" x14ac:dyDescent="0.2">
      <c r="A253" s="363">
        <v>253</v>
      </c>
      <c r="B253" s="364">
        <f t="shared" si="175"/>
        <v>253</v>
      </c>
      <c r="C253" s="364">
        <f t="shared" si="12"/>
        <v>15</v>
      </c>
      <c r="D253" s="364" t="str">
        <f t="shared" si="176"/>
        <v>$O$253</v>
      </c>
      <c r="E253" s="364">
        <f t="shared" si="13"/>
        <v>15</v>
      </c>
      <c r="F253" s="364" t="str">
        <f t="shared" si="177"/>
        <v>$O$253</v>
      </c>
      <c r="G253" s="386" t="str">
        <f t="shared" si="207"/>
        <v>Wildbachverbauung Korr. Inv.-Darlehen</v>
      </c>
      <c r="H253" s="392" t="s">
        <v>220</v>
      </c>
      <c r="I253" s="393">
        <f t="shared" ca="1" si="205"/>
        <v>360000</v>
      </c>
      <c r="J253" s="393">
        <f t="shared" ca="1" si="206"/>
        <v>360000</v>
      </c>
      <c r="K253" s="394"/>
      <c r="L253" s="394"/>
      <c r="M253" s="395">
        <v>240000</v>
      </c>
      <c r="N253" s="1575">
        <v>240000</v>
      </c>
      <c r="O253" s="395">
        <v>360000</v>
      </c>
      <c r="P253" s="395">
        <v>480000</v>
      </c>
      <c r="Q253" s="395">
        <v>480000</v>
      </c>
      <c r="R253" s="395">
        <v>600000</v>
      </c>
      <c r="S253" s="395">
        <v>720000</v>
      </c>
      <c r="T253" s="395">
        <v>840000</v>
      </c>
      <c r="U253" s="395">
        <v>960000</v>
      </c>
      <c r="V253" s="395">
        <v>1080000</v>
      </c>
      <c r="W253" s="395"/>
      <c r="X253" s="396"/>
      <c r="Y253" s="395">
        <v>360000</v>
      </c>
      <c r="Z253" s="1212"/>
    </row>
    <row r="254" spans="1:26" outlineLevel="1" x14ac:dyDescent="0.2">
      <c r="A254" s="363">
        <v>254</v>
      </c>
      <c r="B254" s="364">
        <f t="shared" si="175"/>
        <v>254</v>
      </c>
      <c r="C254" s="364">
        <f t="shared" si="12"/>
        <v>15</v>
      </c>
      <c r="D254" s="364" t="str">
        <f t="shared" si="176"/>
        <v>$O$254</v>
      </c>
      <c r="E254" s="364">
        <f t="shared" si="13"/>
        <v>15</v>
      </c>
      <c r="F254" s="364" t="str">
        <f t="shared" si="177"/>
        <v>$O$254</v>
      </c>
      <c r="G254" s="386" t="str">
        <f t="shared" si="207"/>
        <v>Wildbachverbauung Korr. Inv.-Darlehen</v>
      </c>
      <c r="H254" s="392" t="s">
        <v>221</v>
      </c>
      <c r="I254" s="393">
        <f t="shared" ca="1" si="205"/>
        <v>0</v>
      </c>
      <c r="J254" s="393">
        <f t="shared" ca="1" si="206"/>
        <v>0</v>
      </c>
      <c r="K254" s="394"/>
      <c r="L254" s="394"/>
      <c r="M254" s="395">
        <v>0</v>
      </c>
      <c r="N254" s="1575">
        <v>0</v>
      </c>
      <c r="O254" s="395">
        <v>0</v>
      </c>
      <c r="P254" s="395">
        <v>0</v>
      </c>
      <c r="Q254" s="395">
        <v>0</v>
      </c>
      <c r="R254" s="395">
        <v>0</v>
      </c>
      <c r="S254" s="395">
        <v>0</v>
      </c>
      <c r="T254" s="395">
        <v>0</v>
      </c>
      <c r="U254" s="395">
        <v>0</v>
      </c>
      <c r="V254" s="395">
        <v>0</v>
      </c>
      <c r="W254" s="395"/>
      <c r="X254" s="396"/>
      <c r="Y254" s="395">
        <v>0</v>
      </c>
      <c r="Z254" s="1212"/>
    </row>
    <row r="255" spans="1:26" outlineLevel="1" x14ac:dyDescent="0.2">
      <c r="A255" s="363">
        <v>255</v>
      </c>
      <c r="B255" s="364">
        <f t="shared" si="175"/>
        <v>255</v>
      </c>
      <c r="C255" s="364">
        <f t="shared" si="12"/>
        <v>15</v>
      </c>
      <c r="D255" s="364" t="str">
        <f t="shared" si="176"/>
        <v>$O$255</v>
      </c>
      <c r="E255" s="364">
        <f t="shared" si="13"/>
        <v>15</v>
      </c>
      <c r="F255" s="364" t="str">
        <f t="shared" si="177"/>
        <v>$O$255</v>
      </c>
      <c r="G255" s="397" t="str">
        <f t="shared" si="207"/>
        <v>Wildbachverbauung Korr. Inv.-Darlehen</v>
      </c>
      <c r="H255" s="398" t="s">
        <v>222</v>
      </c>
      <c r="I255" s="399">
        <f t="shared" ca="1" si="205"/>
        <v>0</v>
      </c>
      <c r="J255" s="399">
        <f t="shared" ca="1" si="206"/>
        <v>0</v>
      </c>
      <c r="K255" s="400"/>
      <c r="L255" s="400"/>
      <c r="M255" s="401">
        <v>0</v>
      </c>
      <c r="N255" s="1576">
        <v>0</v>
      </c>
      <c r="O255" s="401">
        <v>0</v>
      </c>
      <c r="P255" s="401">
        <v>7000</v>
      </c>
      <c r="Q255" s="401">
        <v>7000</v>
      </c>
      <c r="R255" s="401">
        <v>22910</v>
      </c>
      <c r="S255" s="401">
        <v>38754</v>
      </c>
      <c r="T255" s="401">
        <v>54598</v>
      </c>
      <c r="U255" s="401">
        <v>70442</v>
      </c>
      <c r="V255" s="401">
        <v>86286</v>
      </c>
      <c r="W255" s="401"/>
      <c r="X255" s="402"/>
      <c r="Y255" s="401">
        <v>0</v>
      </c>
      <c r="Z255" s="1212"/>
    </row>
    <row r="256" spans="1:26" outlineLevel="1" x14ac:dyDescent="0.2">
      <c r="A256" s="363">
        <v>256</v>
      </c>
      <c r="B256" s="364">
        <f t="shared" si="175"/>
        <v>256</v>
      </c>
      <c r="C256" s="364">
        <f t="shared" si="12"/>
        <v>15</v>
      </c>
      <c r="D256" s="364" t="str">
        <f t="shared" si="176"/>
        <v>$O$256</v>
      </c>
      <c r="E256" s="364">
        <f t="shared" si="13"/>
        <v>15</v>
      </c>
      <c r="F256" s="364" t="str">
        <f t="shared" si="177"/>
        <v>$O$256</v>
      </c>
      <c r="G256" s="397" t="str">
        <f>G255</f>
        <v>Wildbachverbauung Korr. Inv.-Darlehen</v>
      </c>
      <c r="H256" s="398" t="s">
        <v>1</v>
      </c>
      <c r="I256" s="399">
        <f t="shared" ca="1" si="205"/>
        <v>552400</v>
      </c>
      <c r="J256" s="399">
        <f t="shared" ca="1" si="206"/>
        <v>552400</v>
      </c>
      <c r="K256" s="428">
        <f t="shared" ref="K256:U256" si="208">SUM(K245:K255)</f>
        <v>0</v>
      </c>
      <c r="L256" s="428">
        <f t="shared" si="208"/>
        <v>0</v>
      </c>
      <c r="M256" s="428">
        <f t="shared" ref="M256:Q256" si="209">SUM(M245:M255)</f>
        <v>368700</v>
      </c>
      <c r="N256" s="428">
        <f t="shared" si="209"/>
        <v>368700</v>
      </c>
      <c r="O256" s="428">
        <f t="shared" ref="O256:P256" si="210">SUM(O245:O255)</f>
        <v>552400</v>
      </c>
      <c r="P256" s="428">
        <f t="shared" si="210"/>
        <v>743100</v>
      </c>
      <c r="Q256" s="428">
        <f t="shared" si="209"/>
        <v>743100</v>
      </c>
      <c r="R256" s="428">
        <f t="shared" si="208"/>
        <v>960800</v>
      </c>
      <c r="S256" s="428">
        <f t="shared" si="208"/>
        <v>1178300</v>
      </c>
      <c r="T256" s="428">
        <f t="shared" si="208"/>
        <v>1432722</v>
      </c>
      <c r="U256" s="428">
        <f t="shared" si="208"/>
        <v>1718645</v>
      </c>
      <c r="V256" s="428">
        <f t="shared" ref="V256" si="211">SUM(V245:V255)</f>
        <v>2014167</v>
      </c>
      <c r="W256" s="428">
        <f t="shared" ref="W256" si="212">SUM(W245:W255)</f>
        <v>0</v>
      </c>
      <c r="X256" s="428">
        <f t="shared" ref="X256:Y256" si="213">SUM(X245:X255)</f>
        <v>0</v>
      </c>
      <c r="Y256" s="428">
        <f t="shared" si="213"/>
        <v>552400</v>
      </c>
      <c r="Z256" s="1218"/>
    </row>
    <row r="257" spans="1:26" outlineLevel="1" x14ac:dyDescent="0.2">
      <c r="A257" s="363">
        <v>257</v>
      </c>
      <c r="B257" s="364">
        <f t="shared" si="175"/>
        <v>257</v>
      </c>
      <c r="C257" s="364">
        <f t="shared" si="12"/>
        <v>15</v>
      </c>
      <c r="D257" s="364" t="str">
        <f t="shared" si="176"/>
        <v>$O$257</v>
      </c>
      <c r="E257" s="364">
        <f t="shared" si="13"/>
        <v>15</v>
      </c>
      <c r="F257" s="364" t="str">
        <f t="shared" si="177"/>
        <v>$O$257</v>
      </c>
      <c r="G257" s="432"/>
      <c r="H257" s="433"/>
      <c r="I257" s="434"/>
      <c r="J257" s="434"/>
      <c r="K257" s="434"/>
      <c r="L257" s="434"/>
      <c r="M257" s="434"/>
      <c r="N257" s="434"/>
      <c r="O257" s="434"/>
      <c r="P257" s="434"/>
      <c r="Q257" s="434"/>
      <c r="R257" s="434"/>
      <c r="S257" s="434"/>
      <c r="T257" s="434"/>
      <c r="U257" s="434"/>
      <c r="V257" s="434"/>
      <c r="W257" s="434"/>
      <c r="X257" s="434"/>
      <c r="Y257" s="434"/>
      <c r="Z257" s="1121"/>
    </row>
    <row r="258" spans="1:26" outlineLevel="1" x14ac:dyDescent="0.2">
      <c r="A258" s="363">
        <v>258</v>
      </c>
      <c r="B258" s="364">
        <f t="shared" si="175"/>
        <v>258</v>
      </c>
      <c r="C258" s="364">
        <f t="shared" si="12"/>
        <v>15</v>
      </c>
      <c r="D258" s="364" t="str">
        <f t="shared" si="176"/>
        <v>$O$258</v>
      </c>
      <c r="E258" s="364">
        <f t="shared" si="13"/>
        <v>15</v>
      </c>
      <c r="F258" s="364" t="str">
        <f t="shared" si="177"/>
        <v>$O$258</v>
      </c>
      <c r="G258" s="1073" t="s">
        <v>473</v>
      </c>
      <c r="H258" s="421" t="s">
        <v>226</v>
      </c>
      <c r="I258" s="422"/>
      <c r="J258" s="422"/>
      <c r="K258" s="423"/>
      <c r="L258" s="423"/>
      <c r="M258" s="424" t="str">
        <f>M99</f>
        <v>2018B</v>
      </c>
      <c r="N258" s="424">
        <f t="shared" ref="N258" si="214">N99</f>
        <v>2018</v>
      </c>
      <c r="O258" s="424">
        <f t="shared" ref="O258:W258" si="215">O99</f>
        <v>2016</v>
      </c>
      <c r="P258" s="424">
        <f t="shared" si="215"/>
        <v>2015</v>
      </c>
      <c r="Q258" s="424" t="str">
        <f t="shared" si="215"/>
        <v>2015K</v>
      </c>
      <c r="R258" s="424">
        <f t="shared" si="215"/>
        <v>2014</v>
      </c>
      <c r="S258" s="424">
        <f t="shared" si="215"/>
        <v>2013</v>
      </c>
      <c r="T258" s="424">
        <f t="shared" si="215"/>
        <v>2012</v>
      </c>
      <c r="U258" s="424">
        <f t="shared" si="215"/>
        <v>2011</v>
      </c>
      <c r="V258" s="424">
        <f t="shared" si="215"/>
        <v>2010</v>
      </c>
      <c r="W258" s="424">
        <f t="shared" si="215"/>
        <v>2009</v>
      </c>
      <c r="X258" s="424">
        <f t="shared" ref="X258:Y258" si="216">X99</f>
        <v>2008</v>
      </c>
      <c r="Y258" s="424" t="str">
        <f t="shared" si="216"/>
        <v>20xx</v>
      </c>
      <c r="Z258" s="1209"/>
    </row>
    <row r="259" spans="1:26" outlineLevel="1" x14ac:dyDescent="0.2">
      <c r="A259" s="363">
        <v>259</v>
      </c>
      <c r="B259" s="364">
        <f t="shared" si="175"/>
        <v>259</v>
      </c>
      <c r="C259" s="364">
        <f t="shared" si="12"/>
        <v>15</v>
      </c>
      <c r="D259" s="364" t="str">
        <f t="shared" si="176"/>
        <v>$O$259</v>
      </c>
      <c r="E259" s="364">
        <f t="shared" si="13"/>
        <v>15</v>
      </c>
      <c r="F259" s="364" t="str">
        <f t="shared" si="177"/>
        <v>$O$259</v>
      </c>
      <c r="G259" s="1074" t="s">
        <v>474</v>
      </c>
      <c r="H259" s="1076" t="s">
        <v>1</v>
      </c>
      <c r="I259" s="946"/>
      <c r="J259" s="946"/>
      <c r="K259" s="946"/>
      <c r="L259" s="946"/>
      <c r="M259" s="409"/>
      <c r="N259" s="1477">
        <v>99402349.171307132</v>
      </c>
      <c r="O259" s="409">
        <v>95820812.45939146</v>
      </c>
      <c r="P259" s="409">
        <v>106550517.368384</v>
      </c>
      <c r="Q259" s="409">
        <f>106550517.368384-9600000</f>
        <v>96950517.368384004</v>
      </c>
      <c r="R259" s="409">
        <v>92839868.429563493</v>
      </c>
      <c r="S259" s="409">
        <v>87196457.438144892</v>
      </c>
      <c r="T259" s="409"/>
      <c r="U259" s="409"/>
      <c r="V259" s="409"/>
      <c r="W259" s="409"/>
      <c r="X259" s="414"/>
      <c r="Y259" s="409">
        <v>95820812.45939146</v>
      </c>
      <c r="Z259" s="1211"/>
    </row>
    <row r="260" spans="1:26" outlineLevel="1" x14ac:dyDescent="0.2">
      <c r="A260" s="363">
        <v>260</v>
      </c>
      <c r="B260" s="364">
        <f t="shared" si="175"/>
        <v>260</v>
      </c>
      <c r="C260" s="364">
        <f t="shared" si="12"/>
        <v>15</v>
      </c>
      <c r="D260" s="364" t="str">
        <f t="shared" si="176"/>
        <v>$O$260</v>
      </c>
      <c r="E260" s="364">
        <f t="shared" si="13"/>
        <v>15</v>
      </c>
      <c r="F260" s="364" t="str">
        <f t="shared" si="177"/>
        <v>$O$260</v>
      </c>
      <c r="G260" s="1075" t="s">
        <v>475</v>
      </c>
      <c r="H260" s="1077" t="s">
        <v>1</v>
      </c>
      <c r="I260" s="493"/>
      <c r="J260" s="493"/>
      <c r="K260" s="493"/>
      <c r="L260" s="493"/>
      <c r="M260" s="410"/>
      <c r="N260" s="1478">
        <v>9985040.9286929052</v>
      </c>
      <c r="O260" s="410">
        <v>10280276.290608536</v>
      </c>
      <c r="P260" s="410">
        <v>10343438.431615852</v>
      </c>
      <c r="Q260" s="410">
        <v>10343229.358329274</v>
      </c>
      <c r="R260" s="410">
        <v>8163479.4704365227</v>
      </c>
      <c r="S260" s="410">
        <v>8526326.5118551124</v>
      </c>
      <c r="T260" s="410"/>
      <c r="U260" s="410"/>
      <c r="V260" s="410"/>
      <c r="W260" s="410"/>
      <c r="X260" s="417"/>
      <c r="Y260" s="410">
        <v>10280276.290608536</v>
      </c>
      <c r="Z260" s="1211"/>
    </row>
    <row r="261" spans="1:26" outlineLevel="1" x14ac:dyDescent="0.2">
      <c r="A261" s="363">
        <v>261</v>
      </c>
      <c r="B261" s="364">
        <f t="shared" si="175"/>
        <v>261</v>
      </c>
      <c r="C261" s="364">
        <f t="shared" si="12"/>
        <v>15</v>
      </c>
      <c r="D261" s="364" t="str">
        <f t="shared" si="176"/>
        <v>$O$261</v>
      </c>
      <c r="E261" s="364">
        <f t="shared" si="13"/>
        <v>15</v>
      </c>
      <c r="F261" s="364" t="str">
        <f t="shared" si="177"/>
        <v>$O$261</v>
      </c>
      <c r="G261" s="1075" t="s">
        <v>476</v>
      </c>
      <c r="H261" s="1077" t="s">
        <v>1</v>
      </c>
      <c r="I261" s="493"/>
      <c r="J261" s="493"/>
      <c r="K261" s="493"/>
      <c r="L261" s="493"/>
      <c r="M261" s="493">
        <f>SUM(M259:M260)</f>
        <v>0</v>
      </c>
      <c r="N261" s="493">
        <f>SUM(N259:N260)</f>
        <v>109387390.10000004</v>
      </c>
      <c r="O261" s="493">
        <f t="shared" ref="O261:W261" si="217">SUM(O259:O260)</f>
        <v>106101088.75</v>
      </c>
      <c r="P261" s="493">
        <f t="shared" si="217"/>
        <v>116893955.79999986</v>
      </c>
      <c r="Q261" s="493">
        <f t="shared" si="217"/>
        <v>107293746.72671327</v>
      </c>
      <c r="R261" s="493">
        <f t="shared" si="217"/>
        <v>101003347.90000002</v>
      </c>
      <c r="S261" s="493">
        <f t="shared" si="217"/>
        <v>95722783.950000003</v>
      </c>
      <c r="T261" s="493">
        <f t="shared" si="217"/>
        <v>0</v>
      </c>
      <c r="U261" s="493">
        <f t="shared" si="217"/>
        <v>0</v>
      </c>
      <c r="V261" s="493">
        <f t="shared" si="217"/>
        <v>0</v>
      </c>
      <c r="W261" s="493">
        <f t="shared" si="217"/>
        <v>0</v>
      </c>
      <c r="X261" s="493">
        <f t="shared" ref="X261:Y261" si="218">SUM(X259:X260)</f>
        <v>0</v>
      </c>
      <c r="Y261" s="493">
        <f t="shared" si="218"/>
        <v>106101088.75</v>
      </c>
      <c r="Z261" s="1210"/>
    </row>
    <row r="262" spans="1:26" outlineLevel="1" x14ac:dyDescent="0.2">
      <c r="A262" s="363">
        <v>262</v>
      </c>
      <c r="B262" s="364">
        <f t="shared" si="175"/>
        <v>262</v>
      </c>
      <c r="C262" s="364">
        <f t="shared" si="12"/>
        <v>15</v>
      </c>
      <c r="D262" s="364" t="str">
        <f t="shared" si="176"/>
        <v>$O$262</v>
      </c>
      <c r="E262" s="364">
        <f t="shared" si="13"/>
        <v>15</v>
      </c>
      <c r="F262" s="364" t="str">
        <f t="shared" si="177"/>
        <v>$O$262</v>
      </c>
      <c r="G262" s="1074" t="s">
        <v>474</v>
      </c>
      <c r="H262" s="1076" t="s">
        <v>1</v>
      </c>
      <c r="I262" s="1082"/>
      <c r="J262" s="1082"/>
      <c r="K262" s="1082"/>
      <c r="L262" s="1082"/>
      <c r="M262" s="1078"/>
      <c r="N262" s="1078">
        <f>N259/N261</f>
        <v>0.90871853767088917</v>
      </c>
      <c r="O262" s="1078">
        <f t="shared" ref="O262:W262" si="219">O259/O261</f>
        <v>0.90310866352341235</v>
      </c>
      <c r="P262" s="1078">
        <f t="shared" si="219"/>
        <v>0.91151434339930282</v>
      </c>
      <c r="Q262" s="1078">
        <f t="shared" si="219"/>
        <v>0.90359895451619943</v>
      </c>
      <c r="R262" s="1078">
        <f t="shared" si="219"/>
        <v>0.9191761497003158</v>
      </c>
      <c r="S262" s="1078">
        <f t="shared" si="219"/>
        <v>0.91092688532430521</v>
      </c>
      <c r="T262" s="1078" t="e">
        <f t="shared" si="219"/>
        <v>#DIV/0!</v>
      </c>
      <c r="U262" s="1078" t="e">
        <f t="shared" si="219"/>
        <v>#DIV/0!</v>
      </c>
      <c r="V262" s="1078" t="e">
        <f t="shared" si="219"/>
        <v>#DIV/0!</v>
      </c>
      <c r="W262" s="1078" t="e">
        <f t="shared" si="219"/>
        <v>#DIV/0!</v>
      </c>
      <c r="X262" s="1078" t="e">
        <f t="shared" ref="X262:Y262" si="220">X259/X261</f>
        <v>#DIV/0!</v>
      </c>
      <c r="Y262" s="1078">
        <f t="shared" si="220"/>
        <v>0.90310866352341235</v>
      </c>
      <c r="Z262" s="1222"/>
    </row>
    <row r="263" spans="1:26" outlineLevel="1" x14ac:dyDescent="0.2">
      <c r="A263" s="363">
        <v>263</v>
      </c>
      <c r="B263" s="364">
        <f t="shared" si="175"/>
        <v>263</v>
      </c>
      <c r="C263" s="364">
        <f t="shared" si="12"/>
        <v>15</v>
      </c>
      <c r="D263" s="364" t="str">
        <f t="shared" si="176"/>
        <v>$O$263</v>
      </c>
      <c r="E263" s="364">
        <f t="shared" si="13"/>
        <v>15</v>
      </c>
      <c r="F263" s="364" t="str">
        <f t="shared" si="177"/>
        <v>$O$263</v>
      </c>
      <c r="G263" s="1075" t="s">
        <v>475</v>
      </c>
      <c r="H263" s="1077" t="s">
        <v>1</v>
      </c>
      <c r="I263" s="1080"/>
      <c r="J263" s="1080"/>
      <c r="K263" s="1080"/>
      <c r="L263" s="1080"/>
      <c r="M263" s="1079"/>
      <c r="N263" s="1079">
        <f>1-N262</f>
        <v>9.128146232911083E-2</v>
      </c>
      <c r="O263" s="1079">
        <f t="shared" ref="O263:W263" si="221">1-O262</f>
        <v>9.6891336476587653E-2</v>
      </c>
      <c r="P263" s="1079">
        <f t="shared" si="221"/>
        <v>8.8485656600697182E-2</v>
      </c>
      <c r="Q263" s="1079">
        <f t="shared" si="221"/>
        <v>9.6401045483800574E-2</v>
      </c>
      <c r="R263" s="1079">
        <f t="shared" si="221"/>
        <v>8.0823850299684197E-2</v>
      </c>
      <c r="S263" s="1079">
        <f t="shared" si="221"/>
        <v>8.9073114675694787E-2</v>
      </c>
      <c r="T263" s="1079" t="e">
        <f t="shared" si="221"/>
        <v>#DIV/0!</v>
      </c>
      <c r="U263" s="1079" t="e">
        <f t="shared" si="221"/>
        <v>#DIV/0!</v>
      </c>
      <c r="V263" s="1079" t="e">
        <f t="shared" si="221"/>
        <v>#DIV/0!</v>
      </c>
      <c r="W263" s="1079" t="e">
        <f t="shared" si="221"/>
        <v>#DIV/0!</v>
      </c>
      <c r="X263" s="1079" t="e">
        <f t="shared" ref="X263:Y263" si="222">1-X262</f>
        <v>#DIV/0!</v>
      </c>
      <c r="Y263" s="1079">
        <f t="shared" si="222"/>
        <v>9.6891336476587653E-2</v>
      </c>
      <c r="Z263" s="1222"/>
    </row>
    <row r="264" spans="1:26" outlineLevel="1" x14ac:dyDescent="0.2">
      <c r="A264" s="363">
        <v>264</v>
      </c>
      <c r="B264" s="364">
        <f t="shared" si="175"/>
        <v>264</v>
      </c>
      <c r="C264" s="364">
        <f t="shared" si="12"/>
        <v>15</v>
      </c>
      <c r="D264" s="364" t="str">
        <f t="shared" si="176"/>
        <v>$O$264</v>
      </c>
      <c r="E264" s="364">
        <f t="shared" si="13"/>
        <v>15</v>
      </c>
      <c r="F264" s="364" t="str">
        <f t="shared" si="177"/>
        <v>$O$264</v>
      </c>
      <c r="G264" s="1075" t="s">
        <v>476</v>
      </c>
      <c r="H264" s="1077" t="s">
        <v>1</v>
      </c>
      <c r="I264" s="1080"/>
      <c r="J264" s="1080"/>
      <c r="K264" s="1080"/>
      <c r="L264" s="1080"/>
      <c r="M264" s="1083" t="s">
        <v>479</v>
      </c>
      <c r="N264" s="1080">
        <f>SUM(N262:N263)</f>
        <v>1</v>
      </c>
      <c r="O264" s="1080">
        <f t="shared" ref="O264" si="223">SUM(O262:O263)</f>
        <v>1</v>
      </c>
      <c r="P264" s="1080">
        <f t="shared" ref="P264" si="224">SUM(P262:P263)</f>
        <v>1</v>
      </c>
      <c r="Q264" s="1080">
        <f t="shared" ref="Q264" si="225">SUM(Q262:Q263)</f>
        <v>1</v>
      </c>
      <c r="R264" s="1080">
        <f t="shared" ref="R264" si="226">SUM(R262:R263)</f>
        <v>1</v>
      </c>
      <c r="S264" s="1080">
        <f t="shared" ref="S264" si="227">SUM(S262:S263)</f>
        <v>1</v>
      </c>
      <c r="T264" s="1080" t="e">
        <f t="shared" ref="T264" si="228">SUM(T262:T263)</f>
        <v>#DIV/0!</v>
      </c>
      <c r="U264" s="1080" t="e">
        <f t="shared" ref="U264" si="229">SUM(U262:U263)</f>
        <v>#DIV/0!</v>
      </c>
      <c r="V264" s="1080" t="e">
        <f t="shared" ref="V264" si="230">SUM(V262:V263)</f>
        <v>#DIV/0!</v>
      </c>
      <c r="W264" s="1080" t="e">
        <f t="shared" ref="W264" si="231">SUM(W262:W263)</f>
        <v>#DIV/0!</v>
      </c>
      <c r="X264" s="1080" t="e">
        <f t="shared" ref="X264:Y264" si="232">SUM(X262:X263)</f>
        <v>#DIV/0!</v>
      </c>
      <c r="Y264" s="1080">
        <f t="shared" si="232"/>
        <v>1</v>
      </c>
      <c r="Z264" s="1223"/>
    </row>
    <row r="265" spans="1:26" outlineLevel="1" x14ac:dyDescent="0.2">
      <c r="A265" s="363">
        <v>265</v>
      </c>
    </row>
    <row r="266" spans="1:26" x14ac:dyDescent="0.2">
      <c r="A266" s="363">
        <v>266</v>
      </c>
    </row>
  </sheetData>
  <autoFilter ref="A4:AE158"/>
  <dataValidations disablePrompts="1" count="2">
    <dataValidation type="list" allowBlank="1" showInputMessage="1" showErrorMessage="1" sqref="K3:L3">
      <formula1>$AB$3:$AB$4</formula1>
    </dataValidation>
    <dataValidation type="list" allowBlank="1" showInputMessage="1" showErrorMessage="1" sqref="Z3 I3:J3">
      <formula1>$M$4:$Y$4</formula1>
    </dataValidation>
  </dataValidations>
  <pageMargins left="0.70866141732283472" right="0.70866141732283472" top="0.78740157480314965" bottom="0.78740157480314965" header="0.31496062992125984" footer="0.31496062992125984"/>
  <pageSetup paperSize="9" scale="73" orientation="portrait" r:id="rId1"/>
  <headerFooter>
    <oddHeader>&amp;LFinanzausgleich Innerkantonal - Dateneingabe</oddHeader>
    <oddFooter>&amp;L&amp;F&amp;A</oddFooter>
  </headerFooter>
  <drawing r:id="rId2"/>
  <legacy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6">
    <tabColor rgb="FF00B0F0"/>
  </sheetPr>
  <dimension ref="A1:ZZ338"/>
  <sheetViews>
    <sheetView zoomScaleNormal="100" workbookViewId="0">
      <selection activeCell="L24" sqref="L24"/>
    </sheetView>
  </sheetViews>
  <sheetFormatPr baseColWidth="10" defaultColWidth="11" defaultRowHeight="14.25" x14ac:dyDescent="0.2"/>
  <cols>
    <col min="1" max="4" width="11" style="173"/>
    <col min="5" max="5" width="11" style="290"/>
    <col min="6" max="6" width="12" style="173" customWidth="1"/>
    <col min="7" max="7" width="10.5" style="173" customWidth="1"/>
    <col min="8" max="8" width="12.375" style="173" customWidth="1"/>
    <col min="9" max="9" width="12" style="173" customWidth="1"/>
    <col min="10" max="11" width="11.75" style="173" customWidth="1"/>
    <col min="12" max="16384" width="11" style="173"/>
  </cols>
  <sheetData>
    <row r="1" spans="1:702" s="504" customFormat="1" ht="18" x14ac:dyDescent="0.25">
      <c r="A1" s="168" t="str">
        <f>II_2!A1</f>
        <v>KANTON NIDWALDEN</v>
      </c>
      <c r="E1" s="505"/>
      <c r="G1" s="170"/>
      <c r="H1" s="108"/>
      <c r="I1" s="108"/>
      <c r="J1" s="108"/>
    </row>
    <row r="2" spans="1:702" s="504" customFormat="1" ht="7.5" customHeight="1" x14ac:dyDescent="0.25">
      <c r="A2" s="168"/>
      <c r="E2" s="505"/>
      <c r="J2" s="171"/>
    </row>
    <row r="3" spans="1:702" s="504" customFormat="1" ht="15" x14ac:dyDescent="0.2">
      <c r="A3" s="172" t="str">
        <f>II_2!3:3</f>
        <v>FINANZAUSGLEICH 2017</v>
      </c>
      <c r="E3" s="505"/>
      <c r="H3" s="1"/>
      <c r="J3" s="171"/>
    </row>
    <row r="4" spans="1:702" x14ac:dyDescent="0.2">
      <c r="J4" s="174"/>
    </row>
    <row r="5" spans="1:702" ht="18" x14ac:dyDescent="0.25">
      <c r="A5" s="175" t="s">
        <v>55</v>
      </c>
      <c r="B5" s="176"/>
      <c r="J5" s="174"/>
    </row>
    <row r="6" spans="1:702" ht="15" thickBot="1" x14ac:dyDescent="0.25">
      <c r="J6" s="174"/>
    </row>
    <row r="7" spans="1:702" x14ac:dyDescent="0.2">
      <c r="C7" s="736"/>
      <c r="D7" s="736"/>
      <c r="E7" s="820"/>
      <c r="F7" s="736"/>
      <c r="G7" s="736"/>
      <c r="H7" s="736"/>
      <c r="I7" s="736"/>
      <c r="J7" s="821"/>
      <c r="K7" s="950" t="s">
        <v>360</v>
      </c>
      <c r="L7" s="938"/>
      <c r="M7" s="177" t="s">
        <v>89</v>
      </c>
    </row>
    <row r="8" spans="1:702" s="177" customFormat="1" ht="12" x14ac:dyDescent="0.2">
      <c r="A8" s="177" t="s">
        <v>0</v>
      </c>
      <c r="B8" s="178" t="s">
        <v>56</v>
      </c>
      <c r="C8" s="822" t="s">
        <v>57</v>
      </c>
      <c r="D8" s="823" t="s">
        <v>58</v>
      </c>
      <c r="E8" s="824" t="s">
        <v>59</v>
      </c>
      <c r="F8" s="825" t="s">
        <v>20</v>
      </c>
      <c r="G8" s="824" t="s">
        <v>33</v>
      </c>
      <c r="H8" s="826" t="s">
        <v>32</v>
      </c>
      <c r="I8" s="824" t="s">
        <v>60</v>
      </c>
      <c r="J8" s="827" t="s">
        <v>61</v>
      </c>
      <c r="K8" s="951" t="s">
        <v>25</v>
      </c>
      <c r="L8" s="939" t="s">
        <v>61</v>
      </c>
      <c r="M8" s="194">
        <f ca="1">SUM(II_2!H31)</f>
        <v>1266.27</v>
      </c>
      <c r="N8" s="194">
        <f ca="1">$M8*N9</f>
        <v>1139.009865</v>
      </c>
      <c r="O8" s="194">
        <f t="shared" ref="O8:BZ8" ca="1" si="0">$M8*O9</f>
        <v>1138.3767300000002</v>
      </c>
      <c r="P8" s="194">
        <f t="shared" ca="1" si="0"/>
        <v>1137.7435950000001</v>
      </c>
      <c r="Q8" s="194">
        <f t="shared" ca="1" si="0"/>
        <v>1137.1104600000003</v>
      </c>
      <c r="R8" s="194">
        <f t="shared" ca="1" si="0"/>
        <v>1136.4773250000003</v>
      </c>
      <c r="S8" s="194">
        <f t="shared" ca="1" si="0"/>
        <v>1135.8441900000005</v>
      </c>
      <c r="T8" s="194">
        <f t="shared" ca="1" si="0"/>
        <v>1135.2110550000004</v>
      </c>
      <c r="U8" s="194">
        <f t="shared" ca="1" si="0"/>
        <v>1134.5779200000006</v>
      </c>
      <c r="V8" s="194">
        <f t="shared" ca="1" si="0"/>
        <v>1133.9447850000006</v>
      </c>
      <c r="W8" s="194">
        <f t="shared" ca="1" si="0"/>
        <v>1133.3116500000008</v>
      </c>
      <c r="X8" s="194">
        <f t="shared" ca="1" si="0"/>
        <v>1132.6785150000007</v>
      </c>
      <c r="Y8" s="194">
        <f t="shared" ca="1" si="0"/>
        <v>1132.0453800000009</v>
      </c>
      <c r="Z8" s="194">
        <f t="shared" ca="1" si="0"/>
        <v>1131.4122450000009</v>
      </c>
      <c r="AA8" s="194">
        <f t="shared" ca="1" si="0"/>
        <v>1130.7791100000011</v>
      </c>
      <c r="AB8" s="194">
        <f t="shared" ca="1" si="0"/>
        <v>1130.145975000001</v>
      </c>
      <c r="AC8" s="194">
        <f t="shared" ca="1" si="0"/>
        <v>1129.5128400000012</v>
      </c>
      <c r="AD8" s="194">
        <f t="shared" ca="1" si="0"/>
        <v>1128.8797050000012</v>
      </c>
      <c r="AE8" s="194">
        <f t="shared" ca="1" si="0"/>
        <v>1128.2465700000012</v>
      </c>
      <c r="AF8" s="194">
        <f t="shared" ca="1" si="0"/>
        <v>1127.6134350000013</v>
      </c>
      <c r="AG8" s="194">
        <f t="shared" ca="1" si="0"/>
        <v>1126.9803000000013</v>
      </c>
      <c r="AH8" s="194">
        <f t="shared" ca="1" si="0"/>
        <v>1126.3471650000015</v>
      </c>
      <c r="AI8" s="194">
        <f t="shared" ca="1" si="0"/>
        <v>1125.7140300000015</v>
      </c>
      <c r="AJ8" s="194">
        <f t="shared" ca="1" si="0"/>
        <v>1125.0808950000016</v>
      </c>
      <c r="AK8" s="194">
        <f t="shared" ca="1" si="0"/>
        <v>1124.4477600000016</v>
      </c>
      <c r="AL8" s="194">
        <f t="shared" ca="1" si="0"/>
        <v>1123.8146250000018</v>
      </c>
      <c r="AM8" s="194">
        <f t="shared" ca="1" si="0"/>
        <v>1123.1814900000018</v>
      </c>
      <c r="AN8" s="194">
        <f t="shared" ca="1" si="0"/>
        <v>1122.5483550000019</v>
      </c>
      <c r="AO8" s="194">
        <f t="shared" ca="1" si="0"/>
        <v>1121.9152200000019</v>
      </c>
      <c r="AP8" s="194">
        <f t="shared" ca="1" si="0"/>
        <v>1121.2820850000021</v>
      </c>
      <c r="AQ8" s="194">
        <f t="shared" ca="1" si="0"/>
        <v>1120.6489500000021</v>
      </c>
      <c r="AR8" s="194">
        <f t="shared" ca="1" si="0"/>
        <v>1120.0158150000022</v>
      </c>
      <c r="AS8" s="194">
        <f t="shared" ca="1" si="0"/>
        <v>1119.3826800000022</v>
      </c>
      <c r="AT8" s="194">
        <f t="shared" ca="1" si="0"/>
        <v>1118.7495450000024</v>
      </c>
      <c r="AU8" s="194">
        <f t="shared" ca="1" si="0"/>
        <v>1118.1164100000024</v>
      </c>
      <c r="AV8" s="194">
        <f t="shared" ca="1" si="0"/>
        <v>1117.4832750000025</v>
      </c>
      <c r="AW8" s="194">
        <f t="shared" ca="1" si="0"/>
        <v>1116.8501400000025</v>
      </c>
      <c r="AX8" s="194">
        <f t="shared" ca="1" si="0"/>
        <v>1116.2170050000027</v>
      </c>
      <c r="AY8" s="194">
        <f t="shared" ca="1" si="0"/>
        <v>1115.5838700000027</v>
      </c>
      <c r="AZ8" s="194">
        <f t="shared" ca="1" si="0"/>
        <v>1114.9507350000026</v>
      </c>
      <c r="BA8" s="194">
        <f t="shared" ca="1" si="0"/>
        <v>1114.3176000000028</v>
      </c>
      <c r="BB8" s="194">
        <f t="shared" ca="1" si="0"/>
        <v>1113.6844650000028</v>
      </c>
      <c r="BC8" s="194">
        <f t="shared" ca="1" si="0"/>
        <v>1113.051330000003</v>
      </c>
      <c r="BD8" s="194">
        <f t="shared" ca="1" si="0"/>
        <v>1112.4181950000029</v>
      </c>
      <c r="BE8" s="194">
        <f t="shared" ca="1" si="0"/>
        <v>1111.7850600000031</v>
      </c>
      <c r="BF8" s="194">
        <f t="shared" ca="1" si="0"/>
        <v>1111.1519250000031</v>
      </c>
      <c r="BG8" s="194">
        <f t="shared" ca="1" si="0"/>
        <v>1110.5187900000033</v>
      </c>
      <c r="BH8" s="194">
        <f t="shared" ca="1" si="0"/>
        <v>1109.8856550000032</v>
      </c>
      <c r="BI8" s="194">
        <f t="shared" ca="1" si="0"/>
        <v>1109.2525200000034</v>
      </c>
      <c r="BJ8" s="194">
        <f t="shared" ca="1" si="0"/>
        <v>1108.6193850000034</v>
      </c>
      <c r="BK8" s="194">
        <f t="shared" ca="1" si="0"/>
        <v>1107.9862500000036</v>
      </c>
      <c r="BL8" s="194">
        <f t="shared" ca="1" si="0"/>
        <v>1107.3531150000035</v>
      </c>
      <c r="BM8" s="194">
        <f t="shared" ca="1" si="0"/>
        <v>1106.7199800000037</v>
      </c>
      <c r="BN8" s="194">
        <f t="shared" ca="1" si="0"/>
        <v>1106.0868450000037</v>
      </c>
      <c r="BO8" s="194">
        <f t="shared" ca="1" si="0"/>
        <v>1105.4537100000039</v>
      </c>
      <c r="BP8" s="194">
        <f t="shared" ca="1" si="0"/>
        <v>1104.8205750000038</v>
      </c>
      <c r="BQ8" s="194">
        <f t="shared" ca="1" si="0"/>
        <v>1104.187440000004</v>
      </c>
      <c r="BR8" s="194">
        <f t="shared" ca="1" si="0"/>
        <v>1103.554305000004</v>
      </c>
      <c r="BS8" s="194">
        <f t="shared" ca="1" si="0"/>
        <v>1102.9211700000042</v>
      </c>
      <c r="BT8" s="194">
        <f t="shared" ca="1" si="0"/>
        <v>1102.2880350000041</v>
      </c>
      <c r="BU8" s="194">
        <f t="shared" ca="1" si="0"/>
        <v>1101.6549000000041</v>
      </c>
      <c r="BV8" s="194">
        <f t="shared" ca="1" si="0"/>
        <v>1101.0217650000043</v>
      </c>
      <c r="BW8" s="194">
        <f t="shared" ca="1" si="0"/>
        <v>1100.3886300000042</v>
      </c>
      <c r="BX8" s="194">
        <f t="shared" ca="1" si="0"/>
        <v>1099.7554950000044</v>
      </c>
      <c r="BY8" s="194">
        <f t="shared" ca="1" si="0"/>
        <v>1099.1223600000044</v>
      </c>
      <c r="BZ8" s="194">
        <f t="shared" ca="1" si="0"/>
        <v>1098.4892250000046</v>
      </c>
      <c r="CA8" s="194">
        <f t="shared" ref="CA8:EL8" ca="1" si="1">$M8*CA9</f>
        <v>1097.8560900000045</v>
      </c>
      <c r="CB8" s="194">
        <f t="shared" ca="1" si="1"/>
        <v>1097.2229550000047</v>
      </c>
      <c r="CC8" s="194">
        <f t="shared" ca="1" si="1"/>
        <v>1096.5898200000047</v>
      </c>
      <c r="CD8" s="194">
        <f t="shared" ca="1" si="1"/>
        <v>1095.9566850000049</v>
      </c>
      <c r="CE8" s="194">
        <f t="shared" ca="1" si="1"/>
        <v>1095.3235500000048</v>
      </c>
      <c r="CF8" s="194">
        <f t="shared" ca="1" si="1"/>
        <v>1094.690415000005</v>
      </c>
      <c r="CG8" s="194">
        <f t="shared" ca="1" si="1"/>
        <v>1094.057280000005</v>
      </c>
      <c r="CH8" s="194">
        <f t="shared" ca="1" si="1"/>
        <v>1093.4241450000052</v>
      </c>
      <c r="CI8" s="194">
        <f t="shared" ca="1" si="1"/>
        <v>1092.7910100000051</v>
      </c>
      <c r="CJ8" s="194">
        <f t="shared" ca="1" si="1"/>
        <v>1092.1578750000053</v>
      </c>
      <c r="CK8" s="194">
        <f t="shared" ca="1" si="1"/>
        <v>1091.5247400000053</v>
      </c>
      <c r="CL8" s="194">
        <f t="shared" ca="1" si="1"/>
        <v>1090.8916050000055</v>
      </c>
      <c r="CM8" s="194">
        <f t="shared" ca="1" si="1"/>
        <v>1090.2584700000054</v>
      </c>
      <c r="CN8" s="194">
        <f t="shared" ca="1" si="1"/>
        <v>1089.6253350000056</v>
      </c>
      <c r="CO8" s="194">
        <f t="shared" ca="1" si="1"/>
        <v>1088.9922000000056</v>
      </c>
      <c r="CP8" s="194">
        <f t="shared" ca="1" si="1"/>
        <v>1088.3590650000056</v>
      </c>
      <c r="CQ8" s="194">
        <f t="shared" ca="1" si="1"/>
        <v>1087.7259300000057</v>
      </c>
      <c r="CR8" s="194">
        <f t="shared" ca="1" si="1"/>
        <v>1087.0927950000057</v>
      </c>
      <c r="CS8" s="194">
        <f t="shared" ca="1" si="1"/>
        <v>1086.4596600000059</v>
      </c>
      <c r="CT8" s="194">
        <f t="shared" ca="1" si="1"/>
        <v>1085.8265250000059</v>
      </c>
      <c r="CU8" s="194">
        <f t="shared" ca="1" si="1"/>
        <v>1085.193390000006</v>
      </c>
      <c r="CV8" s="194">
        <f t="shared" ca="1" si="1"/>
        <v>1084.560255000006</v>
      </c>
      <c r="CW8" s="194">
        <f t="shared" ca="1" si="1"/>
        <v>1083.9271200000062</v>
      </c>
      <c r="CX8" s="194">
        <f t="shared" ca="1" si="1"/>
        <v>1083.2939850000062</v>
      </c>
      <c r="CY8" s="194">
        <f t="shared" ca="1" si="1"/>
        <v>1082.6608500000063</v>
      </c>
      <c r="CZ8" s="194">
        <f t="shared" ca="1" si="1"/>
        <v>1082.0277150000063</v>
      </c>
      <c r="DA8" s="194">
        <f t="shared" ca="1" si="1"/>
        <v>1081.3945800000065</v>
      </c>
      <c r="DB8" s="194">
        <f t="shared" ca="1" si="1"/>
        <v>1080.7614450000065</v>
      </c>
      <c r="DC8" s="194">
        <f t="shared" ca="1" si="1"/>
        <v>1080.1283100000066</v>
      </c>
      <c r="DD8" s="194">
        <f t="shared" ca="1" si="1"/>
        <v>1079.4951750000066</v>
      </c>
      <c r="DE8" s="194">
        <f t="shared" ca="1" si="1"/>
        <v>1078.8620400000068</v>
      </c>
      <c r="DF8" s="194">
        <f t="shared" ca="1" si="1"/>
        <v>1078.2289050000068</v>
      </c>
      <c r="DG8" s="194">
        <f t="shared" ca="1" si="1"/>
        <v>1077.595770000007</v>
      </c>
      <c r="DH8" s="194">
        <f t="shared" ca="1" si="1"/>
        <v>1076.9626350000069</v>
      </c>
      <c r="DI8" s="194">
        <f t="shared" ca="1" si="1"/>
        <v>1076.3295000000069</v>
      </c>
      <c r="DJ8" s="194">
        <f t="shared" ca="1" si="1"/>
        <v>1075.6963650000071</v>
      </c>
      <c r="DK8" s="194">
        <f t="shared" ca="1" si="1"/>
        <v>1075.063230000007</v>
      </c>
      <c r="DL8" s="194">
        <f t="shared" ca="1" si="1"/>
        <v>1074.4300950000072</v>
      </c>
      <c r="DM8" s="194">
        <f t="shared" ca="1" si="1"/>
        <v>1073.7969600000072</v>
      </c>
      <c r="DN8" s="194">
        <f t="shared" ca="1" si="1"/>
        <v>1073.1638250000074</v>
      </c>
      <c r="DO8" s="194">
        <f t="shared" ca="1" si="1"/>
        <v>1072.5306900000073</v>
      </c>
      <c r="DP8" s="194">
        <f t="shared" ca="1" si="1"/>
        <v>1071.8975550000075</v>
      </c>
      <c r="DQ8" s="194">
        <f t="shared" ca="1" si="1"/>
        <v>1071.2644200000075</v>
      </c>
      <c r="DR8" s="194">
        <f t="shared" ca="1" si="1"/>
        <v>1070.6312850000077</v>
      </c>
      <c r="DS8" s="194">
        <f t="shared" ca="1" si="1"/>
        <v>1069.9981500000076</v>
      </c>
      <c r="DT8" s="194">
        <f t="shared" ca="1" si="1"/>
        <v>1069.3650150000078</v>
      </c>
      <c r="DU8" s="194">
        <f t="shared" ca="1" si="1"/>
        <v>1068.7318800000078</v>
      </c>
      <c r="DV8" s="194">
        <f t="shared" ca="1" si="1"/>
        <v>1068.098745000008</v>
      </c>
      <c r="DW8" s="194">
        <f t="shared" ca="1" si="1"/>
        <v>1067.4656100000079</v>
      </c>
      <c r="DX8" s="194">
        <f t="shared" ca="1" si="1"/>
        <v>1066.8324750000081</v>
      </c>
      <c r="DY8" s="194">
        <f t="shared" ca="1" si="1"/>
        <v>1066.1993400000081</v>
      </c>
      <c r="DZ8" s="194">
        <f t="shared" ca="1" si="1"/>
        <v>1065.5662050000083</v>
      </c>
      <c r="EA8" s="194">
        <f t="shared" ca="1" si="1"/>
        <v>1064.9330700000082</v>
      </c>
      <c r="EB8" s="194">
        <f t="shared" ca="1" si="1"/>
        <v>1064.2999350000084</v>
      </c>
      <c r="EC8" s="194">
        <f t="shared" ca="1" si="1"/>
        <v>1063.6668000000084</v>
      </c>
      <c r="ED8" s="194">
        <f t="shared" ca="1" si="1"/>
        <v>1063.0336650000083</v>
      </c>
      <c r="EE8" s="194">
        <f t="shared" ca="1" si="1"/>
        <v>1062.4005300000085</v>
      </c>
      <c r="EF8" s="194">
        <f t="shared" ca="1" si="1"/>
        <v>1061.7673950000085</v>
      </c>
      <c r="EG8" s="194">
        <f t="shared" ca="1" si="1"/>
        <v>1061.1342600000087</v>
      </c>
      <c r="EH8" s="194">
        <f t="shared" ca="1" si="1"/>
        <v>1060.5011250000086</v>
      </c>
      <c r="EI8" s="194">
        <f t="shared" ca="1" si="1"/>
        <v>1059.8679900000088</v>
      </c>
      <c r="EJ8" s="194">
        <f t="shared" ca="1" si="1"/>
        <v>1059.2348550000088</v>
      </c>
      <c r="EK8" s="194">
        <f t="shared" ca="1" si="1"/>
        <v>1058.601720000009</v>
      </c>
      <c r="EL8" s="194">
        <f t="shared" ca="1" si="1"/>
        <v>1057.9685850000089</v>
      </c>
      <c r="EM8" s="194">
        <f t="shared" ref="EM8:GX8" ca="1" si="2">$M8*EM9</f>
        <v>1057.3354500000091</v>
      </c>
      <c r="EN8" s="194">
        <f t="shared" ca="1" si="2"/>
        <v>1056.7023150000091</v>
      </c>
      <c r="EO8" s="194">
        <f t="shared" ca="1" si="2"/>
        <v>1056.0691800000093</v>
      </c>
      <c r="EP8" s="194">
        <f t="shared" ca="1" si="2"/>
        <v>1055.4360450000092</v>
      </c>
      <c r="EQ8" s="194">
        <f t="shared" ca="1" si="2"/>
        <v>1054.8029100000094</v>
      </c>
      <c r="ER8" s="194">
        <f t="shared" ca="1" si="2"/>
        <v>1054.1697750000094</v>
      </c>
      <c r="ES8" s="194">
        <f t="shared" ca="1" si="2"/>
        <v>1053.5366400000096</v>
      </c>
      <c r="ET8" s="194">
        <f t="shared" ca="1" si="2"/>
        <v>1052.9035050000095</v>
      </c>
      <c r="EU8" s="194">
        <f t="shared" ca="1" si="2"/>
        <v>1052.2703700000097</v>
      </c>
      <c r="EV8" s="194">
        <f t="shared" ca="1" si="2"/>
        <v>1051.6372350000097</v>
      </c>
      <c r="EW8" s="194">
        <f t="shared" ca="1" si="2"/>
        <v>1051.0041000000099</v>
      </c>
      <c r="EX8" s="194">
        <f t="shared" ca="1" si="2"/>
        <v>1050.3709650000098</v>
      </c>
      <c r="EY8" s="194">
        <f t="shared" ca="1" si="2"/>
        <v>1049.7378300000098</v>
      </c>
      <c r="EZ8" s="194">
        <f t="shared" ca="1" si="2"/>
        <v>1049.10469500001</v>
      </c>
      <c r="FA8" s="194">
        <f t="shared" ca="1" si="2"/>
        <v>1048.47156000001</v>
      </c>
      <c r="FB8" s="194">
        <f t="shared" ca="1" si="2"/>
        <v>1047.8384250000101</v>
      </c>
      <c r="FC8" s="194">
        <f t="shared" ca="1" si="2"/>
        <v>1047.2052900000101</v>
      </c>
      <c r="FD8" s="194">
        <f t="shared" ca="1" si="2"/>
        <v>1046.5721550000103</v>
      </c>
      <c r="FE8" s="194">
        <f t="shared" ca="1" si="2"/>
        <v>1045.9390200000103</v>
      </c>
      <c r="FF8" s="194">
        <f t="shared" ca="1" si="2"/>
        <v>1045.3058850000104</v>
      </c>
      <c r="FG8" s="194">
        <f t="shared" ca="1" si="2"/>
        <v>1044.6727500000104</v>
      </c>
      <c r="FH8" s="194">
        <f t="shared" ca="1" si="2"/>
        <v>1044.0396150000106</v>
      </c>
      <c r="FI8" s="194">
        <f t="shared" ca="1" si="2"/>
        <v>1043.4064800000106</v>
      </c>
      <c r="FJ8" s="194">
        <f t="shared" ca="1" si="2"/>
        <v>1042.7733450000107</v>
      </c>
      <c r="FK8" s="194">
        <f t="shared" ca="1" si="2"/>
        <v>1042.1402100000107</v>
      </c>
      <c r="FL8" s="194">
        <f t="shared" ca="1" si="2"/>
        <v>1041.5070750000109</v>
      </c>
      <c r="FM8" s="194">
        <f t="shared" ca="1" si="2"/>
        <v>1040.8739400000109</v>
      </c>
      <c r="FN8" s="194">
        <f t="shared" ca="1" si="2"/>
        <v>1040.2408050000111</v>
      </c>
      <c r="FO8" s="194">
        <f t="shared" ca="1" si="2"/>
        <v>1039.607670000011</v>
      </c>
      <c r="FP8" s="194">
        <f t="shared" ca="1" si="2"/>
        <v>1038.9745350000112</v>
      </c>
      <c r="FQ8" s="194">
        <f t="shared" ca="1" si="2"/>
        <v>1038.3414000000112</v>
      </c>
      <c r="FR8" s="194">
        <f t="shared" ca="1" si="2"/>
        <v>1037.7082650000114</v>
      </c>
      <c r="FS8" s="194">
        <f t="shared" ca="1" si="2"/>
        <v>1037.0751300000113</v>
      </c>
      <c r="FT8" s="194">
        <f t="shared" ca="1" si="2"/>
        <v>1036.4419950000113</v>
      </c>
      <c r="FU8" s="194">
        <f t="shared" ca="1" si="2"/>
        <v>1035.8088600000115</v>
      </c>
      <c r="FV8" s="194">
        <f t="shared" ca="1" si="2"/>
        <v>1035.1757250000114</v>
      </c>
      <c r="FW8" s="194">
        <f t="shared" ca="1" si="2"/>
        <v>1034.5425900000116</v>
      </c>
      <c r="FX8" s="194">
        <f t="shared" ca="1" si="2"/>
        <v>1033.9094550000116</v>
      </c>
      <c r="FY8" s="194">
        <f t="shared" ca="1" si="2"/>
        <v>1033.2763200000118</v>
      </c>
      <c r="FZ8" s="194">
        <f t="shared" ca="1" si="2"/>
        <v>1032.6431850000117</v>
      </c>
      <c r="GA8" s="194">
        <f t="shared" ca="1" si="2"/>
        <v>1032.0100500000119</v>
      </c>
      <c r="GB8" s="194">
        <f t="shared" ca="1" si="2"/>
        <v>1031.3769150000119</v>
      </c>
      <c r="GC8" s="194">
        <f t="shared" ca="1" si="2"/>
        <v>1030.7437800000121</v>
      </c>
      <c r="GD8" s="194">
        <f t="shared" ca="1" si="2"/>
        <v>1030.110645000012</v>
      </c>
      <c r="GE8" s="194">
        <f t="shared" ca="1" si="2"/>
        <v>1029.4775100000122</v>
      </c>
      <c r="GF8" s="194">
        <f t="shared" ca="1" si="2"/>
        <v>1028.8443750000122</v>
      </c>
      <c r="GG8" s="194">
        <f t="shared" ca="1" si="2"/>
        <v>1028.2112400000124</v>
      </c>
      <c r="GH8" s="194">
        <f t="shared" ca="1" si="2"/>
        <v>1027.5781050000123</v>
      </c>
      <c r="GI8" s="194">
        <f t="shared" ca="1" si="2"/>
        <v>1026.9449700000125</v>
      </c>
      <c r="GJ8" s="194">
        <f t="shared" ca="1" si="2"/>
        <v>1026.3118350000125</v>
      </c>
      <c r="GK8" s="194">
        <f t="shared" ca="1" si="2"/>
        <v>1025.6787000000127</v>
      </c>
      <c r="GL8" s="194">
        <f t="shared" ca="1" si="2"/>
        <v>1025.0455650000126</v>
      </c>
      <c r="GM8" s="194">
        <f t="shared" ca="1" si="2"/>
        <v>1024.4124300000126</v>
      </c>
      <c r="GN8" s="194">
        <f t="shared" ca="1" si="2"/>
        <v>1023.7792950000128</v>
      </c>
      <c r="GO8" s="194">
        <f t="shared" ca="1" si="2"/>
        <v>1023.1461600000129</v>
      </c>
      <c r="GP8" s="194">
        <f t="shared" ca="1" si="2"/>
        <v>1022.5130250000129</v>
      </c>
      <c r="GQ8" s="194">
        <f t="shared" ca="1" si="2"/>
        <v>1021.879890000013</v>
      </c>
      <c r="GR8" s="194">
        <f t="shared" ca="1" si="2"/>
        <v>1021.2467550000131</v>
      </c>
      <c r="GS8" s="194">
        <f t="shared" ca="1" si="2"/>
        <v>1020.6136200000132</v>
      </c>
      <c r="GT8" s="194">
        <f t="shared" ca="1" si="2"/>
        <v>1019.9804850000132</v>
      </c>
      <c r="GU8" s="194">
        <f t="shared" ca="1" si="2"/>
        <v>1019.3473500000133</v>
      </c>
      <c r="GV8" s="194">
        <f t="shared" ca="1" si="2"/>
        <v>1018.7142150000134</v>
      </c>
      <c r="GW8" s="194">
        <f t="shared" ca="1" si="2"/>
        <v>1018.0810800000135</v>
      </c>
      <c r="GX8" s="194">
        <f t="shared" ca="1" si="2"/>
        <v>1017.4479450000134</v>
      </c>
      <c r="GY8" s="194">
        <f t="shared" ref="GY8:JJ8" ca="1" si="3">$M8*GY9</f>
        <v>1016.8148100000135</v>
      </c>
      <c r="GZ8" s="194">
        <f t="shared" ca="1" si="3"/>
        <v>1016.1816750000136</v>
      </c>
      <c r="HA8" s="194">
        <f t="shared" ca="1" si="3"/>
        <v>1015.5485400000136</v>
      </c>
      <c r="HB8" s="194">
        <f t="shared" ca="1" si="3"/>
        <v>1014.9154050000137</v>
      </c>
      <c r="HC8" s="194">
        <f t="shared" ca="1" si="3"/>
        <v>1014.2822700000138</v>
      </c>
      <c r="HD8" s="194">
        <f t="shared" ca="1" si="3"/>
        <v>1013.6491350000139</v>
      </c>
      <c r="HE8" s="194">
        <f t="shared" ca="1" si="3"/>
        <v>1013.0160000000139</v>
      </c>
      <c r="HF8" s="194">
        <f t="shared" ca="1" si="3"/>
        <v>1012.382865000014</v>
      </c>
      <c r="HG8" s="194">
        <f t="shared" ca="1" si="3"/>
        <v>1011.7497300000141</v>
      </c>
      <c r="HH8" s="194">
        <f t="shared" ca="1" si="3"/>
        <v>1011.1165950000142</v>
      </c>
      <c r="HI8" s="194">
        <f t="shared" ca="1" si="3"/>
        <v>1010.4834600000142</v>
      </c>
      <c r="HJ8" s="194">
        <f t="shared" ca="1" si="3"/>
        <v>1009.8503250000143</v>
      </c>
      <c r="HK8" s="194">
        <f t="shared" ca="1" si="3"/>
        <v>1009.2171900000144</v>
      </c>
      <c r="HL8" s="194">
        <f t="shared" ca="1" si="3"/>
        <v>1008.5840550000145</v>
      </c>
      <c r="HM8" s="194">
        <f t="shared" ca="1" si="3"/>
        <v>1007.9509200000145</v>
      </c>
      <c r="HN8" s="194">
        <f t="shared" ca="1" si="3"/>
        <v>1007.3177850000146</v>
      </c>
      <c r="HO8" s="194">
        <f t="shared" ca="1" si="3"/>
        <v>1006.6846500000147</v>
      </c>
      <c r="HP8" s="194">
        <f t="shared" ca="1" si="3"/>
        <v>1006.0515150000148</v>
      </c>
      <c r="HQ8" s="194">
        <f t="shared" ca="1" si="3"/>
        <v>1005.4183800000148</v>
      </c>
      <c r="HR8" s="194">
        <f t="shared" ca="1" si="3"/>
        <v>1004.7852450000148</v>
      </c>
      <c r="HS8" s="194">
        <f t="shared" ca="1" si="3"/>
        <v>1004.1521100000149</v>
      </c>
      <c r="HT8" s="194">
        <f t="shared" ca="1" si="3"/>
        <v>1003.518975000015</v>
      </c>
      <c r="HU8" s="194">
        <f t="shared" ca="1" si="3"/>
        <v>1002.885840000015</v>
      </c>
      <c r="HV8" s="194">
        <f t="shared" ca="1" si="3"/>
        <v>1002.2527050000151</v>
      </c>
      <c r="HW8" s="194">
        <f t="shared" ca="1" si="3"/>
        <v>1001.6195700000152</v>
      </c>
      <c r="HX8" s="194">
        <f t="shared" ca="1" si="3"/>
        <v>1000.9864350000153</v>
      </c>
      <c r="HY8" s="194">
        <f t="shared" ca="1" si="3"/>
        <v>1000.3533000000153</v>
      </c>
      <c r="HZ8" s="194">
        <f t="shared" ca="1" si="3"/>
        <v>999.72016500001541</v>
      </c>
      <c r="IA8" s="194">
        <f t="shared" ca="1" si="3"/>
        <v>999.08703000001549</v>
      </c>
      <c r="IB8" s="194">
        <f t="shared" ca="1" si="3"/>
        <v>998.45389500001556</v>
      </c>
      <c r="IC8" s="194">
        <f t="shared" ca="1" si="3"/>
        <v>997.82076000001564</v>
      </c>
      <c r="ID8" s="194">
        <f t="shared" ca="1" si="3"/>
        <v>997.18762500001571</v>
      </c>
      <c r="IE8" s="194">
        <f t="shared" ca="1" si="3"/>
        <v>996.55449000001579</v>
      </c>
      <c r="IF8" s="194">
        <f t="shared" ca="1" si="3"/>
        <v>995.92135500001586</v>
      </c>
      <c r="IG8" s="194">
        <f t="shared" ca="1" si="3"/>
        <v>995.28822000001594</v>
      </c>
      <c r="IH8" s="194">
        <f t="shared" ca="1" si="3"/>
        <v>994.65508500001602</v>
      </c>
      <c r="II8" s="194">
        <f t="shared" ca="1" si="3"/>
        <v>994.02195000001609</v>
      </c>
      <c r="IJ8" s="194">
        <f t="shared" ca="1" si="3"/>
        <v>993.38881500001617</v>
      </c>
      <c r="IK8" s="194">
        <f t="shared" ca="1" si="3"/>
        <v>992.75568000001624</v>
      </c>
      <c r="IL8" s="194">
        <f t="shared" ca="1" si="3"/>
        <v>992.12254500001632</v>
      </c>
      <c r="IM8" s="194">
        <f t="shared" ca="1" si="3"/>
        <v>991.48941000001628</v>
      </c>
      <c r="IN8" s="194">
        <f t="shared" ca="1" si="3"/>
        <v>990.85627500001635</v>
      </c>
      <c r="IO8" s="194">
        <f t="shared" ca="1" si="3"/>
        <v>990.22314000001643</v>
      </c>
      <c r="IP8" s="194">
        <f t="shared" ca="1" si="3"/>
        <v>989.5900050000165</v>
      </c>
      <c r="IQ8" s="194">
        <f t="shared" ca="1" si="3"/>
        <v>988.95687000001658</v>
      </c>
      <c r="IR8" s="194">
        <f t="shared" ca="1" si="3"/>
        <v>988.32373500001665</v>
      </c>
      <c r="IS8" s="194">
        <f t="shared" ca="1" si="3"/>
        <v>987.69060000001673</v>
      </c>
      <c r="IT8" s="194">
        <f t="shared" ca="1" si="3"/>
        <v>987.0574650000168</v>
      </c>
      <c r="IU8" s="194">
        <f t="shared" ca="1" si="3"/>
        <v>986.42433000001688</v>
      </c>
      <c r="IV8" s="194">
        <f t="shared" ca="1" si="3"/>
        <v>985.79119500001696</v>
      </c>
      <c r="IW8" s="194">
        <f t="shared" ca="1" si="3"/>
        <v>985.15806000001703</v>
      </c>
      <c r="IX8" s="194">
        <f t="shared" ca="1" si="3"/>
        <v>984.52492500001711</v>
      </c>
      <c r="IY8" s="194">
        <f t="shared" ca="1" si="3"/>
        <v>983.89179000001718</v>
      </c>
      <c r="IZ8" s="194">
        <f t="shared" ca="1" si="3"/>
        <v>983.25865500001726</v>
      </c>
      <c r="JA8" s="194">
        <f t="shared" ca="1" si="3"/>
        <v>982.62552000001733</v>
      </c>
      <c r="JB8" s="194">
        <f t="shared" ca="1" si="3"/>
        <v>981.99238500001741</v>
      </c>
      <c r="JC8" s="194">
        <f t="shared" ca="1" si="3"/>
        <v>981.35925000001748</v>
      </c>
      <c r="JD8" s="194">
        <f t="shared" ca="1" si="3"/>
        <v>980.72611500001756</v>
      </c>
      <c r="JE8" s="194">
        <f t="shared" ca="1" si="3"/>
        <v>980.09298000001763</v>
      </c>
      <c r="JF8" s="194">
        <f t="shared" ca="1" si="3"/>
        <v>979.45984500001771</v>
      </c>
      <c r="JG8" s="194">
        <f t="shared" ca="1" si="3"/>
        <v>978.82671000001767</v>
      </c>
      <c r="JH8" s="194">
        <f t="shared" ca="1" si="3"/>
        <v>978.19357500001774</v>
      </c>
      <c r="JI8" s="194">
        <f t="shared" ca="1" si="3"/>
        <v>977.56044000001782</v>
      </c>
      <c r="JJ8" s="194">
        <f t="shared" ca="1" si="3"/>
        <v>976.9273050000179</v>
      </c>
      <c r="JK8" s="194">
        <f t="shared" ref="JK8:LV8" ca="1" si="4">$M8*JK9</f>
        <v>976.29417000001797</v>
      </c>
      <c r="JL8" s="194">
        <f t="shared" ca="1" si="4"/>
        <v>975.66103500001805</v>
      </c>
      <c r="JM8" s="194">
        <f t="shared" ca="1" si="4"/>
        <v>975.02790000001812</v>
      </c>
      <c r="JN8" s="194">
        <f t="shared" ca="1" si="4"/>
        <v>974.3947650000182</v>
      </c>
      <c r="JO8" s="194">
        <f t="shared" ca="1" si="4"/>
        <v>973.76163000001827</v>
      </c>
      <c r="JP8" s="194">
        <f t="shared" ca="1" si="4"/>
        <v>973.12849500001835</v>
      </c>
      <c r="JQ8" s="194">
        <f t="shared" ca="1" si="4"/>
        <v>972.49536000001842</v>
      </c>
      <c r="JR8" s="194">
        <f t="shared" ca="1" si="4"/>
        <v>971.8622250000185</v>
      </c>
      <c r="JS8" s="194">
        <f t="shared" ca="1" si="4"/>
        <v>971.22909000001857</v>
      </c>
      <c r="JT8" s="194">
        <f t="shared" ca="1" si="4"/>
        <v>970.59595500001865</v>
      </c>
      <c r="JU8" s="194">
        <f t="shared" ca="1" si="4"/>
        <v>969.96282000001872</v>
      </c>
      <c r="JV8" s="194">
        <f t="shared" ca="1" si="4"/>
        <v>969.3296850000188</v>
      </c>
      <c r="JW8" s="194">
        <f t="shared" ca="1" si="4"/>
        <v>968.69655000001887</v>
      </c>
      <c r="JX8" s="194">
        <f t="shared" ca="1" si="4"/>
        <v>968.06341500001895</v>
      </c>
      <c r="JY8" s="194">
        <f t="shared" ca="1" si="4"/>
        <v>967.43028000001902</v>
      </c>
      <c r="JZ8" s="194">
        <f t="shared" ca="1" si="4"/>
        <v>966.7971450000191</v>
      </c>
      <c r="KA8" s="194">
        <f t="shared" ca="1" si="4"/>
        <v>966.16401000001918</v>
      </c>
      <c r="KB8" s="194">
        <f t="shared" ca="1" si="4"/>
        <v>965.53087500001914</v>
      </c>
      <c r="KC8" s="194">
        <f t="shared" ca="1" si="4"/>
        <v>964.89774000001921</v>
      </c>
      <c r="KD8" s="194">
        <f t="shared" ca="1" si="4"/>
        <v>964.26460500001929</v>
      </c>
      <c r="KE8" s="194">
        <f t="shared" ca="1" si="4"/>
        <v>963.63147000001936</v>
      </c>
      <c r="KF8" s="194">
        <f t="shared" ca="1" si="4"/>
        <v>962.99833500001944</v>
      </c>
      <c r="KG8" s="194">
        <f t="shared" ca="1" si="4"/>
        <v>962.36520000001951</v>
      </c>
      <c r="KH8" s="194">
        <f t="shared" ca="1" si="4"/>
        <v>961.73206500001959</v>
      </c>
      <c r="KI8" s="194">
        <f t="shared" ca="1" si="4"/>
        <v>961.09893000001966</v>
      </c>
      <c r="KJ8" s="194">
        <f t="shared" ca="1" si="4"/>
        <v>960.46579500001974</v>
      </c>
      <c r="KK8" s="194">
        <f t="shared" ca="1" si="4"/>
        <v>959.83266000001981</v>
      </c>
      <c r="KL8" s="194">
        <f t="shared" ca="1" si="4"/>
        <v>959.19952500001989</v>
      </c>
      <c r="KM8" s="194">
        <f t="shared" ca="1" si="4"/>
        <v>958.56639000001996</v>
      </c>
      <c r="KN8" s="194">
        <f t="shared" ca="1" si="4"/>
        <v>957.93325500002004</v>
      </c>
      <c r="KO8" s="194">
        <f t="shared" ca="1" si="4"/>
        <v>957.30012000002012</v>
      </c>
      <c r="KP8" s="194">
        <f t="shared" ca="1" si="4"/>
        <v>956.66698500002019</v>
      </c>
      <c r="KQ8" s="194">
        <f t="shared" ca="1" si="4"/>
        <v>956.03385000002027</v>
      </c>
      <c r="KR8" s="194">
        <f t="shared" ca="1" si="4"/>
        <v>955.40071500002034</v>
      </c>
      <c r="KS8" s="194">
        <f t="shared" ca="1" si="4"/>
        <v>954.76758000002042</v>
      </c>
      <c r="KT8" s="194">
        <f t="shared" ca="1" si="4"/>
        <v>954.13444500002049</v>
      </c>
      <c r="KU8" s="194">
        <f t="shared" ca="1" si="4"/>
        <v>953.50131000002057</v>
      </c>
      <c r="KV8" s="194">
        <f t="shared" ca="1" si="4"/>
        <v>952.86817500002053</v>
      </c>
      <c r="KW8" s="194">
        <f t="shared" ca="1" si="4"/>
        <v>952.2350400000206</v>
      </c>
      <c r="KX8" s="194">
        <f t="shared" ca="1" si="4"/>
        <v>951.60190500002068</v>
      </c>
      <c r="KY8" s="194">
        <f t="shared" ca="1" si="4"/>
        <v>950.96877000002075</v>
      </c>
      <c r="KZ8" s="194">
        <f t="shared" ca="1" si="4"/>
        <v>950.33563500002083</v>
      </c>
      <c r="LA8" s="194">
        <f t="shared" ca="1" si="4"/>
        <v>949.7025000000209</v>
      </c>
      <c r="LB8" s="194">
        <f t="shared" ca="1" si="4"/>
        <v>949.06936500002098</v>
      </c>
      <c r="LC8" s="194">
        <f t="shared" ca="1" si="4"/>
        <v>948.43623000002106</v>
      </c>
      <c r="LD8" s="194">
        <f t="shared" ca="1" si="4"/>
        <v>947.80309500002113</v>
      </c>
      <c r="LE8" s="194">
        <f t="shared" ca="1" si="4"/>
        <v>947.16996000002121</v>
      </c>
      <c r="LF8" s="194">
        <f t="shared" ca="1" si="4"/>
        <v>946.53682500002128</v>
      </c>
      <c r="LG8" s="194">
        <f t="shared" ca="1" si="4"/>
        <v>945.90369000002136</v>
      </c>
      <c r="LH8" s="194">
        <f t="shared" ca="1" si="4"/>
        <v>945.27055500002143</v>
      </c>
      <c r="LI8" s="194">
        <f t="shared" ca="1" si="4"/>
        <v>944.63742000002151</v>
      </c>
      <c r="LJ8" s="194">
        <f t="shared" ca="1" si="4"/>
        <v>944.00428500002158</v>
      </c>
      <c r="LK8" s="194">
        <f t="shared" ca="1" si="4"/>
        <v>943.37115000002166</v>
      </c>
      <c r="LL8" s="194">
        <f t="shared" ca="1" si="4"/>
        <v>942.73801500002173</v>
      </c>
      <c r="LM8" s="194">
        <f t="shared" ca="1" si="4"/>
        <v>942.10488000002181</v>
      </c>
      <c r="LN8" s="194">
        <f t="shared" ca="1" si="4"/>
        <v>941.47174500002188</v>
      </c>
      <c r="LO8" s="194">
        <f t="shared" ca="1" si="4"/>
        <v>940.83861000002196</v>
      </c>
      <c r="LP8" s="194">
        <f t="shared" ca="1" si="4"/>
        <v>940.20547500002203</v>
      </c>
      <c r="LQ8" s="194">
        <f t="shared" ca="1" si="4"/>
        <v>939.572340000022</v>
      </c>
      <c r="LR8" s="194">
        <f t="shared" ca="1" si="4"/>
        <v>938.93920500002207</v>
      </c>
      <c r="LS8" s="194">
        <f t="shared" ca="1" si="4"/>
        <v>938.30607000002215</v>
      </c>
      <c r="LT8" s="194">
        <f t="shared" ca="1" si="4"/>
        <v>937.67293500002222</v>
      </c>
      <c r="LU8" s="194">
        <f t="shared" ca="1" si="4"/>
        <v>937.0398000000223</v>
      </c>
      <c r="LV8" s="194">
        <f t="shared" ca="1" si="4"/>
        <v>936.40666500002237</v>
      </c>
      <c r="LW8" s="194">
        <f t="shared" ref="LW8:OH8" ca="1" si="5">$M8*LW9</f>
        <v>935.77353000002245</v>
      </c>
      <c r="LX8" s="194">
        <f t="shared" ca="1" si="5"/>
        <v>935.14039500002252</v>
      </c>
      <c r="LY8" s="194">
        <f t="shared" ca="1" si="5"/>
        <v>934.5072600000226</v>
      </c>
      <c r="LZ8" s="194">
        <f t="shared" ca="1" si="5"/>
        <v>933.87412500002267</v>
      </c>
      <c r="MA8" s="194">
        <f t="shared" ca="1" si="5"/>
        <v>933.24099000002275</v>
      </c>
      <c r="MB8" s="194">
        <f t="shared" ca="1" si="5"/>
        <v>932.60785500002282</v>
      </c>
      <c r="MC8" s="194">
        <f t="shared" ca="1" si="5"/>
        <v>931.9747200000229</v>
      </c>
      <c r="MD8" s="194">
        <f t="shared" ca="1" si="5"/>
        <v>931.34158500002297</v>
      </c>
      <c r="ME8" s="194">
        <f t="shared" ca="1" si="5"/>
        <v>930.70845000002305</v>
      </c>
      <c r="MF8" s="194">
        <f t="shared" ca="1" si="5"/>
        <v>930.07531500002312</v>
      </c>
      <c r="MG8" s="194">
        <f t="shared" ca="1" si="5"/>
        <v>929.4421800000232</v>
      </c>
      <c r="MH8" s="194">
        <f t="shared" ca="1" si="5"/>
        <v>928.80904500002327</v>
      </c>
      <c r="MI8" s="194">
        <f t="shared" ca="1" si="5"/>
        <v>928.17591000002335</v>
      </c>
      <c r="MJ8" s="194">
        <f t="shared" ca="1" si="5"/>
        <v>927.54277500002343</v>
      </c>
      <c r="MK8" s="194">
        <f t="shared" ca="1" si="5"/>
        <v>926.9096400000235</v>
      </c>
      <c r="ML8" s="194">
        <f t="shared" ca="1" si="5"/>
        <v>926.27650500002346</v>
      </c>
      <c r="MM8" s="194">
        <f t="shared" ca="1" si="5"/>
        <v>925.64337000002354</v>
      </c>
      <c r="MN8" s="194">
        <f t="shared" ca="1" si="5"/>
        <v>925.01023500002361</v>
      </c>
      <c r="MO8" s="194">
        <f t="shared" ca="1" si="5"/>
        <v>924.37710000002369</v>
      </c>
      <c r="MP8" s="194">
        <f t="shared" ca="1" si="5"/>
        <v>923.74396500002376</v>
      </c>
      <c r="MQ8" s="194">
        <f t="shared" ca="1" si="5"/>
        <v>923.11083000002384</v>
      </c>
      <c r="MR8" s="194">
        <f t="shared" ca="1" si="5"/>
        <v>922.47769500002391</v>
      </c>
      <c r="MS8" s="194">
        <f t="shared" ca="1" si="5"/>
        <v>921.84456000002399</v>
      </c>
      <c r="MT8" s="194">
        <f t="shared" ca="1" si="5"/>
        <v>921.21142500002406</v>
      </c>
      <c r="MU8" s="194">
        <f t="shared" ca="1" si="5"/>
        <v>920.57829000002414</v>
      </c>
      <c r="MV8" s="194">
        <f t="shared" ca="1" si="5"/>
        <v>919.94515500002422</v>
      </c>
      <c r="MW8" s="194">
        <f t="shared" ca="1" si="5"/>
        <v>919.31202000002429</v>
      </c>
      <c r="MX8" s="194">
        <f t="shared" ca="1" si="5"/>
        <v>918.67888500002437</v>
      </c>
      <c r="MY8" s="194">
        <f t="shared" ca="1" si="5"/>
        <v>918.04575000002444</v>
      </c>
      <c r="MZ8" s="194">
        <f t="shared" ca="1" si="5"/>
        <v>917.41261500002452</v>
      </c>
      <c r="NA8" s="194">
        <f t="shared" ca="1" si="5"/>
        <v>916.77948000002459</v>
      </c>
      <c r="NB8" s="194">
        <f t="shared" ca="1" si="5"/>
        <v>916.14634500002467</v>
      </c>
      <c r="NC8" s="194">
        <f t="shared" ca="1" si="5"/>
        <v>915.51321000002474</v>
      </c>
      <c r="ND8" s="194">
        <f t="shared" ca="1" si="5"/>
        <v>914.88007500002482</v>
      </c>
      <c r="NE8" s="194">
        <f t="shared" ca="1" si="5"/>
        <v>914.24694000002489</v>
      </c>
      <c r="NF8" s="194">
        <f t="shared" ca="1" si="5"/>
        <v>913.61380500002485</v>
      </c>
      <c r="NG8" s="194">
        <f t="shared" ca="1" si="5"/>
        <v>912.98067000002493</v>
      </c>
      <c r="NH8" s="194">
        <f t="shared" ca="1" si="5"/>
        <v>912.347535000025</v>
      </c>
      <c r="NI8" s="194">
        <f t="shared" ca="1" si="5"/>
        <v>911.71440000002508</v>
      </c>
      <c r="NJ8" s="194">
        <f t="shared" ca="1" si="5"/>
        <v>911.08126500002516</v>
      </c>
      <c r="NK8" s="194">
        <f t="shared" ca="1" si="5"/>
        <v>910.44813000002523</v>
      </c>
      <c r="NL8" s="194">
        <f t="shared" ca="1" si="5"/>
        <v>909.81499500002531</v>
      </c>
      <c r="NM8" s="194">
        <f t="shared" ca="1" si="5"/>
        <v>909.18186000002538</v>
      </c>
      <c r="NN8" s="194">
        <f t="shared" ca="1" si="5"/>
        <v>908.54872500002546</v>
      </c>
      <c r="NO8" s="194">
        <f t="shared" ca="1" si="5"/>
        <v>907.91559000002553</v>
      </c>
      <c r="NP8" s="194">
        <f t="shared" ca="1" si="5"/>
        <v>907.28245500002561</v>
      </c>
      <c r="NQ8" s="194">
        <f t="shared" ca="1" si="5"/>
        <v>906.64932000002568</v>
      </c>
      <c r="NR8" s="194">
        <f t="shared" ca="1" si="5"/>
        <v>906.01618500002576</v>
      </c>
      <c r="NS8" s="194">
        <f t="shared" ca="1" si="5"/>
        <v>905.38305000002583</v>
      </c>
      <c r="NT8" s="194">
        <f t="shared" ca="1" si="5"/>
        <v>904.74991500002591</v>
      </c>
      <c r="NU8" s="194">
        <f t="shared" ca="1" si="5"/>
        <v>904.11678000002598</v>
      </c>
      <c r="NV8" s="194">
        <f t="shared" ca="1" si="5"/>
        <v>903.48364500002606</v>
      </c>
      <c r="NW8" s="194">
        <f t="shared" ca="1" si="5"/>
        <v>902.85051000002613</v>
      </c>
      <c r="NX8" s="194">
        <f t="shared" ca="1" si="5"/>
        <v>902.21737500002621</v>
      </c>
      <c r="NY8" s="194">
        <f t="shared" ca="1" si="5"/>
        <v>901.58424000002628</v>
      </c>
      <c r="NZ8" s="194">
        <f t="shared" ca="1" si="5"/>
        <v>900.95110500002636</v>
      </c>
      <c r="OA8" s="194">
        <f t="shared" ca="1" si="5"/>
        <v>900.31797000002632</v>
      </c>
      <c r="OB8" s="194">
        <f t="shared" ca="1" si="5"/>
        <v>899.6848350000264</v>
      </c>
      <c r="OC8" s="194">
        <f t="shared" ca="1" si="5"/>
        <v>899.05170000002647</v>
      </c>
      <c r="OD8" s="194">
        <f t="shared" ca="1" si="5"/>
        <v>898.41856500002655</v>
      </c>
      <c r="OE8" s="194">
        <f t="shared" ca="1" si="5"/>
        <v>897.78543000002662</v>
      </c>
      <c r="OF8" s="194">
        <f t="shared" ca="1" si="5"/>
        <v>897.1522950000267</v>
      </c>
      <c r="OG8" s="194">
        <f t="shared" ca="1" si="5"/>
        <v>896.51916000002677</v>
      </c>
      <c r="OH8" s="194">
        <f t="shared" ca="1" si="5"/>
        <v>895.88602500002685</v>
      </c>
      <c r="OI8" s="194">
        <f t="shared" ref="OI8:QT8" ca="1" si="6">$M8*OI9</f>
        <v>895.25289000002692</v>
      </c>
      <c r="OJ8" s="194">
        <f t="shared" ca="1" si="6"/>
        <v>894.619755000027</v>
      </c>
      <c r="OK8" s="194">
        <f t="shared" ca="1" si="6"/>
        <v>893.98662000002707</v>
      </c>
      <c r="OL8" s="194">
        <f t="shared" ca="1" si="6"/>
        <v>893.35348500002715</v>
      </c>
      <c r="OM8" s="194">
        <f t="shared" ca="1" si="6"/>
        <v>892.72035000002722</v>
      </c>
      <c r="ON8" s="194">
        <f t="shared" ca="1" si="6"/>
        <v>892.0872150000273</v>
      </c>
      <c r="OO8" s="194">
        <f t="shared" ca="1" si="6"/>
        <v>891.45408000002737</v>
      </c>
      <c r="OP8" s="194">
        <f t="shared" ca="1" si="6"/>
        <v>890.82094500002745</v>
      </c>
      <c r="OQ8" s="194">
        <f t="shared" ca="1" si="6"/>
        <v>890.18781000002753</v>
      </c>
      <c r="OR8" s="194">
        <f t="shared" ca="1" si="6"/>
        <v>889.5546750000276</v>
      </c>
      <c r="OS8" s="194">
        <f t="shared" ca="1" si="6"/>
        <v>888.92154000002768</v>
      </c>
      <c r="OT8" s="194">
        <f t="shared" ca="1" si="6"/>
        <v>888.28840500002775</v>
      </c>
      <c r="OU8" s="194">
        <f t="shared" ca="1" si="6"/>
        <v>887.65527000002771</v>
      </c>
      <c r="OV8" s="194">
        <f t="shared" ca="1" si="6"/>
        <v>887.02213500002779</v>
      </c>
      <c r="OW8" s="194">
        <f t="shared" ca="1" si="6"/>
        <v>886.38900000002786</v>
      </c>
      <c r="OX8" s="194">
        <f t="shared" ca="1" si="6"/>
        <v>885.75586500002794</v>
      </c>
      <c r="OY8" s="194">
        <f t="shared" ca="1" si="6"/>
        <v>885.12273000002801</v>
      </c>
      <c r="OZ8" s="194">
        <f t="shared" ca="1" si="6"/>
        <v>884.48959500002809</v>
      </c>
      <c r="PA8" s="194">
        <f t="shared" ca="1" si="6"/>
        <v>883.85646000002816</v>
      </c>
      <c r="PB8" s="194">
        <f t="shared" ca="1" si="6"/>
        <v>883.22332500002824</v>
      </c>
      <c r="PC8" s="194">
        <f t="shared" ca="1" si="6"/>
        <v>882.59019000002831</v>
      </c>
      <c r="PD8" s="194">
        <f t="shared" ca="1" si="6"/>
        <v>881.95705500002839</v>
      </c>
      <c r="PE8" s="194">
        <f t="shared" ca="1" si="6"/>
        <v>881.32392000002847</v>
      </c>
      <c r="PF8" s="194">
        <f t="shared" ca="1" si="6"/>
        <v>880.69078500002854</v>
      </c>
      <c r="PG8" s="194">
        <f t="shared" ca="1" si="6"/>
        <v>880.05765000002862</v>
      </c>
      <c r="PH8" s="194">
        <f t="shared" ca="1" si="6"/>
        <v>879.42451500002869</v>
      </c>
      <c r="PI8" s="194">
        <f t="shared" ca="1" si="6"/>
        <v>878.79138000002877</v>
      </c>
      <c r="PJ8" s="194">
        <f t="shared" ca="1" si="6"/>
        <v>878.15824500002884</v>
      </c>
      <c r="PK8" s="194">
        <f t="shared" ca="1" si="6"/>
        <v>877.52511000002892</v>
      </c>
      <c r="PL8" s="194">
        <f t="shared" ca="1" si="6"/>
        <v>876.89197500002899</v>
      </c>
      <c r="PM8" s="194">
        <f t="shared" ca="1" si="6"/>
        <v>876.25884000002907</v>
      </c>
      <c r="PN8" s="194">
        <f t="shared" ca="1" si="6"/>
        <v>875.62570500002914</v>
      </c>
      <c r="PO8" s="194">
        <f t="shared" ca="1" si="6"/>
        <v>874.99257000002922</v>
      </c>
      <c r="PP8" s="194">
        <f t="shared" ca="1" si="6"/>
        <v>874.35943500002918</v>
      </c>
      <c r="PQ8" s="194">
        <f t="shared" ca="1" si="6"/>
        <v>873.72630000002925</v>
      </c>
      <c r="PR8" s="194">
        <f t="shared" ca="1" si="6"/>
        <v>873.09316500002933</v>
      </c>
      <c r="PS8" s="194">
        <f t="shared" ca="1" si="6"/>
        <v>872.46003000002941</v>
      </c>
      <c r="PT8" s="194">
        <f t="shared" ca="1" si="6"/>
        <v>871.82689500002948</v>
      </c>
      <c r="PU8" s="194">
        <f t="shared" ca="1" si="6"/>
        <v>871.19376000002956</v>
      </c>
      <c r="PV8" s="194">
        <f t="shared" ca="1" si="6"/>
        <v>870.56062500002963</v>
      </c>
      <c r="PW8" s="194">
        <f t="shared" ca="1" si="6"/>
        <v>869.92749000002971</v>
      </c>
      <c r="PX8" s="194">
        <f t="shared" ca="1" si="6"/>
        <v>869.29435500002978</v>
      </c>
      <c r="PY8" s="194">
        <f t="shared" ca="1" si="6"/>
        <v>868.66122000002986</v>
      </c>
      <c r="PZ8" s="194">
        <f t="shared" ca="1" si="6"/>
        <v>868.02808500002993</v>
      </c>
      <c r="QA8" s="194">
        <f t="shared" ca="1" si="6"/>
        <v>867.39495000003001</v>
      </c>
      <c r="QB8" s="194">
        <f t="shared" ca="1" si="6"/>
        <v>866.76181500003008</v>
      </c>
      <c r="QC8" s="194">
        <f t="shared" ca="1" si="6"/>
        <v>866.12868000003016</v>
      </c>
      <c r="QD8" s="194">
        <f t="shared" ca="1" si="6"/>
        <v>865.49554500003023</v>
      </c>
      <c r="QE8" s="194">
        <f t="shared" ca="1" si="6"/>
        <v>864.86241000003031</v>
      </c>
      <c r="QF8" s="194">
        <f t="shared" ca="1" si="6"/>
        <v>864.22927500003038</v>
      </c>
      <c r="QG8" s="194">
        <f t="shared" ca="1" si="6"/>
        <v>863.59614000003046</v>
      </c>
      <c r="QH8" s="194">
        <f t="shared" ca="1" si="6"/>
        <v>862.96300500003053</v>
      </c>
      <c r="QI8" s="194">
        <f t="shared" ca="1" si="6"/>
        <v>862.32987000003061</v>
      </c>
      <c r="QJ8" s="194">
        <f t="shared" ca="1" si="6"/>
        <v>861.69673500003057</v>
      </c>
      <c r="QK8" s="194">
        <f t="shared" ca="1" si="6"/>
        <v>861.06360000003065</v>
      </c>
      <c r="QL8" s="194">
        <f t="shared" ca="1" si="6"/>
        <v>860.43046500003072</v>
      </c>
      <c r="QM8" s="194">
        <f t="shared" ca="1" si="6"/>
        <v>859.7973300000308</v>
      </c>
      <c r="QN8" s="194">
        <f t="shared" ca="1" si="6"/>
        <v>859.16419500003087</v>
      </c>
      <c r="QO8" s="194">
        <f t="shared" ca="1" si="6"/>
        <v>858.53106000003095</v>
      </c>
      <c r="QP8" s="194">
        <f t="shared" ca="1" si="6"/>
        <v>857.89792500003102</v>
      </c>
      <c r="QQ8" s="194">
        <f t="shared" ca="1" si="6"/>
        <v>857.2647900000311</v>
      </c>
      <c r="QR8" s="194">
        <f t="shared" ca="1" si="6"/>
        <v>856.63165500003117</v>
      </c>
      <c r="QS8" s="194">
        <f t="shared" ca="1" si="6"/>
        <v>855.99852000003125</v>
      </c>
      <c r="QT8" s="194">
        <f t="shared" ca="1" si="6"/>
        <v>855.36538500003132</v>
      </c>
      <c r="QU8" s="194">
        <f t="shared" ref="QU8:TF8" ca="1" si="7">$M8*QU9</f>
        <v>854.7322500000314</v>
      </c>
      <c r="QV8" s="194">
        <f t="shared" ca="1" si="7"/>
        <v>854.09911500003147</v>
      </c>
      <c r="QW8" s="194">
        <f t="shared" ca="1" si="7"/>
        <v>853.46598000003155</v>
      </c>
      <c r="QX8" s="194">
        <f t="shared" ca="1" si="7"/>
        <v>852.83284500003163</v>
      </c>
      <c r="QY8" s="194">
        <f t="shared" ca="1" si="7"/>
        <v>852.1997100000317</v>
      </c>
      <c r="QZ8" s="194">
        <f t="shared" ca="1" si="7"/>
        <v>851.56657500003178</v>
      </c>
      <c r="RA8" s="194">
        <f t="shared" ca="1" si="7"/>
        <v>850.93344000003185</v>
      </c>
      <c r="RB8" s="194">
        <f t="shared" ca="1" si="7"/>
        <v>850.30030500003193</v>
      </c>
      <c r="RC8" s="194">
        <f t="shared" ca="1" si="7"/>
        <v>849.667170000032</v>
      </c>
      <c r="RD8" s="194">
        <f t="shared" ca="1" si="7"/>
        <v>849.03403500003208</v>
      </c>
      <c r="RE8" s="194">
        <f t="shared" ca="1" si="7"/>
        <v>848.40090000003204</v>
      </c>
      <c r="RF8" s="194">
        <f t="shared" ca="1" si="7"/>
        <v>847.76776500003211</v>
      </c>
      <c r="RG8" s="194">
        <f t="shared" ca="1" si="7"/>
        <v>847.13463000003219</v>
      </c>
      <c r="RH8" s="194">
        <f t="shared" ca="1" si="7"/>
        <v>846.50149500003226</v>
      </c>
      <c r="RI8" s="194">
        <f t="shared" ca="1" si="7"/>
        <v>845.86836000003234</v>
      </c>
      <c r="RJ8" s="194">
        <f t="shared" ca="1" si="7"/>
        <v>845.23522500003241</v>
      </c>
      <c r="RK8" s="194">
        <f t="shared" ca="1" si="7"/>
        <v>844.60209000003249</v>
      </c>
      <c r="RL8" s="194">
        <f t="shared" ca="1" si="7"/>
        <v>843.96895500003257</v>
      </c>
      <c r="RM8" s="194">
        <f t="shared" ca="1" si="7"/>
        <v>843.33582000003264</v>
      </c>
      <c r="RN8" s="194">
        <f t="shared" ca="1" si="7"/>
        <v>842.70268500003272</v>
      </c>
      <c r="RO8" s="194">
        <f t="shared" ca="1" si="7"/>
        <v>842.06955000003279</v>
      </c>
      <c r="RP8" s="194">
        <f t="shared" ca="1" si="7"/>
        <v>841.43641500003287</v>
      </c>
      <c r="RQ8" s="194">
        <f t="shared" ca="1" si="7"/>
        <v>840.80328000003294</v>
      </c>
      <c r="RR8" s="194">
        <f t="shared" ca="1" si="7"/>
        <v>840.17014500003302</v>
      </c>
      <c r="RS8" s="194">
        <f t="shared" ca="1" si="7"/>
        <v>839.53701000003309</v>
      </c>
      <c r="RT8" s="194">
        <f t="shared" ca="1" si="7"/>
        <v>838.90387500003317</v>
      </c>
      <c r="RU8" s="194">
        <f t="shared" ca="1" si="7"/>
        <v>838.27074000003324</v>
      </c>
      <c r="RV8" s="194">
        <f t="shared" ca="1" si="7"/>
        <v>837.63760500003332</v>
      </c>
      <c r="RW8" s="194">
        <f t="shared" ca="1" si="7"/>
        <v>837.00447000003339</v>
      </c>
      <c r="RX8" s="194">
        <f t="shared" ca="1" si="7"/>
        <v>836.37133500003347</v>
      </c>
      <c r="RY8" s="194">
        <f t="shared" ca="1" si="7"/>
        <v>835.73820000003343</v>
      </c>
      <c r="RZ8" s="194">
        <f t="shared" ca="1" si="7"/>
        <v>835.10506500003351</v>
      </c>
      <c r="SA8" s="194">
        <f t="shared" ca="1" si="7"/>
        <v>834.47193000003358</v>
      </c>
      <c r="SB8" s="194">
        <f t="shared" ca="1" si="7"/>
        <v>833.83879500003366</v>
      </c>
      <c r="SC8" s="194">
        <f t="shared" ca="1" si="7"/>
        <v>833.20566000003373</v>
      </c>
      <c r="SD8" s="194">
        <f t="shared" ca="1" si="7"/>
        <v>832.57252500003381</v>
      </c>
      <c r="SE8" s="194">
        <f t="shared" ca="1" si="7"/>
        <v>831.93939000003388</v>
      </c>
      <c r="SF8" s="194">
        <f t="shared" ca="1" si="7"/>
        <v>831.30625500003396</v>
      </c>
      <c r="SG8" s="194">
        <f t="shared" ca="1" si="7"/>
        <v>830.67312000003403</v>
      </c>
      <c r="SH8" s="194">
        <f t="shared" ca="1" si="7"/>
        <v>830.03998500003411</v>
      </c>
      <c r="SI8" s="194">
        <f t="shared" ca="1" si="7"/>
        <v>829.40685000003418</v>
      </c>
      <c r="SJ8" s="194">
        <f t="shared" ca="1" si="7"/>
        <v>828.77371500003426</v>
      </c>
      <c r="SK8" s="194">
        <f t="shared" ca="1" si="7"/>
        <v>828.14058000003433</v>
      </c>
      <c r="SL8" s="194">
        <f t="shared" ca="1" si="7"/>
        <v>827.50744500003441</v>
      </c>
      <c r="SM8" s="194">
        <f t="shared" ca="1" si="7"/>
        <v>826.87431000003448</v>
      </c>
      <c r="SN8" s="194">
        <f t="shared" ca="1" si="7"/>
        <v>826.24117500003456</v>
      </c>
      <c r="SO8" s="194">
        <f t="shared" ca="1" si="7"/>
        <v>825.60804000003463</v>
      </c>
      <c r="SP8" s="194">
        <f t="shared" ca="1" si="7"/>
        <v>824.97490500003471</v>
      </c>
      <c r="SQ8" s="194">
        <f t="shared" ca="1" si="7"/>
        <v>824.34177000003478</v>
      </c>
      <c r="SR8" s="194">
        <f t="shared" ca="1" si="7"/>
        <v>823.70863500003486</v>
      </c>
      <c r="SS8" s="194">
        <f t="shared" ca="1" si="7"/>
        <v>823.07550000003494</v>
      </c>
      <c r="ST8" s="194">
        <f t="shared" ca="1" si="7"/>
        <v>822.4423650000349</v>
      </c>
      <c r="SU8" s="194">
        <f t="shared" ca="1" si="7"/>
        <v>821.80923000003497</v>
      </c>
      <c r="SV8" s="194">
        <f t="shared" ca="1" si="7"/>
        <v>821.17609500003505</v>
      </c>
      <c r="SW8" s="194">
        <f t="shared" ca="1" si="7"/>
        <v>820.54296000003512</v>
      </c>
      <c r="SX8" s="194">
        <f t="shared" ca="1" si="7"/>
        <v>819.9098250000352</v>
      </c>
      <c r="SY8" s="194">
        <f t="shared" ca="1" si="7"/>
        <v>819.27669000003527</v>
      </c>
      <c r="SZ8" s="194">
        <f t="shared" ca="1" si="7"/>
        <v>818.64355500003535</v>
      </c>
      <c r="TA8" s="194">
        <f t="shared" ca="1" si="7"/>
        <v>818.01042000003542</v>
      </c>
      <c r="TB8" s="194">
        <f t="shared" ca="1" si="7"/>
        <v>817.3772850000355</v>
      </c>
      <c r="TC8" s="194">
        <f t="shared" ca="1" si="7"/>
        <v>816.74415000003557</v>
      </c>
      <c r="TD8" s="194">
        <f t="shared" ca="1" si="7"/>
        <v>816.11101500003565</v>
      </c>
      <c r="TE8" s="194">
        <f t="shared" ca="1" si="7"/>
        <v>815.47788000003573</v>
      </c>
      <c r="TF8" s="194">
        <f t="shared" ca="1" si="7"/>
        <v>814.8447450000358</v>
      </c>
      <c r="TG8" s="194">
        <f t="shared" ref="TG8:VR8" ca="1" si="8">$M8*TG9</f>
        <v>814.21161000003588</v>
      </c>
      <c r="TH8" s="194">
        <f t="shared" ca="1" si="8"/>
        <v>813.57847500003595</v>
      </c>
      <c r="TI8" s="194">
        <f t="shared" ca="1" si="8"/>
        <v>812.94534000003603</v>
      </c>
      <c r="TJ8" s="194">
        <f t="shared" ca="1" si="8"/>
        <v>812.3122050000361</v>
      </c>
      <c r="TK8" s="194">
        <f t="shared" ca="1" si="8"/>
        <v>811.67907000003618</v>
      </c>
      <c r="TL8" s="194">
        <f t="shared" ca="1" si="8"/>
        <v>811.04593500003625</v>
      </c>
      <c r="TM8" s="194">
        <f t="shared" ca="1" si="8"/>
        <v>810.41280000003633</v>
      </c>
      <c r="TN8" s="194">
        <f t="shared" ca="1" si="8"/>
        <v>809.7796650000364</v>
      </c>
      <c r="TO8" s="194">
        <f t="shared" ca="1" si="8"/>
        <v>809.14653000003636</v>
      </c>
      <c r="TP8" s="194">
        <f t="shared" ca="1" si="8"/>
        <v>808.51339500003644</v>
      </c>
      <c r="TQ8" s="194">
        <f t="shared" ca="1" si="8"/>
        <v>807.88026000003651</v>
      </c>
      <c r="TR8" s="194">
        <f t="shared" ca="1" si="8"/>
        <v>807.24712500003659</v>
      </c>
      <c r="TS8" s="194">
        <f t="shared" ca="1" si="8"/>
        <v>806.61399000003667</v>
      </c>
      <c r="TT8" s="194">
        <f t="shared" ca="1" si="8"/>
        <v>805.98085500003674</v>
      </c>
      <c r="TU8" s="194">
        <f t="shared" ca="1" si="8"/>
        <v>805.34772000003682</v>
      </c>
      <c r="TV8" s="194">
        <f t="shared" ca="1" si="8"/>
        <v>804.71458500003689</v>
      </c>
      <c r="TW8" s="194">
        <f t="shared" ca="1" si="8"/>
        <v>804.08145000003697</v>
      </c>
      <c r="TX8" s="194">
        <f t="shared" ca="1" si="8"/>
        <v>803.44831500003704</v>
      </c>
      <c r="TY8" s="194">
        <f t="shared" ca="1" si="8"/>
        <v>802.81518000003712</v>
      </c>
      <c r="TZ8" s="194">
        <f t="shared" ca="1" si="8"/>
        <v>802.18204500003719</v>
      </c>
      <c r="UA8" s="194">
        <f t="shared" ca="1" si="8"/>
        <v>801.54891000003727</v>
      </c>
      <c r="UB8" s="194">
        <f t="shared" ca="1" si="8"/>
        <v>800.91577500003734</v>
      </c>
      <c r="UC8" s="194">
        <f t="shared" ca="1" si="8"/>
        <v>800.28264000003742</v>
      </c>
      <c r="UD8" s="194">
        <f t="shared" ca="1" si="8"/>
        <v>799.64950500003749</v>
      </c>
      <c r="UE8" s="194">
        <f t="shared" ca="1" si="8"/>
        <v>799.01637000003757</v>
      </c>
      <c r="UF8" s="194">
        <f t="shared" ca="1" si="8"/>
        <v>798.38323500003764</v>
      </c>
      <c r="UG8" s="194">
        <f t="shared" ca="1" si="8"/>
        <v>797.75010000003772</v>
      </c>
      <c r="UH8" s="194">
        <f t="shared" ca="1" si="8"/>
        <v>797.11696500003779</v>
      </c>
      <c r="UI8" s="194">
        <f t="shared" ca="1" si="8"/>
        <v>796.48383000003776</v>
      </c>
      <c r="UJ8" s="194">
        <f t="shared" ca="1" si="8"/>
        <v>795.85069500003783</v>
      </c>
      <c r="UK8" s="194">
        <f t="shared" ca="1" si="8"/>
        <v>795.21756000003791</v>
      </c>
      <c r="UL8" s="194">
        <f t="shared" ca="1" si="8"/>
        <v>794.58442500003798</v>
      </c>
      <c r="UM8" s="194">
        <f t="shared" ca="1" si="8"/>
        <v>793.95129000003806</v>
      </c>
      <c r="UN8" s="194">
        <f t="shared" ca="1" si="8"/>
        <v>793.31815500003813</v>
      </c>
      <c r="UO8" s="194">
        <f t="shared" ca="1" si="8"/>
        <v>792.68502000003821</v>
      </c>
      <c r="UP8" s="194">
        <f t="shared" ca="1" si="8"/>
        <v>792.05188500003828</v>
      </c>
      <c r="UQ8" s="194">
        <f t="shared" ca="1" si="8"/>
        <v>791.41875000003836</v>
      </c>
      <c r="UR8" s="194">
        <f t="shared" ca="1" si="8"/>
        <v>790.78561500003843</v>
      </c>
      <c r="US8" s="194">
        <f t="shared" ca="1" si="8"/>
        <v>790.15248000003851</v>
      </c>
      <c r="UT8" s="194">
        <f t="shared" ca="1" si="8"/>
        <v>789.51934500003858</v>
      </c>
      <c r="UU8" s="194">
        <f t="shared" ca="1" si="8"/>
        <v>788.88621000003866</v>
      </c>
      <c r="UV8" s="194">
        <f t="shared" ca="1" si="8"/>
        <v>788.25307500003873</v>
      </c>
      <c r="UW8" s="194">
        <f t="shared" ca="1" si="8"/>
        <v>787.61994000003881</v>
      </c>
      <c r="UX8" s="194">
        <f t="shared" ca="1" si="8"/>
        <v>786.98680500003888</v>
      </c>
      <c r="UY8" s="194">
        <f t="shared" ca="1" si="8"/>
        <v>786.35367000003896</v>
      </c>
      <c r="UZ8" s="194">
        <f t="shared" ca="1" si="8"/>
        <v>785.72053500003904</v>
      </c>
      <c r="VA8" s="194">
        <f t="shared" ca="1" si="8"/>
        <v>785.08740000003911</v>
      </c>
      <c r="VB8" s="194">
        <f t="shared" ca="1" si="8"/>
        <v>784.45426500003919</v>
      </c>
      <c r="VC8" s="194">
        <f t="shared" ca="1" si="8"/>
        <v>783.82113000003926</v>
      </c>
      <c r="VD8" s="194">
        <f t="shared" ca="1" si="8"/>
        <v>783.18799500003922</v>
      </c>
      <c r="VE8" s="194">
        <f t="shared" ca="1" si="8"/>
        <v>782.5548600000393</v>
      </c>
      <c r="VF8" s="194">
        <f t="shared" ca="1" si="8"/>
        <v>781.92172500003937</v>
      </c>
      <c r="VG8" s="194">
        <f t="shared" ca="1" si="8"/>
        <v>781.28859000003945</v>
      </c>
      <c r="VH8" s="194">
        <f t="shared" ca="1" si="8"/>
        <v>780.65545500003952</v>
      </c>
      <c r="VI8" s="194">
        <f t="shared" ca="1" si="8"/>
        <v>780.0223200000396</v>
      </c>
      <c r="VJ8" s="194">
        <f t="shared" ca="1" si="8"/>
        <v>779.38918500003967</v>
      </c>
      <c r="VK8" s="194">
        <f t="shared" ca="1" si="8"/>
        <v>778.75605000003975</v>
      </c>
      <c r="VL8" s="194">
        <f t="shared" ca="1" si="8"/>
        <v>778.12291500003982</v>
      </c>
      <c r="VM8" s="194">
        <f t="shared" ca="1" si="8"/>
        <v>777.4897800000399</v>
      </c>
      <c r="VN8" s="194">
        <f t="shared" ca="1" si="8"/>
        <v>776.85664500003998</v>
      </c>
      <c r="VO8" s="194">
        <f t="shared" ca="1" si="8"/>
        <v>776.22351000004005</v>
      </c>
      <c r="VP8" s="194">
        <f t="shared" ca="1" si="8"/>
        <v>775.59037500004013</v>
      </c>
      <c r="VQ8" s="194">
        <f t="shared" ca="1" si="8"/>
        <v>774.9572400000402</v>
      </c>
      <c r="VR8" s="194">
        <f t="shared" ca="1" si="8"/>
        <v>774.32410500004028</v>
      </c>
      <c r="VS8" s="194">
        <f t="shared" ref="VS8:YD8" ca="1" si="9">$M8*VS9</f>
        <v>773.69097000004035</v>
      </c>
      <c r="VT8" s="194">
        <f t="shared" ca="1" si="9"/>
        <v>773.05783500004043</v>
      </c>
      <c r="VU8" s="194">
        <f t="shared" ca="1" si="9"/>
        <v>772.4247000000405</v>
      </c>
      <c r="VV8" s="194">
        <f t="shared" ca="1" si="9"/>
        <v>771.79156500004058</v>
      </c>
      <c r="VW8" s="194">
        <f t="shared" ca="1" si="9"/>
        <v>771.15843000004065</v>
      </c>
      <c r="VX8" s="194">
        <f t="shared" ca="1" si="9"/>
        <v>770.52529500004061</v>
      </c>
      <c r="VY8" s="194">
        <f t="shared" ca="1" si="9"/>
        <v>769.89216000004069</v>
      </c>
      <c r="VZ8" s="194">
        <f t="shared" ca="1" si="9"/>
        <v>769.25902500004077</v>
      </c>
      <c r="WA8" s="194">
        <f t="shared" ca="1" si="9"/>
        <v>768.62589000004084</v>
      </c>
      <c r="WB8" s="194">
        <f t="shared" ca="1" si="9"/>
        <v>767.99275500004092</v>
      </c>
      <c r="WC8" s="194">
        <f t="shared" ca="1" si="9"/>
        <v>767.35962000004099</v>
      </c>
      <c r="WD8" s="194">
        <f t="shared" ca="1" si="9"/>
        <v>766.72648500004107</v>
      </c>
      <c r="WE8" s="194">
        <f t="shared" ca="1" si="9"/>
        <v>766.09335000004114</v>
      </c>
      <c r="WF8" s="194">
        <f t="shared" ca="1" si="9"/>
        <v>765.46021500004122</v>
      </c>
      <c r="WG8" s="194">
        <f t="shared" ca="1" si="9"/>
        <v>764.82708000004129</v>
      </c>
      <c r="WH8" s="194">
        <f t="shared" ca="1" si="9"/>
        <v>764.19394500004137</v>
      </c>
      <c r="WI8" s="194">
        <f t="shared" ca="1" si="9"/>
        <v>763.56081000004144</v>
      </c>
      <c r="WJ8" s="194">
        <f t="shared" ca="1" si="9"/>
        <v>762.92767500004152</v>
      </c>
      <c r="WK8" s="194">
        <f t="shared" ca="1" si="9"/>
        <v>762.29454000004159</v>
      </c>
      <c r="WL8" s="194">
        <f t="shared" ca="1" si="9"/>
        <v>761.66140500004167</v>
      </c>
      <c r="WM8" s="194">
        <f t="shared" ca="1" si="9"/>
        <v>761.02827000004174</v>
      </c>
      <c r="WN8" s="194">
        <f t="shared" ca="1" si="9"/>
        <v>760.39513500004182</v>
      </c>
      <c r="WO8" s="194">
        <f t="shared" ca="1" si="9"/>
        <v>759.76200000004189</v>
      </c>
      <c r="WP8" s="194">
        <f t="shared" ca="1" si="9"/>
        <v>759.12886500004197</v>
      </c>
      <c r="WQ8" s="194">
        <f t="shared" ca="1" si="9"/>
        <v>758.49573000004204</v>
      </c>
      <c r="WR8" s="194">
        <f t="shared" ca="1" si="9"/>
        <v>757.86259500004212</v>
      </c>
      <c r="WS8" s="194">
        <f t="shared" ca="1" si="9"/>
        <v>757.22946000004208</v>
      </c>
      <c r="WT8" s="194">
        <f t="shared" ca="1" si="9"/>
        <v>756.59632500004216</v>
      </c>
      <c r="WU8" s="194">
        <f t="shared" ca="1" si="9"/>
        <v>755.96319000004223</v>
      </c>
      <c r="WV8" s="194">
        <f t="shared" ca="1" si="9"/>
        <v>755.33005500004231</v>
      </c>
      <c r="WW8" s="194">
        <f t="shared" ca="1" si="9"/>
        <v>754.69692000004238</v>
      </c>
      <c r="WX8" s="194">
        <f t="shared" ca="1" si="9"/>
        <v>754.06378500004246</v>
      </c>
      <c r="WY8" s="194">
        <f t="shared" ca="1" si="9"/>
        <v>753.43065000004253</v>
      </c>
      <c r="WZ8" s="194">
        <f t="shared" ca="1" si="9"/>
        <v>752.79751500004261</v>
      </c>
      <c r="XA8" s="194">
        <f t="shared" ca="1" si="9"/>
        <v>752.16438000004268</v>
      </c>
      <c r="XB8" s="194">
        <f t="shared" ca="1" si="9"/>
        <v>751.53124500004276</v>
      </c>
      <c r="XC8" s="194">
        <f t="shared" ca="1" si="9"/>
        <v>750.89811000004283</v>
      </c>
      <c r="XD8" s="194">
        <f t="shared" ca="1" si="9"/>
        <v>750.26497500004291</v>
      </c>
      <c r="XE8" s="194">
        <f t="shared" ca="1" si="9"/>
        <v>749.63184000004298</v>
      </c>
      <c r="XF8" s="194">
        <f t="shared" ca="1" si="9"/>
        <v>748.99870500004306</v>
      </c>
      <c r="XG8" s="194">
        <f t="shared" ca="1" si="9"/>
        <v>748.36557000004314</v>
      </c>
      <c r="XH8" s="194">
        <f t="shared" ca="1" si="9"/>
        <v>747.73243500004321</v>
      </c>
      <c r="XI8" s="194">
        <f t="shared" ca="1" si="9"/>
        <v>747.09930000004329</v>
      </c>
      <c r="XJ8" s="194">
        <f t="shared" ca="1" si="9"/>
        <v>746.46616500004336</v>
      </c>
      <c r="XK8" s="194">
        <f t="shared" ca="1" si="9"/>
        <v>745.83303000004344</v>
      </c>
      <c r="XL8" s="194">
        <f t="shared" ca="1" si="9"/>
        <v>745.19989500004351</v>
      </c>
      <c r="XM8" s="194">
        <f t="shared" ca="1" si="9"/>
        <v>744.56676000004347</v>
      </c>
      <c r="XN8" s="194">
        <f t="shared" ca="1" si="9"/>
        <v>743.93362500004355</v>
      </c>
      <c r="XO8" s="194">
        <f t="shared" ca="1" si="9"/>
        <v>743.30049000004362</v>
      </c>
      <c r="XP8" s="194">
        <f t="shared" ca="1" si="9"/>
        <v>742.6673550000437</v>
      </c>
      <c r="XQ8" s="194">
        <f t="shared" ca="1" si="9"/>
        <v>742.03422000004377</v>
      </c>
      <c r="XR8" s="194">
        <f t="shared" ca="1" si="9"/>
        <v>741.40108500004385</v>
      </c>
      <c r="XS8" s="194">
        <f t="shared" ca="1" si="9"/>
        <v>740.76795000004392</v>
      </c>
      <c r="XT8" s="194">
        <f t="shared" ca="1" si="9"/>
        <v>740.134815000044</v>
      </c>
      <c r="XU8" s="194">
        <f t="shared" ca="1" si="9"/>
        <v>739.50168000004408</v>
      </c>
      <c r="XV8" s="194">
        <f t="shared" ca="1" si="9"/>
        <v>738.86854500004415</v>
      </c>
      <c r="XW8" s="194">
        <f t="shared" ca="1" si="9"/>
        <v>738.23541000004423</v>
      </c>
      <c r="XX8" s="194">
        <f t="shared" ca="1" si="9"/>
        <v>737.6022750000443</v>
      </c>
      <c r="XY8" s="194">
        <f t="shared" ca="1" si="9"/>
        <v>736.96914000004438</v>
      </c>
      <c r="XZ8" s="194">
        <f t="shared" ca="1" si="9"/>
        <v>736.33600500004445</v>
      </c>
      <c r="YA8" s="194">
        <f t="shared" ca="1" si="9"/>
        <v>735.70287000004453</v>
      </c>
      <c r="YB8" s="194">
        <f t="shared" ca="1" si="9"/>
        <v>735.0697350000446</v>
      </c>
      <c r="YC8" s="194">
        <f t="shared" ca="1" si="9"/>
        <v>734.43660000004468</v>
      </c>
      <c r="YD8" s="194">
        <f t="shared" ca="1" si="9"/>
        <v>733.80346500004475</v>
      </c>
      <c r="YE8" s="194">
        <f t="shared" ref="YE8:ZZ8" ca="1" si="10">$M8*YE9</f>
        <v>733.17033000004483</v>
      </c>
      <c r="YF8" s="194">
        <f t="shared" ca="1" si="10"/>
        <v>732.5371950000449</v>
      </c>
      <c r="YG8" s="194">
        <f t="shared" ca="1" si="10"/>
        <v>731.90406000004498</v>
      </c>
      <c r="YH8" s="194">
        <f t="shared" ca="1" si="10"/>
        <v>731.27092500004494</v>
      </c>
      <c r="YI8" s="194">
        <f t="shared" ca="1" si="10"/>
        <v>730.63779000004502</v>
      </c>
      <c r="YJ8" s="194">
        <f t="shared" ca="1" si="10"/>
        <v>730.00465500004509</v>
      </c>
      <c r="YK8" s="194">
        <f t="shared" ca="1" si="10"/>
        <v>729.37152000004517</v>
      </c>
      <c r="YL8" s="194">
        <f t="shared" ca="1" si="10"/>
        <v>728.73838500004524</v>
      </c>
      <c r="YM8" s="194">
        <f t="shared" ca="1" si="10"/>
        <v>728.10525000004532</v>
      </c>
      <c r="YN8" s="194">
        <f t="shared" ca="1" si="10"/>
        <v>727.47211500004539</v>
      </c>
      <c r="YO8" s="194">
        <f t="shared" ca="1" si="10"/>
        <v>726.83898000004547</v>
      </c>
      <c r="YP8" s="194">
        <f t="shared" ca="1" si="10"/>
        <v>726.20584500004554</v>
      </c>
      <c r="YQ8" s="194">
        <f t="shared" ca="1" si="10"/>
        <v>725.57271000004562</v>
      </c>
      <c r="YR8" s="194">
        <f t="shared" ca="1" si="10"/>
        <v>724.93957500004569</v>
      </c>
      <c r="YS8" s="194">
        <f t="shared" ca="1" si="10"/>
        <v>724.30644000004577</v>
      </c>
      <c r="YT8" s="194">
        <f t="shared" ca="1" si="10"/>
        <v>723.67330500004584</v>
      </c>
      <c r="YU8" s="194">
        <f t="shared" ca="1" si="10"/>
        <v>723.04017000004592</v>
      </c>
      <c r="YV8" s="194">
        <f t="shared" ca="1" si="10"/>
        <v>722.40703500004599</v>
      </c>
      <c r="YW8" s="194">
        <f t="shared" ca="1" si="10"/>
        <v>721.77390000004607</v>
      </c>
      <c r="YX8" s="194">
        <f t="shared" ca="1" si="10"/>
        <v>721.14076500004614</v>
      </c>
      <c r="YY8" s="194">
        <f t="shared" ca="1" si="10"/>
        <v>720.50763000004622</v>
      </c>
      <c r="YZ8" s="194">
        <f t="shared" ca="1" si="10"/>
        <v>719.87449500004629</v>
      </c>
      <c r="ZA8" s="194">
        <f t="shared" ca="1" si="10"/>
        <v>719.24136000004637</v>
      </c>
      <c r="ZB8" s="194">
        <f t="shared" ca="1" si="10"/>
        <v>718.60822500004633</v>
      </c>
      <c r="ZC8" s="194">
        <f t="shared" ca="1" si="10"/>
        <v>717.97509000004641</v>
      </c>
      <c r="ZD8" s="194">
        <f t="shared" ca="1" si="10"/>
        <v>717.34195500004648</v>
      </c>
      <c r="ZE8" s="194">
        <f t="shared" ca="1" si="10"/>
        <v>716.70882000004656</v>
      </c>
      <c r="ZF8" s="194">
        <f t="shared" ca="1" si="10"/>
        <v>716.07568500004663</v>
      </c>
      <c r="ZG8" s="194">
        <f t="shared" ca="1" si="10"/>
        <v>715.44255000004671</v>
      </c>
      <c r="ZH8" s="194">
        <f t="shared" ca="1" si="10"/>
        <v>714.80941500004678</v>
      </c>
      <c r="ZI8" s="194">
        <f t="shared" ca="1" si="10"/>
        <v>714.17628000004686</v>
      </c>
      <c r="ZJ8" s="194">
        <f t="shared" ca="1" si="10"/>
        <v>713.54314500004693</v>
      </c>
      <c r="ZK8" s="194">
        <f t="shared" ca="1" si="10"/>
        <v>712.91001000004701</v>
      </c>
      <c r="ZL8" s="194">
        <f t="shared" ca="1" si="10"/>
        <v>712.27687500004708</v>
      </c>
      <c r="ZM8" s="194">
        <f t="shared" ca="1" si="10"/>
        <v>711.64374000004716</v>
      </c>
      <c r="ZN8" s="194">
        <f t="shared" ca="1" si="10"/>
        <v>711.01060500004724</v>
      </c>
      <c r="ZO8" s="194">
        <f t="shared" ca="1" si="10"/>
        <v>710.37747000004731</v>
      </c>
      <c r="ZP8" s="194">
        <f t="shared" ca="1" si="10"/>
        <v>709.74433500004739</v>
      </c>
      <c r="ZQ8" s="194">
        <f t="shared" ca="1" si="10"/>
        <v>709.11120000004746</v>
      </c>
      <c r="ZR8" s="194">
        <f t="shared" ca="1" si="10"/>
        <v>708.47806500004754</v>
      </c>
      <c r="ZS8" s="194">
        <f t="shared" ca="1" si="10"/>
        <v>707.84493000004761</v>
      </c>
      <c r="ZT8" s="194">
        <f t="shared" ca="1" si="10"/>
        <v>707.21179500004769</v>
      </c>
      <c r="ZU8" s="194">
        <f t="shared" ca="1" si="10"/>
        <v>706.57866000004776</v>
      </c>
      <c r="ZV8" s="194">
        <f t="shared" ca="1" si="10"/>
        <v>705.94552500004784</v>
      </c>
      <c r="ZW8" s="194">
        <f t="shared" ca="1" si="10"/>
        <v>705.3123900000478</v>
      </c>
      <c r="ZX8" s="194">
        <f t="shared" ca="1" si="10"/>
        <v>704.67925500004787</v>
      </c>
      <c r="ZY8" s="194">
        <f t="shared" ca="1" si="10"/>
        <v>704.04612000004795</v>
      </c>
      <c r="ZZ8" s="194">
        <f t="shared" ca="1" si="10"/>
        <v>703.41298500004802</v>
      </c>
    </row>
    <row r="9" spans="1:702" s="177" customFormat="1" ht="12" x14ac:dyDescent="0.2">
      <c r="B9" s="183" t="str">
        <f>Para_2!K30</f>
        <v>2017</v>
      </c>
      <c r="C9" s="287" t="str">
        <f>II_2!I13</f>
        <v>31.12.2016</v>
      </c>
      <c r="D9" s="185" t="s">
        <v>62</v>
      </c>
      <c r="E9" s="179" t="s">
        <v>142</v>
      </c>
      <c r="F9" s="180" t="s">
        <v>63</v>
      </c>
      <c r="G9" s="179" t="s">
        <v>64</v>
      </c>
      <c r="H9" s="162" t="str">
        <f ca="1">CONCATENATE(ROUND(II_2!G34*100,2),"% zu")</f>
        <v>83.75% zu</v>
      </c>
      <c r="I9" s="179" t="s">
        <v>65</v>
      </c>
      <c r="J9" s="182" t="str">
        <f>I10</f>
        <v>bis EW</v>
      </c>
      <c r="K9" s="951" t="s">
        <v>361</v>
      </c>
      <c r="L9" s="939" t="s">
        <v>354</v>
      </c>
      <c r="M9" s="929">
        <v>1</v>
      </c>
      <c r="N9" s="1451">
        <f>M10+$M11</f>
        <v>0.89950000000000008</v>
      </c>
      <c r="O9" s="1451">
        <f>N9+$M11</f>
        <v>0.89900000000000013</v>
      </c>
      <c r="P9" s="1451">
        <f t="shared" ref="P9:AP9" si="11">O9+$M11</f>
        <v>0.89850000000000019</v>
      </c>
      <c r="Q9" s="1451">
        <f t="shared" si="11"/>
        <v>0.89800000000000024</v>
      </c>
      <c r="R9" s="1451">
        <f t="shared" si="11"/>
        <v>0.8975000000000003</v>
      </c>
      <c r="S9" s="1451">
        <f t="shared" si="11"/>
        <v>0.89700000000000035</v>
      </c>
      <c r="T9" s="1451">
        <f t="shared" si="11"/>
        <v>0.89650000000000041</v>
      </c>
      <c r="U9" s="1451">
        <f t="shared" si="11"/>
        <v>0.89600000000000046</v>
      </c>
      <c r="V9" s="1451">
        <f t="shared" si="11"/>
        <v>0.89550000000000052</v>
      </c>
      <c r="W9" s="1451">
        <f t="shared" si="11"/>
        <v>0.89500000000000057</v>
      </c>
      <c r="X9" s="1451">
        <f t="shared" si="11"/>
        <v>0.89450000000000063</v>
      </c>
      <c r="Y9" s="1451">
        <f t="shared" si="11"/>
        <v>0.89400000000000068</v>
      </c>
      <c r="Z9" s="1451">
        <f t="shared" si="11"/>
        <v>0.89350000000000074</v>
      </c>
      <c r="AA9" s="1451">
        <f t="shared" si="11"/>
        <v>0.89300000000000079</v>
      </c>
      <c r="AB9" s="1451">
        <f t="shared" si="11"/>
        <v>0.89250000000000085</v>
      </c>
      <c r="AC9" s="1451">
        <f t="shared" si="11"/>
        <v>0.8920000000000009</v>
      </c>
      <c r="AD9" s="1451">
        <f t="shared" si="11"/>
        <v>0.89150000000000096</v>
      </c>
      <c r="AE9" s="1451">
        <f t="shared" si="11"/>
        <v>0.89100000000000101</v>
      </c>
      <c r="AF9" s="1451">
        <f t="shared" si="11"/>
        <v>0.89050000000000107</v>
      </c>
      <c r="AG9" s="1451">
        <f t="shared" si="11"/>
        <v>0.89000000000000112</v>
      </c>
      <c r="AH9" s="1451">
        <f t="shared" si="11"/>
        <v>0.88950000000000118</v>
      </c>
      <c r="AI9" s="1451">
        <f t="shared" si="11"/>
        <v>0.88900000000000123</v>
      </c>
      <c r="AJ9" s="1451">
        <f t="shared" si="11"/>
        <v>0.88850000000000129</v>
      </c>
      <c r="AK9" s="1451">
        <f t="shared" si="11"/>
        <v>0.88800000000000134</v>
      </c>
      <c r="AL9" s="1451">
        <f t="shared" si="11"/>
        <v>0.8875000000000014</v>
      </c>
      <c r="AM9" s="1451">
        <f t="shared" si="11"/>
        <v>0.88700000000000145</v>
      </c>
      <c r="AN9" s="1451">
        <f t="shared" si="11"/>
        <v>0.88650000000000151</v>
      </c>
      <c r="AO9" s="1451">
        <f t="shared" si="11"/>
        <v>0.88600000000000156</v>
      </c>
      <c r="AP9" s="1451">
        <f t="shared" si="11"/>
        <v>0.88550000000000162</v>
      </c>
      <c r="AQ9" s="1451">
        <f t="shared" ref="AQ9:CZ9" si="12">AP9+$M11</f>
        <v>0.88500000000000167</v>
      </c>
      <c r="AR9" s="1451">
        <f t="shared" si="12"/>
        <v>0.88450000000000173</v>
      </c>
      <c r="AS9" s="1451">
        <f t="shared" si="12"/>
        <v>0.88400000000000178</v>
      </c>
      <c r="AT9" s="1451">
        <f t="shared" si="12"/>
        <v>0.88350000000000184</v>
      </c>
      <c r="AU9" s="1451">
        <f t="shared" si="12"/>
        <v>0.88300000000000189</v>
      </c>
      <c r="AV9" s="1451">
        <f t="shared" si="12"/>
        <v>0.88250000000000195</v>
      </c>
      <c r="AW9" s="1451">
        <f t="shared" si="12"/>
        <v>0.882000000000002</v>
      </c>
      <c r="AX9" s="1451">
        <f t="shared" si="12"/>
        <v>0.88150000000000206</v>
      </c>
      <c r="AY9" s="1451">
        <f t="shared" si="12"/>
        <v>0.88100000000000211</v>
      </c>
      <c r="AZ9" s="1451">
        <f t="shared" si="12"/>
        <v>0.88050000000000217</v>
      </c>
      <c r="BA9" s="1451">
        <f t="shared" si="12"/>
        <v>0.88000000000000222</v>
      </c>
      <c r="BB9" s="1451">
        <f t="shared" si="12"/>
        <v>0.87950000000000228</v>
      </c>
      <c r="BC9" s="1451">
        <f t="shared" si="12"/>
        <v>0.87900000000000234</v>
      </c>
      <c r="BD9" s="1451">
        <f t="shared" si="12"/>
        <v>0.87850000000000239</v>
      </c>
      <c r="BE9" s="1451">
        <f t="shared" si="12"/>
        <v>0.87800000000000245</v>
      </c>
      <c r="BF9" s="1451">
        <f t="shared" si="12"/>
        <v>0.8775000000000025</v>
      </c>
      <c r="BG9" s="1451">
        <f t="shared" si="12"/>
        <v>0.87700000000000256</v>
      </c>
      <c r="BH9" s="1451">
        <f t="shared" si="12"/>
        <v>0.87650000000000261</v>
      </c>
      <c r="BI9" s="1451">
        <f t="shared" si="12"/>
        <v>0.87600000000000267</v>
      </c>
      <c r="BJ9" s="1451">
        <f t="shared" si="12"/>
        <v>0.87550000000000272</v>
      </c>
      <c r="BK9" s="1451">
        <f t="shared" si="12"/>
        <v>0.87500000000000278</v>
      </c>
      <c r="BL9" s="1451">
        <f t="shared" si="12"/>
        <v>0.87450000000000283</v>
      </c>
      <c r="BM9" s="1451">
        <f t="shared" si="12"/>
        <v>0.87400000000000289</v>
      </c>
      <c r="BN9" s="1451">
        <f t="shared" si="12"/>
        <v>0.87350000000000294</v>
      </c>
      <c r="BO9" s="1451">
        <f t="shared" si="12"/>
        <v>0.873000000000003</v>
      </c>
      <c r="BP9" s="1451">
        <f t="shared" si="12"/>
        <v>0.87250000000000305</v>
      </c>
      <c r="BQ9" s="1451">
        <f t="shared" si="12"/>
        <v>0.87200000000000311</v>
      </c>
      <c r="BR9" s="1451">
        <f t="shared" si="12"/>
        <v>0.87150000000000316</v>
      </c>
      <c r="BS9" s="1451">
        <f t="shared" si="12"/>
        <v>0.87100000000000322</v>
      </c>
      <c r="BT9" s="1451">
        <f t="shared" si="12"/>
        <v>0.87050000000000327</v>
      </c>
      <c r="BU9" s="1451">
        <f t="shared" si="12"/>
        <v>0.87000000000000333</v>
      </c>
      <c r="BV9" s="1451">
        <f t="shared" si="12"/>
        <v>0.86950000000000338</v>
      </c>
      <c r="BW9" s="1451">
        <f t="shared" si="12"/>
        <v>0.86900000000000344</v>
      </c>
      <c r="BX9" s="1451">
        <f t="shared" si="12"/>
        <v>0.86850000000000349</v>
      </c>
      <c r="BY9" s="1451">
        <f t="shared" si="12"/>
        <v>0.86800000000000355</v>
      </c>
      <c r="BZ9" s="1451">
        <f t="shared" si="12"/>
        <v>0.8675000000000036</v>
      </c>
      <c r="CA9" s="1451">
        <f t="shared" si="12"/>
        <v>0.86700000000000366</v>
      </c>
      <c r="CB9" s="1451">
        <f t="shared" si="12"/>
        <v>0.86650000000000371</v>
      </c>
      <c r="CC9" s="1451">
        <f t="shared" si="12"/>
        <v>0.86600000000000377</v>
      </c>
      <c r="CD9" s="1451">
        <f t="shared" si="12"/>
        <v>0.86550000000000382</v>
      </c>
      <c r="CE9" s="1451">
        <f t="shared" si="12"/>
        <v>0.86500000000000388</v>
      </c>
      <c r="CF9" s="1451">
        <f t="shared" si="12"/>
        <v>0.86450000000000393</v>
      </c>
      <c r="CG9" s="1451">
        <f t="shared" si="12"/>
        <v>0.86400000000000399</v>
      </c>
      <c r="CH9" s="1451">
        <f t="shared" si="12"/>
        <v>0.86350000000000404</v>
      </c>
      <c r="CI9" s="1451">
        <f t="shared" si="12"/>
        <v>0.8630000000000041</v>
      </c>
      <c r="CJ9" s="1451">
        <f t="shared" si="12"/>
        <v>0.86250000000000415</v>
      </c>
      <c r="CK9" s="1451">
        <f t="shared" si="12"/>
        <v>0.86200000000000421</v>
      </c>
      <c r="CL9" s="1451">
        <f t="shared" si="12"/>
        <v>0.86150000000000426</v>
      </c>
      <c r="CM9" s="1451">
        <f t="shared" si="12"/>
        <v>0.86100000000000432</v>
      </c>
      <c r="CN9" s="1451">
        <f t="shared" si="12"/>
        <v>0.86050000000000437</v>
      </c>
      <c r="CO9" s="1451">
        <f t="shared" si="12"/>
        <v>0.86000000000000443</v>
      </c>
      <c r="CP9" s="1451">
        <f t="shared" si="12"/>
        <v>0.85950000000000448</v>
      </c>
      <c r="CQ9" s="1451">
        <f t="shared" si="12"/>
        <v>0.85900000000000454</v>
      </c>
      <c r="CR9" s="1451">
        <f t="shared" si="12"/>
        <v>0.85850000000000459</v>
      </c>
      <c r="CS9" s="1451">
        <f t="shared" si="12"/>
        <v>0.85800000000000465</v>
      </c>
      <c r="CT9" s="1451">
        <f t="shared" si="12"/>
        <v>0.8575000000000047</v>
      </c>
      <c r="CU9" s="1451">
        <f t="shared" si="12"/>
        <v>0.85700000000000476</v>
      </c>
      <c r="CV9" s="1451">
        <f t="shared" si="12"/>
        <v>0.85650000000000481</v>
      </c>
      <c r="CW9" s="1451">
        <f t="shared" si="12"/>
        <v>0.85600000000000487</v>
      </c>
      <c r="CX9" s="1451">
        <f t="shared" si="12"/>
        <v>0.85550000000000492</v>
      </c>
      <c r="CY9" s="1451">
        <f t="shared" si="12"/>
        <v>0.85500000000000498</v>
      </c>
      <c r="CZ9" s="1451">
        <f t="shared" si="12"/>
        <v>0.85450000000000503</v>
      </c>
      <c r="DA9" s="1451">
        <f t="shared" ref="DA9:FL9" si="13">CZ9+$M11</f>
        <v>0.85400000000000509</v>
      </c>
      <c r="DB9" s="1451">
        <f t="shared" si="13"/>
        <v>0.85350000000000514</v>
      </c>
      <c r="DC9" s="1451">
        <f t="shared" si="13"/>
        <v>0.8530000000000052</v>
      </c>
      <c r="DD9" s="1451">
        <f t="shared" si="13"/>
        <v>0.85250000000000525</v>
      </c>
      <c r="DE9" s="1451">
        <f t="shared" si="13"/>
        <v>0.85200000000000531</v>
      </c>
      <c r="DF9" s="1451">
        <f t="shared" si="13"/>
        <v>0.85150000000000536</v>
      </c>
      <c r="DG9" s="1451">
        <f t="shared" si="13"/>
        <v>0.85100000000000542</v>
      </c>
      <c r="DH9" s="1451">
        <f t="shared" si="13"/>
        <v>0.85050000000000547</v>
      </c>
      <c r="DI9" s="1451">
        <f t="shared" si="13"/>
        <v>0.85000000000000553</v>
      </c>
      <c r="DJ9" s="1451">
        <f t="shared" si="13"/>
        <v>0.84950000000000558</v>
      </c>
      <c r="DK9" s="1451">
        <f t="shared" si="13"/>
        <v>0.84900000000000564</v>
      </c>
      <c r="DL9" s="1451">
        <f t="shared" si="13"/>
        <v>0.84850000000000569</v>
      </c>
      <c r="DM9" s="1451">
        <f t="shared" si="13"/>
        <v>0.84800000000000575</v>
      </c>
      <c r="DN9" s="1451">
        <f t="shared" si="13"/>
        <v>0.8475000000000058</v>
      </c>
      <c r="DO9" s="1451">
        <f t="shared" si="13"/>
        <v>0.84700000000000586</v>
      </c>
      <c r="DP9" s="1451">
        <f t="shared" si="13"/>
        <v>0.84650000000000591</v>
      </c>
      <c r="DQ9" s="1451">
        <f t="shared" si="13"/>
        <v>0.84600000000000597</v>
      </c>
      <c r="DR9" s="1451">
        <f t="shared" si="13"/>
        <v>0.84550000000000602</v>
      </c>
      <c r="DS9" s="1451">
        <f t="shared" si="13"/>
        <v>0.84500000000000608</v>
      </c>
      <c r="DT9" s="1451">
        <f t="shared" si="13"/>
        <v>0.84450000000000613</v>
      </c>
      <c r="DU9" s="1451">
        <f t="shared" si="13"/>
        <v>0.84400000000000619</v>
      </c>
      <c r="DV9" s="1451">
        <f t="shared" si="13"/>
        <v>0.84350000000000624</v>
      </c>
      <c r="DW9" s="1451">
        <f t="shared" si="13"/>
        <v>0.8430000000000063</v>
      </c>
      <c r="DX9" s="1451">
        <f t="shared" si="13"/>
        <v>0.84250000000000635</v>
      </c>
      <c r="DY9" s="1451">
        <f t="shared" si="13"/>
        <v>0.84200000000000641</v>
      </c>
      <c r="DZ9" s="1451">
        <f t="shared" si="13"/>
        <v>0.84150000000000647</v>
      </c>
      <c r="EA9" s="1451">
        <f t="shared" si="13"/>
        <v>0.84100000000000652</v>
      </c>
      <c r="EB9" s="1451">
        <f t="shared" si="13"/>
        <v>0.84050000000000658</v>
      </c>
      <c r="EC9" s="1451">
        <f t="shared" si="13"/>
        <v>0.84000000000000663</v>
      </c>
      <c r="ED9" s="1451">
        <f t="shared" si="13"/>
        <v>0.83950000000000669</v>
      </c>
      <c r="EE9" s="1451">
        <f t="shared" si="13"/>
        <v>0.83900000000000674</v>
      </c>
      <c r="EF9" s="1451">
        <f t="shared" si="13"/>
        <v>0.8385000000000068</v>
      </c>
      <c r="EG9" s="1451">
        <f t="shared" si="13"/>
        <v>0.83800000000000685</v>
      </c>
      <c r="EH9" s="1451">
        <f t="shared" si="13"/>
        <v>0.83750000000000691</v>
      </c>
      <c r="EI9" s="1451">
        <f t="shared" si="13"/>
        <v>0.83700000000000696</v>
      </c>
      <c r="EJ9" s="1451">
        <f t="shared" si="13"/>
        <v>0.83650000000000702</v>
      </c>
      <c r="EK9" s="1451">
        <f t="shared" si="13"/>
        <v>0.83600000000000707</v>
      </c>
      <c r="EL9" s="1451">
        <f t="shared" si="13"/>
        <v>0.83550000000000713</v>
      </c>
      <c r="EM9" s="1451">
        <f t="shared" si="13"/>
        <v>0.83500000000000718</v>
      </c>
      <c r="EN9" s="1451">
        <f t="shared" si="13"/>
        <v>0.83450000000000724</v>
      </c>
      <c r="EO9" s="1451">
        <f t="shared" si="13"/>
        <v>0.83400000000000729</v>
      </c>
      <c r="EP9" s="1451">
        <f t="shared" si="13"/>
        <v>0.83350000000000735</v>
      </c>
      <c r="EQ9" s="1451">
        <f t="shared" si="13"/>
        <v>0.8330000000000074</v>
      </c>
      <c r="ER9" s="1451">
        <f t="shared" si="13"/>
        <v>0.83250000000000746</v>
      </c>
      <c r="ES9" s="1451">
        <f t="shared" si="13"/>
        <v>0.83200000000000751</v>
      </c>
      <c r="ET9" s="1451">
        <f t="shared" si="13"/>
        <v>0.83150000000000757</v>
      </c>
      <c r="EU9" s="1451">
        <f t="shared" si="13"/>
        <v>0.83100000000000762</v>
      </c>
      <c r="EV9" s="1451">
        <f t="shared" si="13"/>
        <v>0.83050000000000768</v>
      </c>
      <c r="EW9" s="1451">
        <f t="shared" si="13"/>
        <v>0.83000000000000773</v>
      </c>
      <c r="EX9" s="1451">
        <f t="shared" si="13"/>
        <v>0.82950000000000779</v>
      </c>
      <c r="EY9" s="1451">
        <f t="shared" si="13"/>
        <v>0.82900000000000784</v>
      </c>
      <c r="EZ9" s="1451">
        <f t="shared" si="13"/>
        <v>0.8285000000000079</v>
      </c>
      <c r="FA9" s="1451">
        <f t="shared" si="13"/>
        <v>0.82800000000000795</v>
      </c>
      <c r="FB9" s="1451">
        <f t="shared" si="13"/>
        <v>0.82750000000000801</v>
      </c>
      <c r="FC9" s="1451">
        <f t="shared" si="13"/>
        <v>0.82700000000000806</v>
      </c>
      <c r="FD9" s="1451">
        <f t="shared" si="13"/>
        <v>0.82650000000000812</v>
      </c>
      <c r="FE9" s="1451">
        <f t="shared" si="13"/>
        <v>0.82600000000000817</v>
      </c>
      <c r="FF9" s="1451">
        <f t="shared" si="13"/>
        <v>0.82550000000000823</v>
      </c>
      <c r="FG9" s="1451">
        <f t="shared" si="13"/>
        <v>0.82500000000000828</v>
      </c>
      <c r="FH9" s="1451">
        <f t="shared" si="13"/>
        <v>0.82450000000000834</v>
      </c>
      <c r="FI9" s="1451">
        <f t="shared" si="13"/>
        <v>0.82400000000000839</v>
      </c>
      <c r="FJ9" s="1451">
        <f t="shared" si="13"/>
        <v>0.82350000000000845</v>
      </c>
      <c r="FK9" s="1451">
        <f t="shared" si="13"/>
        <v>0.8230000000000085</v>
      </c>
      <c r="FL9" s="1451">
        <f t="shared" si="13"/>
        <v>0.82250000000000856</v>
      </c>
      <c r="FM9" s="1451">
        <f t="shared" ref="FM9:FZ9" si="14">FL9+$M11</f>
        <v>0.82200000000000861</v>
      </c>
      <c r="FN9" s="1451">
        <f t="shared" si="14"/>
        <v>0.82150000000000867</v>
      </c>
      <c r="FO9" s="1451">
        <f t="shared" si="14"/>
        <v>0.82100000000000872</v>
      </c>
      <c r="FP9" s="1451">
        <f t="shared" si="14"/>
        <v>0.82050000000000878</v>
      </c>
      <c r="FQ9" s="1451">
        <f t="shared" si="14"/>
        <v>0.82000000000000883</v>
      </c>
      <c r="FR9" s="1451">
        <f t="shared" si="14"/>
        <v>0.81950000000000889</v>
      </c>
      <c r="FS9" s="1451">
        <f t="shared" si="14"/>
        <v>0.81900000000000894</v>
      </c>
      <c r="FT9" s="1451">
        <f t="shared" si="14"/>
        <v>0.818500000000009</v>
      </c>
      <c r="FU9" s="1451">
        <f t="shared" si="14"/>
        <v>0.81800000000000905</v>
      </c>
      <c r="FV9" s="1451">
        <f t="shared" si="14"/>
        <v>0.81750000000000911</v>
      </c>
      <c r="FW9" s="1451">
        <f t="shared" si="14"/>
        <v>0.81700000000000916</v>
      </c>
      <c r="FX9" s="1451">
        <f t="shared" si="14"/>
        <v>0.81650000000000922</v>
      </c>
      <c r="FY9" s="1451">
        <f t="shared" si="14"/>
        <v>0.81600000000000927</v>
      </c>
      <c r="FZ9" s="1451">
        <f t="shared" si="14"/>
        <v>0.81550000000000933</v>
      </c>
      <c r="GA9" s="1451">
        <f t="shared" ref="GA9" si="15">FZ9+$M11</f>
        <v>0.81500000000000938</v>
      </c>
      <c r="GB9" s="1451">
        <f t="shared" ref="GB9" si="16">GA9+$M11</f>
        <v>0.81450000000000944</v>
      </c>
      <c r="GC9" s="1451">
        <f t="shared" ref="GC9" si="17">GB9+$M11</f>
        <v>0.81400000000000949</v>
      </c>
      <c r="GD9" s="1451">
        <f t="shared" ref="GD9" si="18">GC9+$M11</f>
        <v>0.81350000000000955</v>
      </c>
      <c r="GE9" s="1451">
        <f t="shared" ref="GE9" si="19">GD9+$M11</f>
        <v>0.8130000000000096</v>
      </c>
      <c r="GF9" s="1451">
        <f t="shared" ref="GF9" si="20">GE9+$M11</f>
        <v>0.81250000000000966</v>
      </c>
      <c r="GG9" s="1451">
        <f t="shared" ref="GG9" si="21">GF9+$M11</f>
        <v>0.81200000000000971</v>
      </c>
      <c r="GH9" s="1451">
        <f t="shared" ref="GH9" si="22">GG9+$M11</f>
        <v>0.81150000000000977</v>
      </c>
      <c r="GI9" s="1451">
        <f t="shared" ref="GI9" si="23">GH9+$M11</f>
        <v>0.81100000000000982</v>
      </c>
      <c r="GJ9" s="1451">
        <f t="shared" ref="GJ9" si="24">GI9+$M11</f>
        <v>0.81050000000000988</v>
      </c>
      <c r="GK9" s="1451">
        <f t="shared" ref="GK9" si="25">GJ9+$M11</f>
        <v>0.81000000000000993</v>
      </c>
      <c r="GL9" s="1451">
        <f t="shared" ref="GL9" si="26">GK9+$M11</f>
        <v>0.80950000000000999</v>
      </c>
      <c r="GM9" s="1451">
        <f t="shared" ref="GM9" si="27">GL9+$M11</f>
        <v>0.80900000000001004</v>
      </c>
      <c r="GN9" s="1451">
        <f t="shared" ref="GN9" si="28">GM9+$M11</f>
        <v>0.8085000000000101</v>
      </c>
      <c r="GO9" s="1451">
        <f t="shared" ref="GO9" si="29">GN9+$M11</f>
        <v>0.80800000000001015</v>
      </c>
      <c r="GP9" s="1451">
        <f t="shared" ref="GP9" si="30">GO9+$M11</f>
        <v>0.80750000000001021</v>
      </c>
      <c r="GQ9" s="1451">
        <f t="shared" ref="GQ9" si="31">GP9+$M11</f>
        <v>0.80700000000001026</v>
      </c>
      <c r="GR9" s="1451">
        <f t="shared" ref="GR9" si="32">GQ9+$M11</f>
        <v>0.80650000000001032</v>
      </c>
      <c r="GS9" s="1451">
        <f t="shared" ref="GS9" si="33">GR9+$M11</f>
        <v>0.80600000000001037</v>
      </c>
      <c r="GT9" s="1451">
        <f t="shared" ref="GT9" si="34">GS9+$M11</f>
        <v>0.80550000000001043</v>
      </c>
      <c r="GU9" s="1451">
        <f t="shared" ref="GU9" si="35">GT9+$M11</f>
        <v>0.80500000000001048</v>
      </c>
      <c r="GV9" s="1451">
        <f t="shared" ref="GV9" si="36">GU9+$M11</f>
        <v>0.80450000000001054</v>
      </c>
      <c r="GW9" s="1451">
        <f t="shared" ref="GW9" si="37">GV9+$M11</f>
        <v>0.8040000000000106</v>
      </c>
      <c r="GX9" s="1451">
        <f t="shared" ref="GX9" si="38">GW9+$M11</f>
        <v>0.80350000000001065</v>
      </c>
      <c r="GY9" s="1451">
        <f t="shared" ref="GY9" si="39">GX9+$M11</f>
        <v>0.80300000000001071</v>
      </c>
      <c r="GZ9" s="1451">
        <f t="shared" ref="GZ9" si="40">GY9+$M11</f>
        <v>0.80250000000001076</v>
      </c>
      <c r="HA9" s="1451">
        <f t="shared" ref="HA9" si="41">GZ9+$M11</f>
        <v>0.80200000000001082</v>
      </c>
      <c r="HB9" s="1451">
        <f t="shared" ref="HB9" si="42">HA9+$M11</f>
        <v>0.80150000000001087</v>
      </c>
      <c r="HC9" s="1451">
        <f t="shared" ref="HC9" si="43">HB9+$M11</f>
        <v>0.80100000000001093</v>
      </c>
      <c r="HD9" s="1451">
        <f t="shared" ref="HD9" si="44">HC9+$M11</f>
        <v>0.80050000000001098</v>
      </c>
      <c r="HE9" s="1451">
        <f t="shared" ref="HE9" si="45">HD9+$M11</f>
        <v>0.80000000000001104</v>
      </c>
      <c r="HF9" s="1451">
        <f t="shared" ref="HF9" si="46">HE9+$M11</f>
        <v>0.79950000000001109</v>
      </c>
      <c r="HG9" s="1451">
        <f t="shared" ref="HG9" si="47">HF9+$M11</f>
        <v>0.79900000000001115</v>
      </c>
      <c r="HH9" s="1451">
        <f t="shared" ref="HH9" si="48">HG9+$M11</f>
        <v>0.7985000000000112</v>
      </c>
      <c r="HI9" s="1451">
        <f t="shared" ref="HI9" si="49">HH9+$M11</f>
        <v>0.79800000000001126</v>
      </c>
      <c r="HJ9" s="1451">
        <f t="shared" ref="HJ9" si="50">HI9+$M11</f>
        <v>0.79750000000001131</v>
      </c>
      <c r="HK9" s="1451">
        <f t="shared" ref="HK9" si="51">HJ9+$M11</f>
        <v>0.79700000000001137</v>
      </c>
      <c r="HL9" s="1451">
        <f t="shared" ref="HL9" si="52">HK9+$M11</f>
        <v>0.79650000000001142</v>
      </c>
      <c r="HM9" s="1451">
        <f t="shared" ref="HM9" si="53">HL9+$M11</f>
        <v>0.79600000000001148</v>
      </c>
      <c r="HN9" s="1451">
        <f t="shared" ref="HN9" si="54">HM9+$M11</f>
        <v>0.79550000000001153</v>
      </c>
      <c r="HO9" s="1451">
        <f t="shared" ref="HO9" si="55">HN9+$M11</f>
        <v>0.79500000000001159</v>
      </c>
      <c r="HP9" s="1451">
        <f t="shared" ref="HP9" si="56">HO9+$M11</f>
        <v>0.79450000000001164</v>
      </c>
      <c r="HQ9" s="1451">
        <f t="shared" ref="HQ9" si="57">HP9+$M11</f>
        <v>0.7940000000000117</v>
      </c>
      <c r="HR9" s="1451">
        <f t="shared" ref="HR9" si="58">HQ9+$M11</f>
        <v>0.79350000000001175</v>
      </c>
      <c r="HS9" s="1451">
        <f t="shared" ref="HS9" si="59">HR9+$M11</f>
        <v>0.79300000000001181</v>
      </c>
      <c r="HT9" s="1451">
        <f t="shared" ref="HT9" si="60">HS9+$M11</f>
        <v>0.79250000000001186</v>
      </c>
      <c r="HU9" s="1451">
        <f t="shared" ref="HU9" si="61">HT9+$M11</f>
        <v>0.79200000000001192</v>
      </c>
      <c r="HV9" s="1451">
        <f t="shared" ref="HV9" si="62">HU9+$M11</f>
        <v>0.79150000000001197</v>
      </c>
      <c r="HW9" s="1451">
        <f t="shared" ref="HW9" si="63">HV9+$M11</f>
        <v>0.79100000000001203</v>
      </c>
      <c r="HX9" s="1451">
        <f t="shared" ref="HX9" si="64">HW9+$M11</f>
        <v>0.79050000000001208</v>
      </c>
      <c r="HY9" s="1451">
        <f t="shared" ref="HY9" si="65">HX9+$M11</f>
        <v>0.79000000000001214</v>
      </c>
      <c r="HZ9" s="1451">
        <f t="shared" ref="HZ9" si="66">HY9+$M11</f>
        <v>0.78950000000001219</v>
      </c>
      <c r="IA9" s="1451">
        <f t="shared" ref="IA9" si="67">HZ9+$M11</f>
        <v>0.78900000000001225</v>
      </c>
      <c r="IB9" s="1451">
        <f t="shared" ref="IB9" si="68">IA9+$M11</f>
        <v>0.7885000000000123</v>
      </c>
      <c r="IC9" s="1451">
        <f t="shared" ref="IC9" si="69">IB9+$M11</f>
        <v>0.78800000000001236</v>
      </c>
      <c r="ID9" s="1451">
        <f t="shared" ref="ID9" si="70">IC9+$M11</f>
        <v>0.78750000000001241</v>
      </c>
      <c r="IE9" s="1451">
        <f t="shared" ref="IE9" si="71">ID9+$M11</f>
        <v>0.78700000000001247</v>
      </c>
      <c r="IF9" s="1451">
        <f t="shared" ref="IF9" si="72">IE9+$M11</f>
        <v>0.78650000000001252</v>
      </c>
      <c r="IG9" s="1451">
        <f t="shared" ref="IG9" si="73">IF9+$M11</f>
        <v>0.78600000000001258</v>
      </c>
      <c r="IH9" s="1451">
        <f t="shared" ref="IH9" si="74">IG9+$M11</f>
        <v>0.78550000000001263</v>
      </c>
      <c r="II9" s="1451">
        <f t="shared" ref="II9" si="75">IH9+$M11</f>
        <v>0.78500000000001269</v>
      </c>
      <c r="IJ9" s="1451">
        <f t="shared" ref="IJ9" si="76">II9+$M11</f>
        <v>0.78450000000001274</v>
      </c>
      <c r="IK9" s="1451">
        <f t="shared" ref="IK9" si="77">IJ9+$M11</f>
        <v>0.7840000000000128</v>
      </c>
      <c r="IL9" s="1451">
        <f t="shared" ref="IL9" si="78">IK9+$M11</f>
        <v>0.78350000000001285</v>
      </c>
      <c r="IM9" s="1451">
        <f t="shared" ref="IM9" si="79">IL9+$M11</f>
        <v>0.78300000000001291</v>
      </c>
      <c r="IN9" s="1451">
        <f t="shared" ref="IN9" si="80">IM9+$M11</f>
        <v>0.78250000000001296</v>
      </c>
      <c r="IO9" s="1451">
        <f t="shared" ref="IO9" si="81">IN9+$M11</f>
        <v>0.78200000000001302</v>
      </c>
      <c r="IP9" s="1451">
        <f t="shared" ref="IP9" si="82">IO9+$M11</f>
        <v>0.78150000000001307</v>
      </c>
      <c r="IQ9" s="1451">
        <f t="shared" ref="IQ9" si="83">IP9+$M11</f>
        <v>0.78100000000001313</v>
      </c>
      <c r="IR9" s="1451">
        <f t="shared" ref="IR9" si="84">IQ9+$M11</f>
        <v>0.78050000000001318</v>
      </c>
      <c r="IS9" s="1451">
        <f t="shared" ref="IS9" si="85">IR9+$M11</f>
        <v>0.78000000000001324</v>
      </c>
      <c r="IT9" s="1451">
        <f t="shared" ref="IT9" si="86">IS9+$M11</f>
        <v>0.77950000000001329</v>
      </c>
      <c r="IU9" s="1451">
        <f t="shared" ref="IU9" si="87">IT9+$M11</f>
        <v>0.77900000000001335</v>
      </c>
      <c r="IV9" s="1451">
        <f t="shared" ref="IV9" si="88">IU9+$M11</f>
        <v>0.7785000000000134</v>
      </c>
      <c r="IW9" s="1451">
        <f t="shared" ref="IW9" si="89">IV9+$M11</f>
        <v>0.77800000000001346</v>
      </c>
      <c r="IX9" s="1451">
        <f t="shared" ref="IX9" si="90">IW9+$M11</f>
        <v>0.77750000000001351</v>
      </c>
      <c r="IY9" s="1451">
        <f t="shared" ref="IY9" si="91">IX9+$M11</f>
        <v>0.77700000000001357</v>
      </c>
      <c r="IZ9" s="1451">
        <f t="shared" ref="IZ9" si="92">IY9+$M11</f>
        <v>0.77650000000001362</v>
      </c>
      <c r="JA9" s="1451">
        <f t="shared" ref="JA9" si="93">IZ9+$M11</f>
        <v>0.77600000000001368</v>
      </c>
      <c r="JB9" s="1451">
        <f t="shared" ref="JB9" si="94">JA9+$M11</f>
        <v>0.77550000000001373</v>
      </c>
      <c r="JC9" s="1451">
        <f t="shared" ref="JC9" si="95">JB9+$M11</f>
        <v>0.77500000000001379</v>
      </c>
      <c r="JD9" s="1451">
        <f t="shared" ref="JD9" si="96">JC9+$M11</f>
        <v>0.77450000000001384</v>
      </c>
      <c r="JE9" s="1451">
        <f t="shared" ref="JE9" si="97">JD9+$M11</f>
        <v>0.7740000000000139</v>
      </c>
      <c r="JF9" s="1451">
        <f t="shared" ref="JF9" si="98">JE9+$M11</f>
        <v>0.77350000000001395</v>
      </c>
      <c r="JG9" s="1451">
        <f t="shared" ref="JG9" si="99">JF9+$M11</f>
        <v>0.77300000000001401</v>
      </c>
      <c r="JH9" s="1451">
        <f t="shared" ref="JH9" si="100">JG9+$M11</f>
        <v>0.77250000000001406</v>
      </c>
      <c r="JI9" s="1451">
        <f t="shared" ref="JI9" si="101">JH9+$M11</f>
        <v>0.77200000000001412</v>
      </c>
      <c r="JJ9" s="1451">
        <f t="shared" ref="JJ9" si="102">JI9+$M11</f>
        <v>0.77150000000001417</v>
      </c>
      <c r="JK9" s="1451">
        <f t="shared" ref="JK9" si="103">JJ9+$M11</f>
        <v>0.77100000000001423</v>
      </c>
      <c r="JL9" s="1451">
        <f t="shared" ref="JL9" si="104">JK9+$M11</f>
        <v>0.77050000000001428</v>
      </c>
      <c r="JM9" s="1451">
        <f t="shared" ref="JM9" si="105">JL9+$M11</f>
        <v>0.77000000000001434</v>
      </c>
      <c r="JN9" s="1451">
        <f t="shared" ref="JN9" si="106">JM9+$M11</f>
        <v>0.76950000000001439</v>
      </c>
      <c r="JO9" s="1451">
        <f t="shared" ref="JO9" si="107">JN9+$M11</f>
        <v>0.76900000000001445</v>
      </c>
      <c r="JP9" s="1451">
        <f t="shared" ref="JP9" si="108">JO9+$M11</f>
        <v>0.7685000000000145</v>
      </c>
      <c r="JQ9" s="1451">
        <f t="shared" ref="JQ9" si="109">JP9+$M11</f>
        <v>0.76800000000001456</v>
      </c>
      <c r="JR9" s="1451">
        <f t="shared" ref="JR9" si="110">JQ9+$M11</f>
        <v>0.76750000000001461</v>
      </c>
      <c r="JS9" s="1451">
        <f t="shared" ref="JS9" si="111">JR9+$M11</f>
        <v>0.76700000000001467</v>
      </c>
      <c r="JT9" s="1451">
        <f t="shared" ref="JT9" si="112">JS9+$M11</f>
        <v>0.76650000000001473</v>
      </c>
      <c r="JU9" s="1451">
        <f t="shared" ref="JU9" si="113">JT9+$M11</f>
        <v>0.76600000000001478</v>
      </c>
      <c r="JV9" s="1451">
        <f t="shared" ref="JV9" si="114">JU9+$M11</f>
        <v>0.76550000000001484</v>
      </c>
      <c r="JW9" s="1451">
        <f t="shared" ref="JW9" si="115">JV9+$M11</f>
        <v>0.76500000000001489</v>
      </c>
      <c r="JX9" s="1451">
        <f t="shared" ref="JX9" si="116">JW9+$M11</f>
        <v>0.76450000000001495</v>
      </c>
      <c r="JY9" s="1451">
        <f t="shared" ref="JY9" si="117">JX9+$M11</f>
        <v>0.764000000000015</v>
      </c>
      <c r="JZ9" s="1451">
        <f t="shared" ref="JZ9" si="118">JY9+$M11</f>
        <v>0.76350000000001506</v>
      </c>
      <c r="KA9" s="1451">
        <f t="shared" ref="KA9" si="119">JZ9+$M11</f>
        <v>0.76300000000001511</v>
      </c>
      <c r="KB9" s="1451">
        <f t="shared" ref="KB9" si="120">KA9+$M11</f>
        <v>0.76250000000001517</v>
      </c>
      <c r="KC9" s="1451">
        <f t="shared" ref="KC9" si="121">KB9+$M11</f>
        <v>0.76200000000001522</v>
      </c>
      <c r="KD9" s="1451">
        <f t="shared" ref="KD9" si="122">KC9+$M11</f>
        <v>0.76150000000001528</v>
      </c>
      <c r="KE9" s="1451">
        <f t="shared" ref="KE9" si="123">KD9+$M11</f>
        <v>0.76100000000001533</v>
      </c>
      <c r="KF9" s="1451">
        <f t="shared" ref="KF9" si="124">KE9+$M11</f>
        <v>0.76050000000001539</v>
      </c>
      <c r="KG9" s="1451">
        <f t="shared" ref="KG9" si="125">KF9+$M11</f>
        <v>0.76000000000001544</v>
      </c>
      <c r="KH9" s="1451">
        <f t="shared" ref="KH9" si="126">KG9+$M11</f>
        <v>0.7595000000000155</v>
      </c>
      <c r="KI9" s="1451">
        <f t="shared" ref="KI9" si="127">KH9+$M11</f>
        <v>0.75900000000001555</v>
      </c>
      <c r="KJ9" s="1451">
        <f t="shared" ref="KJ9" si="128">KI9+$M11</f>
        <v>0.75850000000001561</v>
      </c>
      <c r="KK9" s="1451">
        <f t="shared" ref="KK9" si="129">KJ9+$M11</f>
        <v>0.75800000000001566</v>
      </c>
      <c r="KL9" s="1451">
        <f t="shared" ref="KL9" si="130">KK9+$M11</f>
        <v>0.75750000000001572</v>
      </c>
      <c r="KM9" s="1451">
        <f t="shared" ref="KM9" si="131">KL9+$M11</f>
        <v>0.75700000000001577</v>
      </c>
      <c r="KN9" s="1451">
        <f t="shared" ref="KN9" si="132">KM9+$M11</f>
        <v>0.75650000000001583</v>
      </c>
      <c r="KO9" s="1451">
        <f t="shared" ref="KO9" si="133">KN9+$M11</f>
        <v>0.75600000000001588</v>
      </c>
      <c r="KP9" s="1451">
        <f t="shared" ref="KP9" si="134">KO9+$M11</f>
        <v>0.75550000000001594</v>
      </c>
      <c r="KQ9" s="1451">
        <f t="shared" ref="KQ9" si="135">KP9+$M11</f>
        <v>0.75500000000001599</v>
      </c>
      <c r="KR9" s="1451">
        <f t="shared" ref="KR9" si="136">KQ9+$M11</f>
        <v>0.75450000000001605</v>
      </c>
      <c r="KS9" s="1451">
        <f t="shared" ref="KS9" si="137">KR9+$M11</f>
        <v>0.7540000000000161</v>
      </c>
      <c r="KT9" s="1451">
        <f t="shared" ref="KT9" si="138">KS9+$M11</f>
        <v>0.75350000000001616</v>
      </c>
      <c r="KU9" s="1451">
        <f t="shared" ref="KU9" si="139">KT9+$M11</f>
        <v>0.75300000000001621</v>
      </c>
      <c r="KV9" s="1451">
        <f t="shared" ref="KV9" si="140">KU9+$M11</f>
        <v>0.75250000000001627</v>
      </c>
      <c r="KW9" s="1451">
        <f t="shared" ref="KW9" si="141">KV9+$M11</f>
        <v>0.75200000000001632</v>
      </c>
      <c r="KX9" s="1451">
        <f t="shared" ref="KX9" si="142">KW9+$M11</f>
        <v>0.75150000000001638</v>
      </c>
      <c r="KY9" s="1451">
        <f t="shared" ref="KY9" si="143">KX9+$M11</f>
        <v>0.75100000000001643</v>
      </c>
      <c r="KZ9" s="1451">
        <f t="shared" ref="KZ9" si="144">KY9+$M11</f>
        <v>0.75050000000001649</v>
      </c>
      <c r="LA9" s="1451">
        <f t="shared" ref="LA9" si="145">KZ9+$M11</f>
        <v>0.75000000000001654</v>
      </c>
      <c r="LB9" s="1451">
        <f t="shared" ref="LB9" si="146">LA9+$M11</f>
        <v>0.7495000000000166</v>
      </c>
      <c r="LC9" s="1451">
        <f t="shared" ref="LC9" si="147">LB9+$M11</f>
        <v>0.74900000000001665</v>
      </c>
      <c r="LD9" s="1451">
        <f t="shared" ref="LD9" si="148">LC9+$M11</f>
        <v>0.74850000000001671</v>
      </c>
      <c r="LE9" s="1451">
        <f t="shared" ref="LE9" si="149">LD9+$M11</f>
        <v>0.74800000000001676</v>
      </c>
      <c r="LF9" s="1451">
        <f t="shared" ref="LF9" si="150">LE9+$M11</f>
        <v>0.74750000000001682</v>
      </c>
      <c r="LG9" s="1451">
        <f t="shared" ref="LG9" si="151">LF9+$M11</f>
        <v>0.74700000000001687</v>
      </c>
      <c r="LH9" s="1451">
        <f t="shared" ref="LH9" si="152">LG9+$M11</f>
        <v>0.74650000000001693</v>
      </c>
      <c r="LI9" s="1451">
        <f t="shared" ref="LI9" si="153">LH9+$M11</f>
        <v>0.74600000000001698</v>
      </c>
      <c r="LJ9" s="1451">
        <f t="shared" ref="LJ9" si="154">LI9+$M11</f>
        <v>0.74550000000001704</v>
      </c>
      <c r="LK9" s="1451">
        <f t="shared" ref="LK9" si="155">LJ9+$M11</f>
        <v>0.74500000000001709</v>
      </c>
      <c r="LL9" s="1451">
        <f t="shared" ref="LL9" si="156">LK9+$M11</f>
        <v>0.74450000000001715</v>
      </c>
      <c r="LM9" s="1451">
        <f t="shared" ref="LM9" si="157">LL9+$M11</f>
        <v>0.7440000000000172</v>
      </c>
      <c r="LN9" s="1451">
        <f t="shared" ref="LN9" si="158">LM9+$M11</f>
        <v>0.74350000000001726</v>
      </c>
      <c r="LO9" s="1451">
        <f t="shared" ref="LO9" si="159">LN9+$M11</f>
        <v>0.74300000000001731</v>
      </c>
      <c r="LP9" s="1451">
        <f t="shared" ref="LP9" si="160">LO9+$M11</f>
        <v>0.74250000000001737</v>
      </c>
      <c r="LQ9" s="1451">
        <f t="shared" ref="LQ9" si="161">LP9+$M11</f>
        <v>0.74200000000001742</v>
      </c>
      <c r="LR9" s="1451">
        <f t="shared" ref="LR9" si="162">LQ9+$M11</f>
        <v>0.74150000000001748</v>
      </c>
      <c r="LS9" s="1451">
        <f t="shared" ref="LS9" si="163">LR9+$M11</f>
        <v>0.74100000000001753</v>
      </c>
      <c r="LT9" s="1451">
        <f t="shared" ref="LT9" si="164">LS9+$M11</f>
        <v>0.74050000000001759</v>
      </c>
      <c r="LU9" s="1451">
        <f t="shared" ref="LU9" si="165">LT9+$M11</f>
        <v>0.74000000000001764</v>
      </c>
      <c r="LV9" s="1451">
        <f t="shared" ref="LV9" si="166">LU9+$M11</f>
        <v>0.7395000000000177</v>
      </c>
      <c r="LW9" s="1451">
        <f t="shared" ref="LW9" si="167">LV9+$M11</f>
        <v>0.73900000000001775</v>
      </c>
      <c r="LX9" s="1451">
        <f t="shared" ref="LX9" si="168">LW9+$M11</f>
        <v>0.73850000000001781</v>
      </c>
      <c r="LY9" s="1451">
        <f t="shared" ref="LY9" si="169">LX9+$M11</f>
        <v>0.73800000000001786</v>
      </c>
      <c r="LZ9" s="1451">
        <f t="shared" ref="LZ9" si="170">LY9+$M11</f>
        <v>0.73750000000001792</v>
      </c>
      <c r="MA9" s="1451">
        <f t="shared" ref="MA9" si="171">LZ9+$M11</f>
        <v>0.73700000000001797</v>
      </c>
      <c r="MB9" s="1451">
        <f t="shared" ref="MB9" si="172">MA9+$M11</f>
        <v>0.73650000000001803</v>
      </c>
      <c r="MC9" s="1451">
        <f t="shared" ref="MC9" si="173">MB9+$M11</f>
        <v>0.73600000000001808</v>
      </c>
      <c r="MD9" s="1451">
        <f t="shared" ref="MD9" si="174">MC9+$M11</f>
        <v>0.73550000000001814</v>
      </c>
      <c r="ME9" s="1451">
        <f t="shared" ref="ME9" si="175">MD9+$M11</f>
        <v>0.73500000000001819</v>
      </c>
      <c r="MF9" s="1451">
        <f t="shared" ref="MF9" si="176">ME9+$M11</f>
        <v>0.73450000000001825</v>
      </c>
      <c r="MG9" s="1451">
        <f t="shared" ref="MG9" si="177">MF9+$M11</f>
        <v>0.7340000000000183</v>
      </c>
      <c r="MH9" s="1451">
        <f t="shared" ref="MH9" si="178">MG9+$M11</f>
        <v>0.73350000000001836</v>
      </c>
      <c r="MI9" s="1451">
        <f t="shared" ref="MI9" si="179">MH9+$M11</f>
        <v>0.73300000000001841</v>
      </c>
      <c r="MJ9" s="1451">
        <f t="shared" ref="MJ9" si="180">MI9+$M11</f>
        <v>0.73250000000001847</v>
      </c>
      <c r="MK9" s="1451">
        <f t="shared" ref="MK9" si="181">MJ9+$M11</f>
        <v>0.73200000000001852</v>
      </c>
      <c r="ML9" s="1451">
        <f t="shared" ref="ML9" si="182">MK9+$M11</f>
        <v>0.73150000000001858</v>
      </c>
      <c r="MM9" s="1451">
        <f t="shared" ref="MM9" si="183">ML9+$M11</f>
        <v>0.73100000000001863</v>
      </c>
      <c r="MN9" s="1451">
        <f t="shared" ref="MN9" si="184">MM9+$M11</f>
        <v>0.73050000000001869</v>
      </c>
      <c r="MO9" s="1451">
        <f t="shared" ref="MO9" si="185">MN9+$M11</f>
        <v>0.73000000000001875</v>
      </c>
      <c r="MP9" s="1451">
        <f t="shared" ref="MP9" si="186">MO9+$M11</f>
        <v>0.7295000000000188</v>
      </c>
      <c r="MQ9" s="1451">
        <f t="shared" ref="MQ9" si="187">MP9+$M11</f>
        <v>0.72900000000001886</v>
      </c>
      <c r="MR9" s="1451">
        <f t="shared" ref="MR9" si="188">MQ9+$M11</f>
        <v>0.72850000000001891</v>
      </c>
      <c r="MS9" s="1451">
        <f t="shared" ref="MS9" si="189">MR9+$M11</f>
        <v>0.72800000000001897</v>
      </c>
      <c r="MT9" s="1451">
        <f t="shared" ref="MT9" si="190">MS9+$M11</f>
        <v>0.72750000000001902</v>
      </c>
      <c r="MU9" s="1451">
        <f t="shared" ref="MU9" si="191">MT9+$M11</f>
        <v>0.72700000000001908</v>
      </c>
      <c r="MV9" s="1451">
        <f t="shared" ref="MV9" si="192">MU9+$M11</f>
        <v>0.72650000000001913</v>
      </c>
      <c r="MW9" s="1451">
        <f t="shared" ref="MW9" si="193">MV9+$M11</f>
        <v>0.72600000000001919</v>
      </c>
      <c r="MX9" s="1451">
        <f t="shared" ref="MX9" si="194">MW9+$M11</f>
        <v>0.72550000000001924</v>
      </c>
      <c r="MY9" s="1451">
        <f t="shared" ref="MY9" si="195">MX9+$M11</f>
        <v>0.7250000000000193</v>
      </c>
      <c r="MZ9" s="1451">
        <f t="shared" ref="MZ9" si="196">MY9+$M11</f>
        <v>0.72450000000001935</v>
      </c>
      <c r="NA9" s="1451">
        <f t="shared" ref="NA9" si="197">MZ9+$M11</f>
        <v>0.72400000000001941</v>
      </c>
      <c r="NB9" s="1451">
        <f t="shared" ref="NB9" si="198">NA9+$M11</f>
        <v>0.72350000000001946</v>
      </c>
      <c r="NC9" s="1451">
        <f t="shared" ref="NC9" si="199">NB9+$M11</f>
        <v>0.72300000000001952</v>
      </c>
      <c r="ND9" s="1451">
        <f t="shared" ref="ND9" si="200">NC9+$M11</f>
        <v>0.72250000000001957</v>
      </c>
      <c r="NE9" s="1451">
        <f t="shared" ref="NE9" si="201">ND9+$M11</f>
        <v>0.72200000000001963</v>
      </c>
      <c r="NF9" s="1451">
        <f t="shared" ref="NF9" si="202">NE9+$M11</f>
        <v>0.72150000000001968</v>
      </c>
      <c r="NG9" s="1451">
        <f t="shared" ref="NG9" si="203">NF9+$M11</f>
        <v>0.72100000000001974</v>
      </c>
      <c r="NH9" s="1451">
        <f t="shared" ref="NH9" si="204">NG9+$M11</f>
        <v>0.72050000000001979</v>
      </c>
      <c r="NI9" s="1451">
        <f t="shared" ref="NI9" si="205">NH9+$M11</f>
        <v>0.72000000000001985</v>
      </c>
      <c r="NJ9" s="1451">
        <f t="shared" ref="NJ9" si="206">NI9+$M11</f>
        <v>0.7195000000000199</v>
      </c>
      <c r="NK9" s="1451">
        <f t="shared" ref="NK9" si="207">NJ9+$M11</f>
        <v>0.71900000000001996</v>
      </c>
      <c r="NL9" s="1451">
        <f t="shared" ref="NL9" si="208">NK9+$M11</f>
        <v>0.71850000000002001</v>
      </c>
      <c r="NM9" s="1451">
        <f t="shared" ref="NM9" si="209">NL9+$M11</f>
        <v>0.71800000000002007</v>
      </c>
      <c r="NN9" s="1451">
        <f t="shared" ref="NN9" si="210">NM9+$M11</f>
        <v>0.71750000000002012</v>
      </c>
      <c r="NO9" s="1451">
        <f t="shared" ref="NO9" si="211">NN9+$M11</f>
        <v>0.71700000000002018</v>
      </c>
      <c r="NP9" s="1451">
        <f t="shared" ref="NP9" si="212">NO9+$M11</f>
        <v>0.71650000000002023</v>
      </c>
      <c r="NQ9" s="1451">
        <f t="shared" ref="NQ9" si="213">NP9+$M11</f>
        <v>0.71600000000002029</v>
      </c>
      <c r="NR9" s="1451">
        <f t="shared" ref="NR9" si="214">NQ9+$M11</f>
        <v>0.71550000000002034</v>
      </c>
      <c r="NS9" s="1451">
        <f t="shared" ref="NS9" si="215">NR9+$M11</f>
        <v>0.7150000000000204</v>
      </c>
      <c r="NT9" s="1451">
        <f t="shared" ref="NT9" si="216">NS9+$M11</f>
        <v>0.71450000000002045</v>
      </c>
      <c r="NU9" s="1451">
        <f t="shared" ref="NU9" si="217">NT9+$M11</f>
        <v>0.71400000000002051</v>
      </c>
      <c r="NV9" s="1451">
        <f t="shared" ref="NV9" si="218">NU9+$M11</f>
        <v>0.71350000000002056</v>
      </c>
      <c r="NW9" s="1451">
        <f t="shared" ref="NW9" si="219">NV9+$M11</f>
        <v>0.71300000000002062</v>
      </c>
      <c r="NX9" s="1451">
        <f t="shared" ref="NX9" si="220">NW9+$M11</f>
        <v>0.71250000000002067</v>
      </c>
      <c r="NY9" s="1451">
        <f t="shared" ref="NY9" si="221">NX9+$M11</f>
        <v>0.71200000000002073</v>
      </c>
      <c r="NZ9" s="1451">
        <f t="shared" ref="NZ9" si="222">NY9+$M11</f>
        <v>0.71150000000002078</v>
      </c>
      <c r="OA9" s="1451">
        <f t="shared" ref="OA9" si="223">NZ9+$M11</f>
        <v>0.71100000000002084</v>
      </c>
      <c r="OB9" s="1451">
        <f t="shared" ref="OB9" si="224">OA9+$M11</f>
        <v>0.71050000000002089</v>
      </c>
      <c r="OC9" s="1451">
        <f t="shared" ref="OC9" si="225">OB9+$M11</f>
        <v>0.71000000000002095</v>
      </c>
      <c r="OD9" s="1451">
        <f t="shared" ref="OD9" si="226">OC9+$M11</f>
        <v>0.709500000000021</v>
      </c>
      <c r="OE9" s="1451">
        <f t="shared" ref="OE9" si="227">OD9+$M11</f>
        <v>0.70900000000002106</v>
      </c>
      <c r="OF9" s="1451">
        <f t="shared" ref="OF9" si="228">OE9+$M11</f>
        <v>0.70850000000002111</v>
      </c>
      <c r="OG9" s="1451">
        <f t="shared" ref="OG9" si="229">OF9+$M11</f>
        <v>0.70800000000002117</v>
      </c>
      <c r="OH9" s="1451">
        <f t="shared" ref="OH9" si="230">OG9+$M11</f>
        <v>0.70750000000002122</v>
      </c>
      <c r="OI9" s="1451">
        <f t="shared" ref="OI9" si="231">OH9+$M11</f>
        <v>0.70700000000002128</v>
      </c>
      <c r="OJ9" s="1451">
        <f t="shared" ref="OJ9" si="232">OI9+$M11</f>
        <v>0.70650000000002133</v>
      </c>
      <c r="OK9" s="1451">
        <f t="shared" ref="OK9" si="233">OJ9+$M11</f>
        <v>0.70600000000002139</v>
      </c>
      <c r="OL9" s="1451">
        <f t="shared" ref="OL9" si="234">OK9+$M11</f>
        <v>0.70550000000002144</v>
      </c>
      <c r="OM9" s="1451">
        <f t="shared" ref="OM9" si="235">OL9+$M11</f>
        <v>0.7050000000000215</v>
      </c>
      <c r="ON9" s="1451">
        <f t="shared" ref="ON9" si="236">OM9+$M11</f>
        <v>0.70450000000002155</v>
      </c>
      <c r="OO9" s="1451">
        <f t="shared" ref="OO9" si="237">ON9+$M11</f>
        <v>0.70400000000002161</v>
      </c>
      <c r="OP9" s="1451">
        <f t="shared" ref="OP9" si="238">OO9+$M11</f>
        <v>0.70350000000002166</v>
      </c>
      <c r="OQ9" s="1451">
        <f t="shared" ref="OQ9" si="239">OP9+$M11</f>
        <v>0.70300000000002172</v>
      </c>
      <c r="OR9" s="1451">
        <f t="shared" ref="OR9" si="240">OQ9+$M11</f>
        <v>0.70250000000002177</v>
      </c>
      <c r="OS9" s="1451">
        <f t="shared" ref="OS9" si="241">OR9+$M11</f>
        <v>0.70200000000002183</v>
      </c>
      <c r="OT9" s="1451">
        <f t="shared" ref="OT9" si="242">OS9+$M11</f>
        <v>0.70150000000002188</v>
      </c>
      <c r="OU9" s="1451">
        <f t="shared" ref="OU9" si="243">OT9+$M11</f>
        <v>0.70100000000002194</v>
      </c>
      <c r="OV9" s="1451">
        <f t="shared" ref="OV9" si="244">OU9+$M11</f>
        <v>0.70050000000002199</v>
      </c>
      <c r="OW9" s="1451">
        <f t="shared" ref="OW9" si="245">OV9+$M11</f>
        <v>0.70000000000002205</v>
      </c>
      <c r="OX9" s="1451">
        <f t="shared" ref="OX9" si="246">OW9+$M11</f>
        <v>0.6995000000000221</v>
      </c>
      <c r="OY9" s="1451">
        <f t="shared" ref="OY9" si="247">OX9+$M11</f>
        <v>0.69900000000002216</v>
      </c>
      <c r="OZ9" s="1451">
        <f t="shared" ref="OZ9" si="248">OY9+$M11</f>
        <v>0.69850000000002221</v>
      </c>
      <c r="PA9" s="1451">
        <f t="shared" ref="PA9" si="249">OZ9+$M11</f>
        <v>0.69800000000002227</v>
      </c>
      <c r="PB9" s="1451">
        <f t="shared" ref="PB9" si="250">PA9+$M11</f>
        <v>0.69750000000002232</v>
      </c>
      <c r="PC9" s="1451">
        <f t="shared" ref="PC9" si="251">PB9+$M11</f>
        <v>0.69700000000002238</v>
      </c>
      <c r="PD9" s="1451">
        <f t="shared" ref="PD9" si="252">PC9+$M11</f>
        <v>0.69650000000002243</v>
      </c>
      <c r="PE9" s="1451">
        <f t="shared" ref="PE9" si="253">PD9+$M11</f>
        <v>0.69600000000002249</v>
      </c>
      <c r="PF9" s="1451">
        <f t="shared" ref="PF9" si="254">PE9+$M11</f>
        <v>0.69550000000002254</v>
      </c>
      <c r="PG9" s="1451">
        <f t="shared" ref="PG9" si="255">PF9+$M11</f>
        <v>0.6950000000000226</v>
      </c>
      <c r="PH9" s="1451">
        <f t="shared" ref="PH9" si="256">PG9+$M11</f>
        <v>0.69450000000002265</v>
      </c>
      <c r="PI9" s="1451">
        <f t="shared" ref="PI9" si="257">PH9+$M11</f>
        <v>0.69400000000002271</v>
      </c>
      <c r="PJ9" s="1451">
        <f t="shared" ref="PJ9" si="258">PI9+$M11</f>
        <v>0.69350000000002276</v>
      </c>
      <c r="PK9" s="1451">
        <f t="shared" ref="PK9" si="259">PJ9+$M11</f>
        <v>0.69300000000002282</v>
      </c>
      <c r="PL9" s="1451">
        <f t="shared" ref="PL9" si="260">PK9+$M11</f>
        <v>0.69250000000002288</v>
      </c>
      <c r="PM9" s="1451">
        <f t="shared" ref="PM9" si="261">PL9+$M11</f>
        <v>0.69200000000002293</v>
      </c>
      <c r="PN9" s="1451">
        <f t="shared" ref="PN9" si="262">PM9+$M11</f>
        <v>0.69150000000002299</v>
      </c>
      <c r="PO9" s="1451">
        <f t="shared" ref="PO9" si="263">PN9+$M11</f>
        <v>0.69100000000002304</v>
      </c>
      <c r="PP9" s="1451">
        <f t="shared" ref="PP9" si="264">PO9+$M11</f>
        <v>0.6905000000000231</v>
      </c>
      <c r="PQ9" s="1451">
        <f t="shared" ref="PQ9" si="265">PP9+$M11</f>
        <v>0.69000000000002315</v>
      </c>
      <c r="PR9" s="1451">
        <f t="shared" ref="PR9" si="266">PQ9+$M11</f>
        <v>0.68950000000002321</v>
      </c>
      <c r="PS9" s="1451">
        <f t="shared" ref="PS9" si="267">PR9+$M11</f>
        <v>0.68900000000002326</v>
      </c>
      <c r="PT9" s="1451">
        <f t="shared" ref="PT9" si="268">PS9+$M11</f>
        <v>0.68850000000002332</v>
      </c>
      <c r="PU9" s="1451">
        <f t="shared" ref="PU9" si="269">PT9+$M11</f>
        <v>0.68800000000002337</v>
      </c>
      <c r="PV9" s="1451">
        <f t="shared" ref="PV9" si="270">PU9+$M11</f>
        <v>0.68750000000002343</v>
      </c>
      <c r="PW9" s="1451">
        <f t="shared" ref="PW9" si="271">PV9+$M11</f>
        <v>0.68700000000002348</v>
      </c>
      <c r="PX9" s="1451">
        <f t="shared" ref="PX9" si="272">PW9+$M11</f>
        <v>0.68650000000002354</v>
      </c>
      <c r="PY9" s="1451">
        <f t="shared" ref="PY9" si="273">PX9+$M11</f>
        <v>0.68600000000002359</v>
      </c>
      <c r="PZ9" s="1451">
        <f t="shared" ref="PZ9" si="274">PY9+$M11</f>
        <v>0.68550000000002365</v>
      </c>
      <c r="QA9" s="1451">
        <f t="shared" ref="QA9" si="275">PZ9+$M11</f>
        <v>0.6850000000000237</v>
      </c>
      <c r="QB9" s="1451">
        <f t="shared" ref="QB9" si="276">QA9+$M11</f>
        <v>0.68450000000002376</v>
      </c>
      <c r="QC9" s="1451">
        <f t="shared" ref="QC9" si="277">QB9+$M11</f>
        <v>0.68400000000002381</v>
      </c>
      <c r="QD9" s="1451">
        <f t="shared" ref="QD9" si="278">QC9+$M11</f>
        <v>0.68350000000002387</v>
      </c>
      <c r="QE9" s="1451">
        <f t="shared" ref="QE9" si="279">QD9+$M11</f>
        <v>0.68300000000002392</v>
      </c>
      <c r="QF9" s="1451">
        <f t="shared" ref="QF9" si="280">QE9+$M11</f>
        <v>0.68250000000002398</v>
      </c>
      <c r="QG9" s="1451">
        <f t="shared" ref="QG9" si="281">QF9+$M11</f>
        <v>0.68200000000002403</v>
      </c>
      <c r="QH9" s="1451">
        <f t="shared" ref="QH9" si="282">QG9+$M11</f>
        <v>0.68150000000002409</v>
      </c>
      <c r="QI9" s="1451">
        <f t="shared" ref="QI9" si="283">QH9+$M11</f>
        <v>0.68100000000002414</v>
      </c>
      <c r="QJ9" s="1451">
        <f t="shared" ref="QJ9" si="284">QI9+$M11</f>
        <v>0.6805000000000242</v>
      </c>
      <c r="QK9" s="1451">
        <f t="shared" ref="QK9" si="285">QJ9+$M11</f>
        <v>0.68000000000002425</v>
      </c>
      <c r="QL9" s="1451">
        <f t="shared" ref="QL9" si="286">QK9+$M11</f>
        <v>0.67950000000002431</v>
      </c>
      <c r="QM9" s="1451">
        <f t="shared" ref="QM9" si="287">QL9+$M11</f>
        <v>0.67900000000002436</v>
      </c>
      <c r="QN9" s="1451">
        <f t="shared" ref="QN9" si="288">QM9+$M11</f>
        <v>0.67850000000002442</v>
      </c>
      <c r="QO9" s="1451">
        <f t="shared" ref="QO9" si="289">QN9+$M11</f>
        <v>0.67800000000002447</v>
      </c>
      <c r="QP9" s="1451">
        <f t="shared" ref="QP9" si="290">QO9+$M11</f>
        <v>0.67750000000002453</v>
      </c>
      <c r="QQ9" s="1451">
        <f t="shared" ref="QQ9" si="291">QP9+$M11</f>
        <v>0.67700000000002458</v>
      </c>
      <c r="QR9" s="1451">
        <f t="shared" ref="QR9" si="292">QQ9+$M11</f>
        <v>0.67650000000002464</v>
      </c>
      <c r="QS9" s="1451">
        <f t="shared" ref="QS9" si="293">QR9+$M11</f>
        <v>0.67600000000002469</v>
      </c>
      <c r="QT9" s="1451">
        <f t="shared" ref="QT9" si="294">QS9+$M11</f>
        <v>0.67550000000002475</v>
      </c>
      <c r="QU9" s="1451">
        <f t="shared" ref="QU9" si="295">QT9+$M11</f>
        <v>0.6750000000000248</v>
      </c>
      <c r="QV9" s="1451">
        <f t="shared" ref="QV9" si="296">QU9+$M11</f>
        <v>0.67450000000002486</v>
      </c>
      <c r="QW9" s="1451">
        <f t="shared" ref="QW9" si="297">QV9+$M11</f>
        <v>0.67400000000002491</v>
      </c>
      <c r="QX9" s="1451">
        <f t="shared" ref="QX9" si="298">QW9+$M11</f>
        <v>0.67350000000002497</v>
      </c>
      <c r="QY9" s="1451">
        <f t="shared" ref="QY9" si="299">QX9+$M11</f>
        <v>0.67300000000002502</v>
      </c>
      <c r="QZ9" s="1451">
        <f t="shared" ref="QZ9" si="300">QY9+$M11</f>
        <v>0.67250000000002508</v>
      </c>
      <c r="RA9" s="1451">
        <f t="shared" ref="RA9" si="301">QZ9+$M11</f>
        <v>0.67200000000002513</v>
      </c>
      <c r="RB9" s="1451">
        <f t="shared" ref="RB9" si="302">RA9+$M11</f>
        <v>0.67150000000002519</v>
      </c>
      <c r="RC9" s="1451">
        <f t="shared" ref="RC9" si="303">RB9+$M11</f>
        <v>0.67100000000002524</v>
      </c>
      <c r="RD9" s="1451">
        <f t="shared" ref="RD9" si="304">RC9+$M11</f>
        <v>0.6705000000000253</v>
      </c>
      <c r="RE9" s="1451">
        <f t="shared" ref="RE9" si="305">RD9+$M11</f>
        <v>0.67000000000002535</v>
      </c>
      <c r="RF9" s="1451">
        <f t="shared" ref="RF9" si="306">RE9+$M11</f>
        <v>0.66950000000002541</v>
      </c>
      <c r="RG9" s="1451">
        <f t="shared" ref="RG9" si="307">RF9+$M11</f>
        <v>0.66900000000002546</v>
      </c>
      <c r="RH9" s="1451">
        <f t="shared" ref="RH9" si="308">RG9+$M11</f>
        <v>0.66850000000002552</v>
      </c>
      <c r="RI9" s="1451">
        <f t="shared" ref="RI9" si="309">RH9+$M11</f>
        <v>0.66800000000002557</v>
      </c>
      <c r="RJ9" s="1451">
        <f t="shared" ref="RJ9" si="310">RI9+$M11</f>
        <v>0.66750000000002563</v>
      </c>
      <c r="RK9" s="1451">
        <f t="shared" ref="RK9" si="311">RJ9+$M11</f>
        <v>0.66700000000002568</v>
      </c>
      <c r="RL9" s="1451">
        <f t="shared" ref="RL9" si="312">RK9+$M11</f>
        <v>0.66650000000002574</v>
      </c>
      <c r="RM9" s="1451">
        <f t="shared" ref="RM9" si="313">RL9+$M11</f>
        <v>0.66600000000002579</v>
      </c>
      <c r="RN9" s="1451">
        <f t="shared" ref="RN9" si="314">RM9+$M11</f>
        <v>0.66550000000002585</v>
      </c>
      <c r="RO9" s="1451">
        <f t="shared" ref="RO9" si="315">RN9+$M11</f>
        <v>0.6650000000000259</v>
      </c>
      <c r="RP9" s="1451">
        <f t="shared" ref="RP9" si="316">RO9+$M11</f>
        <v>0.66450000000002596</v>
      </c>
      <c r="RQ9" s="1451">
        <f t="shared" ref="RQ9" si="317">RP9+$M11</f>
        <v>0.66400000000002601</v>
      </c>
      <c r="RR9" s="1451">
        <f t="shared" ref="RR9" si="318">RQ9+$M11</f>
        <v>0.66350000000002607</v>
      </c>
      <c r="RS9" s="1451">
        <f t="shared" ref="RS9" si="319">RR9+$M11</f>
        <v>0.66300000000002612</v>
      </c>
      <c r="RT9" s="1451">
        <f t="shared" ref="RT9" si="320">RS9+$M11</f>
        <v>0.66250000000002618</v>
      </c>
      <c r="RU9" s="1451">
        <f t="shared" ref="RU9" si="321">RT9+$M11</f>
        <v>0.66200000000002623</v>
      </c>
      <c r="RV9" s="1451">
        <f t="shared" ref="RV9" si="322">RU9+$M11</f>
        <v>0.66150000000002629</v>
      </c>
      <c r="RW9" s="1451">
        <f t="shared" ref="RW9" si="323">RV9+$M11</f>
        <v>0.66100000000002634</v>
      </c>
      <c r="RX9" s="1451">
        <f t="shared" ref="RX9" si="324">RW9+$M11</f>
        <v>0.6605000000000264</v>
      </c>
      <c r="RY9" s="1451">
        <f t="shared" ref="RY9" si="325">RX9+$M11</f>
        <v>0.66000000000002645</v>
      </c>
      <c r="RZ9" s="1451">
        <f t="shared" ref="RZ9" si="326">RY9+$M11</f>
        <v>0.65950000000002651</v>
      </c>
      <c r="SA9" s="1451">
        <f t="shared" ref="SA9" si="327">RZ9+$M11</f>
        <v>0.65900000000002656</v>
      </c>
      <c r="SB9" s="1451">
        <f t="shared" ref="SB9" si="328">SA9+$M11</f>
        <v>0.65850000000002662</v>
      </c>
      <c r="SC9" s="1451">
        <f t="shared" ref="SC9" si="329">SB9+$M11</f>
        <v>0.65800000000002667</v>
      </c>
      <c r="SD9" s="1451">
        <f t="shared" ref="SD9" si="330">SC9+$M11</f>
        <v>0.65750000000002673</v>
      </c>
      <c r="SE9" s="1451">
        <f t="shared" ref="SE9" si="331">SD9+$M11</f>
        <v>0.65700000000002678</v>
      </c>
      <c r="SF9" s="1451">
        <f t="shared" ref="SF9" si="332">SE9+$M11</f>
        <v>0.65650000000002684</v>
      </c>
      <c r="SG9" s="1451">
        <f t="shared" ref="SG9" si="333">SF9+$M11</f>
        <v>0.65600000000002689</v>
      </c>
      <c r="SH9" s="1451">
        <f t="shared" ref="SH9" si="334">SG9+$M11</f>
        <v>0.65550000000002695</v>
      </c>
      <c r="SI9" s="1451">
        <f t="shared" ref="SI9" si="335">SH9+$M11</f>
        <v>0.65500000000002701</v>
      </c>
      <c r="SJ9" s="1451">
        <f t="shared" ref="SJ9" si="336">SI9+$M11</f>
        <v>0.65450000000002706</v>
      </c>
      <c r="SK9" s="1451">
        <f t="shared" ref="SK9" si="337">SJ9+$M11</f>
        <v>0.65400000000002712</v>
      </c>
      <c r="SL9" s="1451">
        <f t="shared" ref="SL9" si="338">SK9+$M11</f>
        <v>0.65350000000002717</v>
      </c>
      <c r="SM9" s="1451">
        <f t="shared" ref="SM9" si="339">SL9+$M11</f>
        <v>0.65300000000002723</v>
      </c>
      <c r="SN9" s="1451">
        <f t="shared" ref="SN9" si="340">SM9+$M11</f>
        <v>0.65250000000002728</v>
      </c>
      <c r="SO9" s="1451">
        <f t="shared" ref="SO9" si="341">SN9+$M11</f>
        <v>0.65200000000002734</v>
      </c>
      <c r="SP9" s="1451">
        <f t="shared" ref="SP9" si="342">SO9+$M11</f>
        <v>0.65150000000002739</v>
      </c>
      <c r="SQ9" s="1451">
        <f t="shared" ref="SQ9" si="343">SP9+$M11</f>
        <v>0.65100000000002745</v>
      </c>
      <c r="SR9" s="1451">
        <f t="shared" ref="SR9" si="344">SQ9+$M11</f>
        <v>0.6505000000000275</v>
      </c>
      <c r="SS9" s="1451">
        <f t="shared" ref="SS9" si="345">SR9+$M11</f>
        <v>0.65000000000002756</v>
      </c>
      <c r="ST9" s="1451">
        <f t="shared" ref="ST9" si="346">SS9+$M11</f>
        <v>0.64950000000002761</v>
      </c>
      <c r="SU9" s="1451">
        <f t="shared" ref="SU9" si="347">ST9+$M11</f>
        <v>0.64900000000002767</v>
      </c>
      <c r="SV9" s="1451">
        <f t="shared" ref="SV9" si="348">SU9+$M11</f>
        <v>0.64850000000002772</v>
      </c>
      <c r="SW9" s="1451">
        <f t="shared" ref="SW9" si="349">SV9+$M11</f>
        <v>0.64800000000002778</v>
      </c>
      <c r="SX9" s="1451">
        <f t="shared" ref="SX9" si="350">SW9+$M11</f>
        <v>0.64750000000002783</v>
      </c>
      <c r="SY9" s="1451">
        <f t="shared" ref="SY9" si="351">SX9+$M11</f>
        <v>0.64700000000002789</v>
      </c>
      <c r="SZ9" s="1451">
        <f t="shared" ref="SZ9" si="352">SY9+$M11</f>
        <v>0.64650000000002794</v>
      </c>
      <c r="TA9" s="1451">
        <f t="shared" ref="TA9" si="353">SZ9+$M11</f>
        <v>0.646000000000028</v>
      </c>
      <c r="TB9" s="1451">
        <f t="shared" ref="TB9" si="354">TA9+$M11</f>
        <v>0.64550000000002805</v>
      </c>
      <c r="TC9" s="1451">
        <f t="shared" ref="TC9" si="355">TB9+$M11</f>
        <v>0.64500000000002811</v>
      </c>
      <c r="TD9" s="1451">
        <f t="shared" ref="TD9" si="356">TC9+$M11</f>
        <v>0.64450000000002816</v>
      </c>
      <c r="TE9" s="1451">
        <f t="shared" ref="TE9" si="357">TD9+$M11</f>
        <v>0.64400000000002822</v>
      </c>
      <c r="TF9" s="1451">
        <f t="shared" ref="TF9" si="358">TE9+$M11</f>
        <v>0.64350000000002827</v>
      </c>
      <c r="TG9" s="1451">
        <f t="shared" ref="TG9" si="359">TF9+$M11</f>
        <v>0.64300000000002833</v>
      </c>
      <c r="TH9" s="1451">
        <f t="shared" ref="TH9" si="360">TG9+$M11</f>
        <v>0.64250000000002838</v>
      </c>
      <c r="TI9" s="1451">
        <f t="shared" ref="TI9" si="361">TH9+$M11</f>
        <v>0.64200000000002844</v>
      </c>
      <c r="TJ9" s="1451">
        <f t="shared" ref="TJ9" si="362">TI9+$M11</f>
        <v>0.64150000000002849</v>
      </c>
      <c r="TK9" s="1451">
        <f t="shared" ref="TK9" si="363">TJ9+$M11</f>
        <v>0.64100000000002855</v>
      </c>
      <c r="TL9" s="1451">
        <f t="shared" ref="TL9" si="364">TK9+$M11</f>
        <v>0.6405000000000286</v>
      </c>
      <c r="TM9" s="1451">
        <f t="shared" ref="TM9" si="365">TL9+$M11</f>
        <v>0.64000000000002866</v>
      </c>
      <c r="TN9" s="1451">
        <f t="shared" ref="TN9" si="366">TM9+$M11</f>
        <v>0.63950000000002871</v>
      </c>
      <c r="TO9" s="1451">
        <f t="shared" ref="TO9" si="367">TN9+$M11</f>
        <v>0.63900000000002877</v>
      </c>
      <c r="TP9" s="1451">
        <f t="shared" ref="TP9" si="368">TO9+$M11</f>
        <v>0.63850000000002882</v>
      </c>
      <c r="TQ9" s="1451">
        <f t="shared" ref="TQ9" si="369">TP9+$M11</f>
        <v>0.63800000000002888</v>
      </c>
      <c r="TR9" s="1451">
        <f t="shared" ref="TR9" si="370">TQ9+$M11</f>
        <v>0.63750000000002893</v>
      </c>
      <c r="TS9" s="1451">
        <f t="shared" ref="TS9" si="371">TR9+$M11</f>
        <v>0.63700000000002899</v>
      </c>
      <c r="TT9" s="1451">
        <f t="shared" ref="TT9" si="372">TS9+$M11</f>
        <v>0.63650000000002904</v>
      </c>
      <c r="TU9" s="1451">
        <f t="shared" ref="TU9" si="373">TT9+$M11</f>
        <v>0.6360000000000291</v>
      </c>
      <c r="TV9" s="1451">
        <f t="shared" ref="TV9" si="374">TU9+$M11</f>
        <v>0.63550000000002915</v>
      </c>
      <c r="TW9" s="1451">
        <f t="shared" ref="TW9" si="375">TV9+$M11</f>
        <v>0.63500000000002921</v>
      </c>
      <c r="TX9" s="1451">
        <f t="shared" ref="TX9" si="376">TW9+$M11</f>
        <v>0.63450000000002926</v>
      </c>
      <c r="TY9" s="1451">
        <f t="shared" ref="TY9" si="377">TX9+$M11</f>
        <v>0.63400000000002932</v>
      </c>
      <c r="TZ9" s="1451">
        <f t="shared" ref="TZ9" si="378">TY9+$M11</f>
        <v>0.63350000000002937</v>
      </c>
      <c r="UA9" s="1451">
        <f t="shared" ref="UA9" si="379">TZ9+$M11</f>
        <v>0.63300000000002943</v>
      </c>
      <c r="UB9" s="1451">
        <f t="shared" ref="UB9" si="380">UA9+$M11</f>
        <v>0.63250000000002948</v>
      </c>
      <c r="UC9" s="1451">
        <f t="shared" ref="UC9" si="381">UB9+$M11</f>
        <v>0.63200000000002954</v>
      </c>
      <c r="UD9" s="1451">
        <f t="shared" ref="UD9" si="382">UC9+$M11</f>
        <v>0.63150000000002959</v>
      </c>
      <c r="UE9" s="1451">
        <f t="shared" ref="UE9" si="383">UD9+$M11</f>
        <v>0.63100000000002965</v>
      </c>
      <c r="UF9" s="1451">
        <f t="shared" ref="UF9" si="384">UE9+$M11</f>
        <v>0.6305000000000297</v>
      </c>
      <c r="UG9" s="1451">
        <f t="shared" ref="UG9" si="385">UF9+$M11</f>
        <v>0.63000000000002976</v>
      </c>
      <c r="UH9" s="1451">
        <f t="shared" ref="UH9" si="386">UG9+$M11</f>
        <v>0.62950000000002981</v>
      </c>
      <c r="UI9" s="1451">
        <f t="shared" ref="UI9" si="387">UH9+$M11</f>
        <v>0.62900000000002987</v>
      </c>
      <c r="UJ9" s="1451">
        <f t="shared" ref="UJ9" si="388">UI9+$M11</f>
        <v>0.62850000000002992</v>
      </c>
      <c r="UK9" s="1451">
        <f t="shared" ref="UK9" si="389">UJ9+$M11</f>
        <v>0.62800000000002998</v>
      </c>
      <c r="UL9" s="1451">
        <f t="shared" ref="UL9" si="390">UK9+$M11</f>
        <v>0.62750000000003003</v>
      </c>
      <c r="UM9" s="1451">
        <f t="shared" ref="UM9" si="391">UL9+$M11</f>
        <v>0.62700000000003009</v>
      </c>
      <c r="UN9" s="1451">
        <f t="shared" ref="UN9" si="392">UM9+$M11</f>
        <v>0.62650000000003014</v>
      </c>
      <c r="UO9" s="1451">
        <f t="shared" ref="UO9" si="393">UN9+$M11</f>
        <v>0.6260000000000302</v>
      </c>
      <c r="UP9" s="1451">
        <f t="shared" ref="UP9" si="394">UO9+$M11</f>
        <v>0.62550000000003025</v>
      </c>
      <c r="UQ9" s="1451">
        <f t="shared" ref="UQ9" si="395">UP9+$M11</f>
        <v>0.62500000000003031</v>
      </c>
      <c r="UR9" s="1451">
        <f t="shared" ref="UR9" si="396">UQ9+$M11</f>
        <v>0.62450000000003036</v>
      </c>
      <c r="US9" s="1451">
        <f t="shared" ref="US9" si="397">UR9+$M11</f>
        <v>0.62400000000003042</v>
      </c>
      <c r="UT9" s="1451">
        <f t="shared" ref="UT9" si="398">US9+$M11</f>
        <v>0.62350000000003047</v>
      </c>
      <c r="UU9" s="1451">
        <f t="shared" ref="UU9" si="399">UT9+$M11</f>
        <v>0.62300000000003053</v>
      </c>
      <c r="UV9" s="1451">
        <f t="shared" ref="UV9" si="400">UU9+$M11</f>
        <v>0.62250000000003058</v>
      </c>
      <c r="UW9" s="1451">
        <f t="shared" ref="UW9" si="401">UV9+$M11</f>
        <v>0.62200000000003064</v>
      </c>
      <c r="UX9" s="1451">
        <f t="shared" ref="UX9" si="402">UW9+$M11</f>
        <v>0.62150000000003069</v>
      </c>
      <c r="UY9" s="1451">
        <f t="shared" ref="UY9" si="403">UX9+$M11</f>
        <v>0.62100000000003075</v>
      </c>
      <c r="UZ9" s="1451">
        <f t="shared" ref="UZ9" si="404">UY9+$M11</f>
        <v>0.6205000000000308</v>
      </c>
      <c r="VA9" s="1451">
        <f t="shared" ref="VA9" si="405">UZ9+$M11</f>
        <v>0.62000000000003086</v>
      </c>
      <c r="VB9" s="1451">
        <f t="shared" ref="VB9" si="406">VA9+$M11</f>
        <v>0.61950000000003091</v>
      </c>
      <c r="VC9" s="1451">
        <f t="shared" ref="VC9" si="407">VB9+$M11</f>
        <v>0.61900000000003097</v>
      </c>
      <c r="VD9" s="1451">
        <f t="shared" ref="VD9" si="408">VC9+$M11</f>
        <v>0.61850000000003102</v>
      </c>
      <c r="VE9" s="1451">
        <f t="shared" ref="VE9" si="409">VD9+$M11</f>
        <v>0.61800000000003108</v>
      </c>
      <c r="VF9" s="1451">
        <f t="shared" ref="VF9" si="410">VE9+$M11</f>
        <v>0.61750000000003114</v>
      </c>
      <c r="VG9" s="1451">
        <f t="shared" ref="VG9" si="411">VF9+$M11</f>
        <v>0.61700000000003119</v>
      </c>
      <c r="VH9" s="1451">
        <f t="shared" ref="VH9" si="412">VG9+$M11</f>
        <v>0.61650000000003125</v>
      </c>
      <c r="VI9" s="1451">
        <f t="shared" ref="VI9" si="413">VH9+$M11</f>
        <v>0.6160000000000313</v>
      </c>
      <c r="VJ9" s="1451">
        <f t="shared" ref="VJ9" si="414">VI9+$M11</f>
        <v>0.61550000000003136</v>
      </c>
      <c r="VK9" s="1451">
        <f t="shared" ref="VK9" si="415">VJ9+$M11</f>
        <v>0.61500000000003141</v>
      </c>
      <c r="VL9" s="1451">
        <f t="shared" ref="VL9" si="416">VK9+$M11</f>
        <v>0.61450000000003147</v>
      </c>
      <c r="VM9" s="1451">
        <f t="shared" ref="VM9" si="417">VL9+$M11</f>
        <v>0.61400000000003152</v>
      </c>
      <c r="VN9" s="1451">
        <f t="shared" ref="VN9" si="418">VM9+$M11</f>
        <v>0.61350000000003158</v>
      </c>
      <c r="VO9" s="1451">
        <f t="shared" ref="VO9" si="419">VN9+$M11</f>
        <v>0.61300000000003163</v>
      </c>
      <c r="VP9" s="1451">
        <f t="shared" ref="VP9" si="420">VO9+$M11</f>
        <v>0.61250000000003169</v>
      </c>
      <c r="VQ9" s="1451">
        <f t="shared" ref="VQ9" si="421">VP9+$M11</f>
        <v>0.61200000000003174</v>
      </c>
      <c r="VR9" s="1451">
        <f t="shared" ref="VR9" si="422">VQ9+$M11</f>
        <v>0.6115000000000318</v>
      </c>
      <c r="VS9" s="1451">
        <f t="shared" ref="VS9" si="423">VR9+$M11</f>
        <v>0.61100000000003185</v>
      </c>
      <c r="VT9" s="1451">
        <f t="shared" ref="VT9" si="424">VS9+$M11</f>
        <v>0.61050000000003191</v>
      </c>
      <c r="VU9" s="1451">
        <f t="shared" ref="VU9" si="425">VT9+$M11</f>
        <v>0.61000000000003196</v>
      </c>
      <c r="VV9" s="1451">
        <f t="shared" ref="VV9" si="426">VU9+$M11</f>
        <v>0.60950000000003202</v>
      </c>
      <c r="VW9" s="1451">
        <f t="shared" ref="VW9" si="427">VV9+$M11</f>
        <v>0.60900000000003207</v>
      </c>
      <c r="VX9" s="1451">
        <f t="shared" ref="VX9" si="428">VW9+$M11</f>
        <v>0.60850000000003213</v>
      </c>
      <c r="VY9" s="1451">
        <f t="shared" ref="VY9" si="429">VX9+$M11</f>
        <v>0.60800000000003218</v>
      </c>
      <c r="VZ9" s="1451">
        <f t="shared" ref="VZ9" si="430">VY9+$M11</f>
        <v>0.60750000000003224</v>
      </c>
      <c r="WA9" s="1451">
        <f t="shared" ref="WA9" si="431">VZ9+$M11</f>
        <v>0.60700000000003229</v>
      </c>
      <c r="WB9" s="1451">
        <f t="shared" ref="WB9" si="432">WA9+$M11</f>
        <v>0.60650000000003235</v>
      </c>
      <c r="WC9" s="1451">
        <f t="shared" ref="WC9" si="433">WB9+$M11</f>
        <v>0.6060000000000324</v>
      </c>
      <c r="WD9" s="1451">
        <f t="shared" ref="WD9" si="434">WC9+$M11</f>
        <v>0.60550000000003246</v>
      </c>
      <c r="WE9" s="1451">
        <f t="shared" ref="WE9" si="435">WD9+$M11</f>
        <v>0.60500000000003251</v>
      </c>
      <c r="WF9" s="1451">
        <f t="shared" ref="WF9" si="436">WE9+$M11</f>
        <v>0.60450000000003257</v>
      </c>
      <c r="WG9" s="1451">
        <f t="shared" ref="WG9" si="437">WF9+$M11</f>
        <v>0.60400000000003262</v>
      </c>
      <c r="WH9" s="1451">
        <f t="shared" ref="WH9" si="438">WG9+$M11</f>
        <v>0.60350000000003268</v>
      </c>
      <c r="WI9" s="1451">
        <f t="shared" ref="WI9" si="439">WH9+$M11</f>
        <v>0.60300000000003273</v>
      </c>
      <c r="WJ9" s="1451">
        <f t="shared" ref="WJ9" si="440">WI9+$M11</f>
        <v>0.60250000000003279</v>
      </c>
      <c r="WK9" s="1451">
        <f t="shared" ref="WK9" si="441">WJ9+$M11</f>
        <v>0.60200000000003284</v>
      </c>
      <c r="WL9" s="1451">
        <f t="shared" ref="WL9" si="442">WK9+$M11</f>
        <v>0.6015000000000329</v>
      </c>
      <c r="WM9" s="1451">
        <f t="shared" ref="WM9" si="443">WL9+$M11</f>
        <v>0.60100000000003295</v>
      </c>
      <c r="WN9" s="1451">
        <f t="shared" ref="WN9" si="444">WM9+$M11</f>
        <v>0.60050000000003301</v>
      </c>
      <c r="WO9" s="1451">
        <f t="shared" ref="WO9" si="445">WN9+$M11</f>
        <v>0.60000000000003306</v>
      </c>
      <c r="WP9" s="1451">
        <f t="shared" ref="WP9" si="446">WO9+$M11</f>
        <v>0.59950000000003312</v>
      </c>
      <c r="WQ9" s="1451">
        <f t="shared" ref="WQ9" si="447">WP9+$M11</f>
        <v>0.59900000000003317</v>
      </c>
      <c r="WR9" s="1451">
        <f t="shared" ref="WR9" si="448">WQ9+$M11</f>
        <v>0.59850000000003323</v>
      </c>
      <c r="WS9" s="1451">
        <f t="shared" ref="WS9" si="449">WR9+$M11</f>
        <v>0.59800000000003328</v>
      </c>
      <c r="WT9" s="1451">
        <f t="shared" ref="WT9" si="450">WS9+$M11</f>
        <v>0.59750000000003334</v>
      </c>
      <c r="WU9" s="1451">
        <f t="shared" ref="WU9" si="451">WT9+$M11</f>
        <v>0.59700000000003339</v>
      </c>
      <c r="WV9" s="1451">
        <f t="shared" ref="WV9" si="452">WU9+$M11</f>
        <v>0.59650000000003345</v>
      </c>
      <c r="WW9" s="1451">
        <f t="shared" ref="WW9" si="453">WV9+$M11</f>
        <v>0.5960000000000335</v>
      </c>
      <c r="WX9" s="1451">
        <f t="shared" ref="WX9" si="454">WW9+$M11</f>
        <v>0.59550000000003356</v>
      </c>
      <c r="WY9" s="1451">
        <f t="shared" ref="WY9" si="455">WX9+$M11</f>
        <v>0.59500000000003361</v>
      </c>
      <c r="WZ9" s="1451">
        <f t="shared" ref="WZ9" si="456">WY9+$M11</f>
        <v>0.59450000000003367</v>
      </c>
      <c r="XA9" s="1451">
        <f t="shared" ref="XA9" si="457">WZ9+$M11</f>
        <v>0.59400000000003372</v>
      </c>
      <c r="XB9" s="1451">
        <f t="shared" ref="XB9" si="458">XA9+$M11</f>
        <v>0.59350000000003378</v>
      </c>
      <c r="XC9" s="1451">
        <f t="shared" ref="XC9" si="459">XB9+$M11</f>
        <v>0.59300000000003383</v>
      </c>
      <c r="XD9" s="1451">
        <f t="shared" ref="XD9" si="460">XC9+$M11</f>
        <v>0.59250000000003389</v>
      </c>
      <c r="XE9" s="1451">
        <f t="shared" ref="XE9" si="461">XD9+$M11</f>
        <v>0.59200000000003394</v>
      </c>
      <c r="XF9" s="1451">
        <f t="shared" ref="XF9" si="462">XE9+$M11</f>
        <v>0.591500000000034</v>
      </c>
      <c r="XG9" s="1451">
        <f t="shared" ref="XG9" si="463">XF9+$M11</f>
        <v>0.59100000000003405</v>
      </c>
      <c r="XH9" s="1451">
        <f t="shared" ref="XH9" si="464">XG9+$M11</f>
        <v>0.59050000000003411</v>
      </c>
      <c r="XI9" s="1451">
        <f t="shared" ref="XI9" si="465">XH9+$M11</f>
        <v>0.59000000000003416</v>
      </c>
      <c r="XJ9" s="1451">
        <f t="shared" ref="XJ9" si="466">XI9+$M11</f>
        <v>0.58950000000003422</v>
      </c>
      <c r="XK9" s="1451">
        <f t="shared" ref="XK9" si="467">XJ9+$M11</f>
        <v>0.58900000000003427</v>
      </c>
      <c r="XL9" s="1451">
        <f t="shared" ref="XL9" si="468">XK9+$M11</f>
        <v>0.58850000000003433</v>
      </c>
      <c r="XM9" s="1451">
        <f t="shared" ref="XM9" si="469">XL9+$M11</f>
        <v>0.58800000000003438</v>
      </c>
      <c r="XN9" s="1451">
        <f t="shared" ref="XN9" si="470">XM9+$M11</f>
        <v>0.58750000000003444</v>
      </c>
      <c r="XO9" s="1451">
        <f t="shared" ref="XO9" si="471">XN9+$M11</f>
        <v>0.58700000000003449</v>
      </c>
      <c r="XP9" s="1451">
        <f t="shared" ref="XP9" si="472">XO9+$M11</f>
        <v>0.58650000000003455</v>
      </c>
      <c r="XQ9" s="1451">
        <f t="shared" ref="XQ9" si="473">XP9+$M11</f>
        <v>0.5860000000000346</v>
      </c>
      <c r="XR9" s="1451">
        <f t="shared" ref="XR9" si="474">XQ9+$M11</f>
        <v>0.58550000000003466</v>
      </c>
      <c r="XS9" s="1451">
        <f t="shared" ref="XS9" si="475">XR9+$M11</f>
        <v>0.58500000000003471</v>
      </c>
      <c r="XT9" s="1451">
        <f t="shared" ref="XT9" si="476">XS9+$M11</f>
        <v>0.58450000000003477</v>
      </c>
      <c r="XU9" s="1451">
        <f t="shared" ref="XU9" si="477">XT9+$M11</f>
        <v>0.58400000000003482</v>
      </c>
      <c r="XV9" s="1451">
        <f t="shared" ref="XV9" si="478">XU9+$M11</f>
        <v>0.58350000000003488</v>
      </c>
      <c r="XW9" s="1451">
        <f t="shared" ref="XW9" si="479">XV9+$M11</f>
        <v>0.58300000000003493</v>
      </c>
      <c r="XX9" s="1451">
        <f t="shared" ref="XX9" si="480">XW9+$M11</f>
        <v>0.58250000000003499</v>
      </c>
      <c r="XY9" s="1451">
        <f t="shared" ref="XY9" si="481">XX9+$M11</f>
        <v>0.58200000000003504</v>
      </c>
      <c r="XZ9" s="1451">
        <f t="shared" ref="XZ9" si="482">XY9+$M11</f>
        <v>0.5815000000000351</v>
      </c>
      <c r="YA9" s="1451">
        <f t="shared" ref="YA9" si="483">XZ9+$M11</f>
        <v>0.58100000000003515</v>
      </c>
      <c r="YB9" s="1451">
        <f t="shared" ref="YB9" si="484">YA9+$M11</f>
        <v>0.58050000000003521</v>
      </c>
      <c r="YC9" s="1451">
        <f t="shared" ref="YC9" si="485">YB9+$M11</f>
        <v>0.58000000000003527</v>
      </c>
      <c r="YD9" s="1451">
        <f t="shared" ref="YD9" si="486">YC9+$M11</f>
        <v>0.57950000000003532</v>
      </c>
      <c r="YE9" s="1451">
        <f t="shared" ref="YE9" si="487">YD9+$M11</f>
        <v>0.57900000000003538</v>
      </c>
      <c r="YF9" s="1451">
        <f t="shared" ref="YF9" si="488">YE9+$M11</f>
        <v>0.57850000000003543</v>
      </c>
      <c r="YG9" s="1451">
        <f t="shared" ref="YG9" si="489">YF9+$M11</f>
        <v>0.57800000000003549</v>
      </c>
      <c r="YH9" s="1451">
        <f t="shared" ref="YH9" si="490">YG9+$M11</f>
        <v>0.57750000000003554</v>
      </c>
      <c r="YI9" s="1451">
        <f t="shared" ref="YI9" si="491">YH9+$M11</f>
        <v>0.5770000000000356</v>
      </c>
      <c r="YJ9" s="1451">
        <f t="shared" ref="YJ9" si="492">YI9+$M11</f>
        <v>0.57650000000003565</v>
      </c>
      <c r="YK9" s="1451">
        <f t="shared" ref="YK9" si="493">YJ9+$M11</f>
        <v>0.57600000000003571</v>
      </c>
      <c r="YL9" s="1451">
        <f t="shared" ref="YL9" si="494">YK9+$M11</f>
        <v>0.57550000000003576</v>
      </c>
      <c r="YM9" s="1451">
        <f t="shared" ref="YM9" si="495">YL9+$M11</f>
        <v>0.57500000000003582</v>
      </c>
      <c r="YN9" s="1451">
        <f t="shared" ref="YN9" si="496">YM9+$M11</f>
        <v>0.57450000000003587</v>
      </c>
      <c r="YO9" s="1451">
        <f t="shared" ref="YO9" si="497">YN9+$M11</f>
        <v>0.57400000000003593</v>
      </c>
      <c r="YP9" s="1451">
        <f t="shared" ref="YP9" si="498">YO9+$M11</f>
        <v>0.57350000000003598</v>
      </c>
      <c r="YQ9" s="1451">
        <f t="shared" ref="YQ9" si="499">YP9+$M11</f>
        <v>0.57300000000003604</v>
      </c>
      <c r="YR9" s="1451">
        <f t="shared" ref="YR9" si="500">YQ9+$M11</f>
        <v>0.57250000000003609</v>
      </c>
      <c r="YS9" s="1451">
        <f t="shared" ref="YS9" si="501">YR9+$M11</f>
        <v>0.57200000000003615</v>
      </c>
      <c r="YT9" s="1451">
        <f t="shared" ref="YT9" si="502">YS9+$M11</f>
        <v>0.5715000000000362</v>
      </c>
      <c r="YU9" s="1451">
        <f t="shared" ref="YU9" si="503">YT9+$M11</f>
        <v>0.57100000000003626</v>
      </c>
      <c r="YV9" s="1451">
        <f t="shared" ref="YV9" si="504">YU9+$M11</f>
        <v>0.57050000000003631</v>
      </c>
      <c r="YW9" s="1451">
        <f t="shared" ref="YW9" si="505">YV9+$M11</f>
        <v>0.57000000000003637</v>
      </c>
      <c r="YX9" s="1451">
        <f t="shared" ref="YX9" si="506">YW9+$M11</f>
        <v>0.56950000000003642</v>
      </c>
      <c r="YY9" s="1451">
        <f t="shared" ref="YY9" si="507">YX9+$M11</f>
        <v>0.56900000000003648</v>
      </c>
      <c r="YZ9" s="1451">
        <f t="shared" ref="YZ9" si="508">YY9+$M11</f>
        <v>0.56850000000003653</v>
      </c>
      <c r="ZA9" s="1451">
        <f t="shared" ref="ZA9" si="509">YZ9+$M11</f>
        <v>0.56800000000003659</v>
      </c>
      <c r="ZB9" s="1451">
        <f t="shared" ref="ZB9" si="510">ZA9+$M11</f>
        <v>0.56750000000003664</v>
      </c>
      <c r="ZC9" s="1451">
        <f t="shared" ref="ZC9" si="511">ZB9+$M11</f>
        <v>0.5670000000000367</v>
      </c>
      <c r="ZD9" s="1451">
        <f t="shared" ref="ZD9" si="512">ZC9+$M11</f>
        <v>0.56650000000003675</v>
      </c>
      <c r="ZE9" s="1451">
        <f t="shared" ref="ZE9" si="513">ZD9+$M11</f>
        <v>0.56600000000003681</v>
      </c>
      <c r="ZF9" s="1451">
        <f t="shared" ref="ZF9" si="514">ZE9+$M11</f>
        <v>0.56550000000003686</v>
      </c>
      <c r="ZG9" s="1451">
        <f t="shared" ref="ZG9" si="515">ZF9+$M11</f>
        <v>0.56500000000003692</v>
      </c>
      <c r="ZH9" s="1451">
        <f t="shared" ref="ZH9" si="516">ZG9+$M11</f>
        <v>0.56450000000003697</v>
      </c>
      <c r="ZI9" s="1451">
        <f t="shared" ref="ZI9" si="517">ZH9+$M11</f>
        <v>0.56400000000003703</v>
      </c>
      <c r="ZJ9" s="1451">
        <f t="shared" ref="ZJ9" si="518">ZI9+$M11</f>
        <v>0.56350000000003708</v>
      </c>
      <c r="ZK9" s="1451">
        <f t="shared" ref="ZK9" si="519">ZJ9+$M11</f>
        <v>0.56300000000003714</v>
      </c>
      <c r="ZL9" s="1451">
        <f t="shared" ref="ZL9" si="520">ZK9+$M11</f>
        <v>0.56250000000003719</v>
      </c>
      <c r="ZM9" s="1451">
        <f t="shared" ref="ZM9" si="521">ZL9+$M11</f>
        <v>0.56200000000003725</v>
      </c>
      <c r="ZN9" s="1451">
        <f t="shared" ref="ZN9" si="522">ZM9+$M11</f>
        <v>0.5615000000000373</v>
      </c>
      <c r="ZO9" s="1451">
        <f t="shared" ref="ZO9" si="523">ZN9+$M11</f>
        <v>0.56100000000003736</v>
      </c>
      <c r="ZP9" s="1451">
        <f t="shared" ref="ZP9" si="524">ZO9+$M11</f>
        <v>0.56050000000003741</v>
      </c>
      <c r="ZQ9" s="1451">
        <f t="shared" ref="ZQ9" si="525">ZP9+$M11</f>
        <v>0.56000000000003747</v>
      </c>
      <c r="ZR9" s="1451">
        <f t="shared" ref="ZR9" si="526">ZQ9+$M11</f>
        <v>0.55950000000003752</v>
      </c>
      <c r="ZS9" s="1451">
        <f t="shared" ref="ZS9" si="527">ZR9+$M11</f>
        <v>0.55900000000003758</v>
      </c>
      <c r="ZT9" s="1451">
        <f t="shared" ref="ZT9" si="528">ZS9+$M11</f>
        <v>0.55850000000003763</v>
      </c>
      <c r="ZU9" s="1451">
        <f t="shared" ref="ZU9" si="529">ZT9+$M11</f>
        <v>0.55800000000003769</v>
      </c>
      <c r="ZV9" s="1451">
        <f t="shared" ref="ZV9" si="530">ZU9+$M11</f>
        <v>0.55750000000003774</v>
      </c>
      <c r="ZW9" s="1451">
        <f t="shared" ref="ZW9" si="531">ZV9+$M11</f>
        <v>0.5570000000000378</v>
      </c>
      <c r="ZX9" s="1451">
        <f t="shared" ref="ZX9" si="532">ZW9+$M11</f>
        <v>0.55650000000003785</v>
      </c>
      <c r="ZY9" s="1451">
        <f t="shared" ref="ZY9" si="533">ZX9+$M11</f>
        <v>0.55600000000003791</v>
      </c>
      <c r="ZZ9" s="1451">
        <f t="shared" ref="ZZ9" si="534">ZY9+$M11</f>
        <v>0.55550000000003796</v>
      </c>
    </row>
    <row r="10" spans="1:702" s="177" customFormat="1" ht="12.75" x14ac:dyDescent="0.2">
      <c r="B10" s="178" t="s">
        <v>66</v>
      </c>
      <c r="C10" s="286"/>
      <c r="D10" s="185" t="s">
        <v>67</v>
      </c>
      <c r="E10" s="118">
        <f ca="1">IF(Para_2!L40="nein",0,Para_2!L41)</f>
        <v>0</v>
      </c>
      <c r="F10" s="145">
        <f ca="1">Para_2!M19+(Para_2!M19*Para_2!L43)</f>
        <v>1.9786592809632242</v>
      </c>
      <c r="G10" s="145"/>
      <c r="H10" s="181" t="s">
        <v>114</v>
      </c>
      <c r="I10" s="118" t="s">
        <v>142</v>
      </c>
      <c r="J10" s="537" t="str">
        <f ca="1">I11</f>
        <v>effektiv</v>
      </c>
      <c r="K10" s="956" t="str">
        <f>(Para_2!L70)</f>
        <v>nein</v>
      </c>
      <c r="L10" s="939"/>
      <c r="M10" s="1452">
        <v>0.9</v>
      </c>
    </row>
    <row r="11" spans="1:702" s="177" customFormat="1" ht="12" x14ac:dyDescent="0.2">
      <c r="B11" s="178" t="s">
        <v>68</v>
      </c>
      <c r="C11" s="288"/>
      <c r="D11" s="185"/>
      <c r="E11" s="179"/>
      <c r="F11" s="179"/>
      <c r="G11" s="179"/>
      <c r="H11" s="145">
        <f ca="1">Para_2!M19+(Para_2!M19*Para_2!L43)</f>
        <v>1.9786592809632242</v>
      </c>
      <c r="I11" s="243" t="str">
        <f ca="1">IF(Para_2!L42="nein","effektiv",II_2!I36)</f>
        <v>effektiv</v>
      </c>
      <c r="J11" s="182"/>
      <c r="K11" s="952"/>
      <c r="L11" s="939"/>
      <c r="M11" s="1452">
        <v>-5.0000000000000001E-4</v>
      </c>
    </row>
    <row r="12" spans="1:702" s="177" customFormat="1" ht="12" x14ac:dyDescent="0.2">
      <c r="B12" s="178" t="s">
        <v>69</v>
      </c>
      <c r="C12" s="288"/>
      <c r="D12" s="185"/>
      <c r="E12" s="179"/>
      <c r="F12" s="179"/>
      <c r="G12" s="179"/>
      <c r="H12" s="181" t="s">
        <v>192</v>
      </c>
      <c r="I12" s="185"/>
      <c r="J12" s="186"/>
      <c r="K12" s="952"/>
      <c r="L12" s="939"/>
    </row>
    <row r="13" spans="1:702" s="177" customFormat="1" ht="12" x14ac:dyDescent="0.2">
      <c r="B13" s="178" t="s">
        <v>70</v>
      </c>
      <c r="C13" s="288"/>
      <c r="D13" s="185"/>
      <c r="E13" s="179"/>
      <c r="F13" s="179"/>
      <c r="G13" s="179"/>
      <c r="H13" s="187" t="s">
        <v>117</v>
      </c>
      <c r="I13" s="185"/>
      <c r="J13" s="186"/>
      <c r="K13" s="952"/>
      <c r="L13" s="939"/>
    </row>
    <row r="14" spans="1:702" s="177" customFormat="1" ht="12" x14ac:dyDescent="0.2">
      <c r="B14" s="188"/>
      <c r="C14" s="184"/>
      <c r="D14" s="185"/>
      <c r="E14" s="179" t="s">
        <v>133</v>
      </c>
      <c r="F14" s="179" t="s">
        <v>135</v>
      </c>
      <c r="H14" s="188" t="s">
        <v>134</v>
      </c>
      <c r="I14" s="185"/>
      <c r="J14" s="186"/>
      <c r="K14" s="952"/>
      <c r="L14" s="939"/>
    </row>
    <row r="15" spans="1:702" s="150" customFormat="1" ht="15" customHeight="1" x14ac:dyDescent="0.2">
      <c r="A15" s="150" t="s">
        <v>5</v>
      </c>
      <c r="B15" s="318">
        <f ca="1">II_2!B17</f>
        <v>2.09</v>
      </c>
      <c r="C15" s="283">
        <f ca="1">II_2!I17</f>
        <v>3576</v>
      </c>
      <c r="D15" s="147">
        <f ca="1">II_2!J17</f>
        <v>912.64</v>
      </c>
      <c r="E15" s="284" t="str">
        <f t="shared" ref="E15:E17" ca="1" si="535">IF(C15&lt;E$10,E$10-C15,"")</f>
        <v/>
      </c>
      <c r="F15" s="166" t="str">
        <f ca="1">IF(E15="","",ROUND(II_2!$H$34*F7*100,0)/100)</f>
        <v/>
      </c>
      <c r="G15" s="166">
        <f t="shared" ref="G15:G16" ca="1" si="536">IF(E15="",0,ROUND(E15*F15,0))</f>
        <v>0</v>
      </c>
      <c r="H15" s="147">
        <f ca="1">IF(II_2!P17="",0,ROUND((II_2!$H$34-D15)*$H$11*100,0)/100)</f>
        <v>292.56</v>
      </c>
      <c r="I15" s="147">
        <f ca="1">IF(Para_2!L$42="nein",(H15*C15),IF(H15="",0,ROUND(IF(C15&gt;II_2!$I$36,(H15*II_2!$I$36),(H15*C15)),0)))</f>
        <v>1046194.56</v>
      </c>
      <c r="J15" s="189">
        <f ca="1">IF(G15&lt;&gt;"",G15+I15,I15)</f>
        <v>1046194.56</v>
      </c>
      <c r="K15" s="953">
        <f t="shared" ref="K15:K24" ca="1" si="537">IF(K$10="ja",L15,J15)</f>
        <v>1046194.56</v>
      </c>
      <c r="L15" s="940">
        <f ca="1">ROUND(L$27/J$27*J15,2)</f>
        <v>1047150.23</v>
      </c>
      <c r="M15" s="147"/>
      <c r="N15" s="930">
        <f ca="1">(ROUND(IF(((N$8-$D15)*$H$11)&lt;0,0,(N$8-$D15)*$H$11),2))*$C15</f>
        <v>1601726.1600000001</v>
      </c>
      <c r="O15" s="930">
        <f t="shared" ref="O15:AP24" ca="1" si="538">(ROUND(IF(((O$8-$D15)*$H$11)&lt;0,0,(O$8-$D15)*$H$11),2))*$C15</f>
        <v>1597256.1600000001</v>
      </c>
      <c r="P15" s="930">
        <f t="shared" ca="1" si="538"/>
        <v>1592750.4</v>
      </c>
      <c r="Q15" s="930">
        <f t="shared" ca="1" si="538"/>
        <v>1588280.4</v>
      </c>
      <c r="R15" s="930">
        <f t="shared" ca="1" si="538"/>
        <v>1583810.4</v>
      </c>
      <c r="S15" s="930">
        <f t="shared" ca="1" si="538"/>
        <v>1579340.4</v>
      </c>
      <c r="T15" s="930">
        <f t="shared" ca="1" si="538"/>
        <v>1574834.64</v>
      </c>
      <c r="U15" s="930">
        <f t="shared" ca="1" si="538"/>
        <v>1570364.64</v>
      </c>
      <c r="V15" s="930">
        <f t="shared" ca="1" si="538"/>
        <v>1565894.64</v>
      </c>
      <c r="W15" s="930">
        <f t="shared" ca="1" si="538"/>
        <v>1561388.88</v>
      </c>
      <c r="X15" s="930">
        <f t="shared" ca="1" si="538"/>
        <v>1556918.88</v>
      </c>
      <c r="Y15" s="930">
        <f t="shared" ca="1" si="538"/>
        <v>1552448.88</v>
      </c>
      <c r="Z15" s="930">
        <f t="shared" ca="1" si="538"/>
        <v>1547978.88</v>
      </c>
      <c r="AA15" s="930">
        <f t="shared" ca="1" si="538"/>
        <v>1543473.12</v>
      </c>
      <c r="AB15" s="930">
        <f t="shared" ca="1" si="538"/>
        <v>1539003.12</v>
      </c>
      <c r="AC15" s="930">
        <f t="shared" ca="1" si="538"/>
        <v>1534533.12</v>
      </c>
      <c r="AD15" s="930">
        <f t="shared" ca="1" si="538"/>
        <v>1530027.36</v>
      </c>
      <c r="AE15" s="930">
        <f t="shared" ca="1" si="538"/>
        <v>1525557.36</v>
      </c>
      <c r="AF15" s="930">
        <f t="shared" ca="1" si="538"/>
        <v>1521087.36</v>
      </c>
      <c r="AG15" s="930">
        <f t="shared" ca="1" si="538"/>
        <v>1516617.36</v>
      </c>
      <c r="AH15" s="930">
        <f t="shared" ca="1" si="538"/>
        <v>1512111.6</v>
      </c>
      <c r="AI15" s="930">
        <f t="shared" ca="1" si="538"/>
        <v>1507641.6</v>
      </c>
      <c r="AJ15" s="930">
        <f t="shared" ca="1" si="538"/>
        <v>1503171.6</v>
      </c>
      <c r="AK15" s="930">
        <f t="shared" ca="1" si="538"/>
        <v>1498701.6</v>
      </c>
      <c r="AL15" s="930">
        <f t="shared" ca="1" si="538"/>
        <v>1494195.8399999999</v>
      </c>
      <c r="AM15" s="930">
        <f t="shared" ca="1" si="538"/>
        <v>1489725.8399999999</v>
      </c>
      <c r="AN15" s="930">
        <f t="shared" ca="1" si="538"/>
        <v>1485255.8399999999</v>
      </c>
      <c r="AO15" s="930">
        <f t="shared" ca="1" si="538"/>
        <v>1480750.0799999998</v>
      </c>
      <c r="AP15" s="930">
        <f t="shared" ca="1" si="538"/>
        <v>1476280.0799999998</v>
      </c>
      <c r="AQ15" s="930">
        <f t="shared" ref="AQ15:CZ19" ca="1" si="539">(ROUND(IF(((AQ$8-$D15)*$H$11)&lt;0,0,(AQ$8-$D15)*$H$11),2))*$C15</f>
        <v>1471810.0799999998</v>
      </c>
      <c r="AR15" s="930">
        <f t="shared" ca="1" si="539"/>
        <v>1467340.0799999998</v>
      </c>
      <c r="AS15" s="930">
        <f t="shared" ca="1" si="539"/>
        <v>1462834.32</v>
      </c>
      <c r="AT15" s="930">
        <f t="shared" ca="1" si="539"/>
        <v>1458364.32</v>
      </c>
      <c r="AU15" s="930">
        <f t="shared" ca="1" si="539"/>
        <v>1453894.32</v>
      </c>
      <c r="AV15" s="930">
        <f t="shared" ca="1" si="539"/>
        <v>1449424.32</v>
      </c>
      <c r="AW15" s="930">
        <f t="shared" ca="1" si="539"/>
        <v>1444918.56</v>
      </c>
      <c r="AX15" s="930">
        <f t="shared" ca="1" si="539"/>
        <v>1440448.56</v>
      </c>
      <c r="AY15" s="930">
        <f t="shared" ca="1" si="539"/>
        <v>1435978.56</v>
      </c>
      <c r="AZ15" s="930">
        <f t="shared" ca="1" si="539"/>
        <v>1431472.8</v>
      </c>
      <c r="BA15" s="930">
        <f t="shared" ca="1" si="539"/>
        <v>1427002.8</v>
      </c>
      <c r="BB15" s="930">
        <f t="shared" ca="1" si="539"/>
        <v>1422532.8</v>
      </c>
      <c r="BC15" s="930">
        <f t="shared" ca="1" si="539"/>
        <v>1418062.8</v>
      </c>
      <c r="BD15" s="930">
        <f t="shared" ca="1" si="539"/>
        <v>1413557.04</v>
      </c>
      <c r="BE15" s="930">
        <f t="shared" ca="1" si="539"/>
        <v>1409087.04</v>
      </c>
      <c r="BF15" s="930">
        <f t="shared" ca="1" si="539"/>
        <v>1404617.04</v>
      </c>
      <c r="BG15" s="930">
        <f t="shared" ca="1" si="539"/>
        <v>1400111.2799999998</v>
      </c>
      <c r="BH15" s="930">
        <f t="shared" ca="1" si="539"/>
        <v>1395641.2799999998</v>
      </c>
      <c r="BI15" s="930">
        <f t="shared" ca="1" si="539"/>
        <v>1391171.2799999998</v>
      </c>
      <c r="BJ15" s="930">
        <f t="shared" ca="1" si="539"/>
        <v>1386701.2799999998</v>
      </c>
      <c r="BK15" s="930">
        <f t="shared" ca="1" si="539"/>
        <v>1382195.52</v>
      </c>
      <c r="BL15" s="930">
        <f t="shared" ca="1" si="539"/>
        <v>1377725.52</v>
      </c>
      <c r="BM15" s="930">
        <f t="shared" ca="1" si="539"/>
        <v>1373255.52</v>
      </c>
      <c r="BN15" s="930">
        <f t="shared" ca="1" si="539"/>
        <v>1368785.52</v>
      </c>
      <c r="BO15" s="930">
        <f t="shared" ca="1" si="539"/>
        <v>1364279.76</v>
      </c>
      <c r="BP15" s="930">
        <f t="shared" ca="1" si="539"/>
        <v>1359809.76</v>
      </c>
      <c r="BQ15" s="930">
        <f t="shared" ca="1" si="539"/>
        <v>1355339.76</v>
      </c>
      <c r="BR15" s="930">
        <f t="shared" ca="1" si="539"/>
        <v>1350834</v>
      </c>
      <c r="BS15" s="930">
        <f t="shared" ca="1" si="539"/>
        <v>1346364</v>
      </c>
      <c r="BT15" s="930">
        <f t="shared" ca="1" si="539"/>
        <v>1341894</v>
      </c>
      <c r="BU15" s="930">
        <f t="shared" ca="1" si="539"/>
        <v>1337424</v>
      </c>
      <c r="BV15" s="930">
        <f t="shared" ca="1" si="539"/>
        <v>1332918.24</v>
      </c>
      <c r="BW15" s="930">
        <f t="shared" ca="1" si="539"/>
        <v>1328448.24</v>
      </c>
      <c r="BX15" s="930">
        <f t="shared" ca="1" si="539"/>
        <v>1323978.24</v>
      </c>
      <c r="BY15" s="930">
        <f t="shared" ca="1" si="539"/>
        <v>1319508.24</v>
      </c>
      <c r="BZ15" s="930">
        <f t="shared" ca="1" si="539"/>
        <v>1315002.48</v>
      </c>
      <c r="CA15" s="930">
        <f t="shared" ca="1" si="539"/>
        <v>1310532.48</v>
      </c>
      <c r="CB15" s="930">
        <f t="shared" ca="1" si="539"/>
        <v>1306062.48</v>
      </c>
      <c r="CC15" s="930">
        <f t="shared" ca="1" si="539"/>
        <v>1301556.7200000002</v>
      </c>
      <c r="CD15" s="930">
        <f t="shared" ca="1" si="539"/>
        <v>1297086.7200000002</v>
      </c>
      <c r="CE15" s="930">
        <f t="shared" ca="1" si="539"/>
        <v>1292616.7200000002</v>
      </c>
      <c r="CF15" s="930">
        <f t="shared" ca="1" si="539"/>
        <v>1288146.7200000002</v>
      </c>
      <c r="CG15" s="930">
        <f t="shared" ca="1" si="539"/>
        <v>1283640.96</v>
      </c>
      <c r="CH15" s="930">
        <f t="shared" ca="1" si="539"/>
        <v>1279170.96</v>
      </c>
      <c r="CI15" s="930">
        <f t="shared" ca="1" si="539"/>
        <v>1274700.96</v>
      </c>
      <c r="CJ15" s="930">
        <f t="shared" ca="1" si="539"/>
        <v>1270195.2</v>
      </c>
      <c r="CK15" s="930">
        <f t="shared" ca="1" si="539"/>
        <v>1265725.2</v>
      </c>
      <c r="CL15" s="930">
        <f t="shared" ca="1" si="539"/>
        <v>1261255.2</v>
      </c>
      <c r="CM15" s="930">
        <f t="shared" ca="1" si="539"/>
        <v>1256785.2</v>
      </c>
      <c r="CN15" s="930">
        <f t="shared" ca="1" si="539"/>
        <v>1252279.44</v>
      </c>
      <c r="CO15" s="930">
        <f t="shared" ca="1" si="539"/>
        <v>1247809.44</v>
      </c>
      <c r="CP15" s="930">
        <f t="shared" ca="1" si="539"/>
        <v>1243339.44</v>
      </c>
      <c r="CQ15" s="930">
        <f t="shared" ca="1" si="539"/>
        <v>1238869.44</v>
      </c>
      <c r="CR15" s="930">
        <f t="shared" ca="1" si="539"/>
        <v>1234363.68</v>
      </c>
      <c r="CS15" s="930">
        <f t="shared" ca="1" si="539"/>
        <v>1229893.68</v>
      </c>
      <c r="CT15" s="930">
        <f t="shared" ca="1" si="539"/>
        <v>1225423.68</v>
      </c>
      <c r="CU15" s="930">
        <f t="shared" ca="1" si="539"/>
        <v>1220917.9200000002</v>
      </c>
      <c r="CV15" s="930">
        <f t="shared" ca="1" si="539"/>
        <v>1216447.9200000002</v>
      </c>
      <c r="CW15" s="930">
        <f t="shared" ca="1" si="539"/>
        <v>1211977.9200000002</v>
      </c>
      <c r="CX15" s="930">
        <f t="shared" ca="1" si="539"/>
        <v>1207507.9200000002</v>
      </c>
      <c r="CY15" s="930">
        <f t="shared" ca="1" si="539"/>
        <v>1203002.1600000001</v>
      </c>
      <c r="CZ15" s="930">
        <f t="shared" ca="1" si="539"/>
        <v>1198532.1600000001</v>
      </c>
      <c r="DA15" s="930">
        <f t="shared" ref="DA15:FL18" ca="1" si="540">(ROUND(IF(((DA$8-$D15)*$H$11)&lt;0,0,(DA$8-$D15)*$H$11),2))*$C15</f>
        <v>1194062.1600000001</v>
      </c>
      <c r="DB15" s="930">
        <f t="shared" ca="1" si="540"/>
        <v>1189592.1600000001</v>
      </c>
      <c r="DC15" s="930">
        <f t="shared" ca="1" si="540"/>
        <v>1185086.3999999999</v>
      </c>
      <c r="DD15" s="930">
        <f t="shared" ca="1" si="540"/>
        <v>1180616.3999999999</v>
      </c>
      <c r="DE15" s="930">
        <f t="shared" ca="1" si="540"/>
        <v>1176146.3999999999</v>
      </c>
      <c r="DF15" s="930">
        <f t="shared" ca="1" si="540"/>
        <v>1171640.6399999999</v>
      </c>
      <c r="DG15" s="930">
        <f t="shared" ca="1" si="540"/>
        <v>1167170.6399999999</v>
      </c>
      <c r="DH15" s="930">
        <f t="shared" ca="1" si="540"/>
        <v>1162700.6399999999</v>
      </c>
      <c r="DI15" s="930">
        <f t="shared" ca="1" si="540"/>
        <v>1158230.6399999999</v>
      </c>
      <c r="DJ15" s="930">
        <f t="shared" ca="1" si="540"/>
        <v>1153724.8799999999</v>
      </c>
      <c r="DK15" s="930">
        <f t="shared" ca="1" si="540"/>
        <v>1149254.8799999999</v>
      </c>
      <c r="DL15" s="930">
        <f t="shared" ca="1" si="540"/>
        <v>1144784.8799999999</v>
      </c>
      <c r="DM15" s="930">
        <f t="shared" ca="1" si="540"/>
        <v>1140279.1200000001</v>
      </c>
      <c r="DN15" s="930">
        <f t="shared" ca="1" si="540"/>
        <v>1135809.1200000001</v>
      </c>
      <c r="DO15" s="930">
        <f t="shared" ca="1" si="540"/>
        <v>1131339.1200000001</v>
      </c>
      <c r="DP15" s="930">
        <f t="shared" ca="1" si="540"/>
        <v>1126869.1200000001</v>
      </c>
      <c r="DQ15" s="930">
        <f t="shared" ca="1" si="540"/>
        <v>1122363.3600000001</v>
      </c>
      <c r="DR15" s="930">
        <f t="shared" ca="1" si="540"/>
        <v>1117893.3600000001</v>
      </c>
      <c r="DS15" s="930">
        <f t="shared" ca="1" si="540"/>
        <v>1113423.3600000001</v>
      </c>
      <c r="DT15" s="930">
        <f t="shared" ca="1" si="540"/>
        <v>1108953.3600000001</v>
      </c>
      <c r="DU15" s="930">
        <f t="shared" ca="1" si="540"/>
        <v>1104447.6000000001</v>
      </c>
      <c r="DV15" s="930">
        <f t="shared" ca="1" si="540"/>
        <v>1099977.6000000001</v>
      </c>
      <c r="DW15" s="930">
        <f t="shared" ca="1" si="540"/>
        <v>1095507.6000000001</v>
      </c>
      <c r="DX15" s="930">
        <f t="shared" ca="1" si="540"/>
        <v>1091001.8399999999</v>
      </c>
      <c r="DY15" s="930">
        <f t="shared" ca="1" si="540"/>
        <v>1086531.8399999999</v>
      </c>
      <c r="DZ15" s="930">
        <f t="shared" ca="1" si="540"/>
        <v>1082061.8399999999</v>
      </c>
      <c r="EA15" s="930">
        <f t="shared" ca="1" si="540"/>
        <v>1077591.8399999999</v>
      </c>
      <c r="EB15" s="930">
        <f t="shared" ca="1" si="540"/>
        <v>1073086.0799999998</v>
      </c>
      <c r="EC15" s="930">
        <f t="shared" ca="1" si="540"/>
        <v>1068616.0799999998</v>
      </c>
      <c r="ED15" s="930">
        <f t="shared" ca="1" si="540"/>
        <v>1064146.0799999998</v>
      </c>
      <c r="EE15" s="930">
        <f t="shared" ca="1" si="540"/>
        <v>1059676.0799999998</v>
      </c>
      <c r="EF15" s="930">
        <f t="shared" ca="1" si="540"/>
        <v>1055170.32</v>
      </c>
      <c r="EG15" s="930">
        <f t="shared" ca="1" si="540"/>
        <v>1050700.32</v>
      </c>
      <c r="EH15" s="930">
        <f t="shared" ca="1" si="540"/>
        <v>1046230.32</v>
      </c>
      <c r="EI15" s="930">
        <f t="shared" ca="1" si="540"/>
        <v>1041724.56</v>
      </c>
      <c r="EJ15" s="930">
        <f t="shared" ca="1" si="540"/>
        <v>1037254.56</v>
      </c>
      <c r="EK15" s="930">
        <f t="shared" ca="1" si="540"/>
        <v>1032784.56</v>
      </c>
      <c r="EL15" s="930">
        <f t="shared" ca="1" si="540"/>
        <v>1028314.56</v>
      </c>
      <c r="EM15" s="930">
        <f t="shared" ca="1" si="540"/>
        <v>1023808.8</v>
      </c>
      <c r="EN15" s="930">
        <f t="shared" ca="1" si="540"/>
        <v>1019338.8</v>
      </c>
      <c r="EO15" s="930">
        <f t="shared" ca="1" si="540"/>
        <v>1014868.8</v>
      </c>
      <c r="EP15" s="930">
        <f t="shared" ca="1" si="540"/>
        <v>1010363.04</v>
      </c>
      <c r="EQ15" s="930">
        <f t="shared" ca="1" si="540"/>
        <v>1005893.04</v>
      </c>
      <c r="ER15" s="930">
        <f t="shared" ca="1" si="540"/>
        <v>1001423.04</v>
      </c>
      <c r="ES15" s="930">
        <f t="shared" ca="1" si="540"/>
        <v>996953.04</v>
      </c>
      <c r="ET15" s="930">
        <f t="shared" ca="1" si="540"/>
        <v>992447.27999999991</v>
      </c>
      <c r="EU15" s="930">
        <f t="shared" ca="1" si="540"/>
        <v>987977.27999999991</v>
      </c>
      <c r="EV15" s="930">
        <f t="shared" ca="1" si="540"/>
        <v>983507.27999999991</v>
      </c>
      <c r="EW15" s="930">
        <f t="shared" ca="1" si="540"/>
        <v>979037.27999999991</v>
      </c>
      <c r="EX15" s="930">
        <f t="shared" ca="1" si="540"/>
        <v>974531.5199999999</v>
      </c>
      <c r="EY15" s="930">
        <f t="shared" ca="1" si="540"/>
        <v>970061.5199999999</v>
      </c>
      <c r="EZ15" s="930">
        <f t="shared" ca="1" si="540"/>
        <v>965591.5199999999</v>
      </c>
      <c r="FA15" s="930">
        <f t="shared" ca="1" si="540"/>
        <v>961085.76</v>
      </c>
      <c r="FB15" s="930">
        <f t="shared" ca="1" si="540"/>
        <v>956615.76</v>
      </c>
      <c r="FC15" s="930">
        <f t="shared" ca="1" si="540"/>
        <v>952145.76</v>
      </c>
      <c r="FD15" s="930">
        <f t="shared" ca="1" si="540"/>
        <v>947675.76</v>
      </c>
      <c r="FE15" s="930">
        <f t="shared" ca="1" si="540"/>
        <v>943170</v>
      </c>
      <c r="FF15" s="930">
        <f t="shared" ca="1" si="540"/>
        <v>938700</v>
      </c>
      <c r="FG15" s="930">
        <f t="shared" ca="1" si="540"/>
        <v>934230</v>
      </c>
      <c r="FH15" s="930">
        <f t="shared" ca="1" si="540"/>
        <v>929760</v>
      </c>
      <c r="FI15" s="930">
        <f t="shared" ca="1" si="540"/>
        <v>925254.24</v>
      </c>
      <c r="FJ15" s="930">
        <f t="shared" ca="1" si="540"/>
        <v>920784.24</v>
      </c>
      <c r="FK15" s="930">
        <f t="shared" ca="1" si="540"/>
        <v>916314.24</v>
      </c>
      <c r="FL15" s="930">
        <f t="shared" ca="1" si="540"/>
        <v>911808.48</v>
      </c>
      <c r="FM15" s="930">
        <f t="shared" ref="FM15:GB17" ca="1" si="541">(ROUND(IF(((FM$8-$D15)*$H$11)&lt;0,0,(FM$8-$D15)*$H$11),2))*$C15</f>
        <v>907338.48</v>
      </c>
      <c r="FN15" s="930">
        <f t="shared" ca="1" si="541"/>
        <v>902868.47999999998</v>
      </c>
      <c r="FO15" s="930">
        <f t="shared" ca="1" si="541"/>
        <v>898398.48</v>
      </c>
      <c r="FP15" s="930">
        <f t="shared" ca="1" si="541"/>
        <v>893892.72</v>
      </c>
      <c r="FQ15" s="930">
        <f t="shared" ca="1" si="541"/>
        <v>889422.72</v>
      </c>
      <c r="FR15" s="930">
        <f t="shared" ca="1" si="541"/>
        <v>884952.72</v>
      </c>
      <c r="FS15" s="930">
        <f t="shared" ca="1" si="541"/>
        <v>880446.96000000008</v>
      </c>
      <c r="FT15" s="930">
        <f t="shared" ca="1" si="541"/>
        <v>875976.96000000008</v>
      </c>
      <c r="FU15" s="930">
        <f t="shared" ca="1" si="541"/>
        <v>871506.96000000008</v>
      </c>
      <c r="FV15" s="930">
        <f t="shared" ca="1" si="541"/>
        <v>867036.96000000008</v>
      </c>
      <c r="FW15" s="930">
        <f t="shared" ca="1" si="541"/>
        <v>862531.2</v>
      </c>
      <c r="FX15" s="930">
        <f t="shared" ca="1" si="541"/>
        <v>858061.2</v>
      </c>
      <c r="FY15" s="930">
        <f t="shared" ca="1" si="541"/>
        <v>853591.2</v>
      </c>
      <c r="FZ15" s="930">
        <f t="shared" ca="1" si="541"/>
        <v>849121.2</v>
      </c>
      <c r="GA15" s="930">
        <f t="shared" ca="1" si="541"/>
        <v>844615.44</v>
      </c>
      <c r="GB15" s="930">
        <f t="shared" ca="1" si="541"/>
        <v>840145.44</v>
      </c>
      <c r="GC15" s="930">
        <f t="shared" ref="GA15:HZ19" ca="1" si="542">(ROUND(IF(((GC$8-$D15)*$H$11)&lt;0,0,(GC$8-$D15)*$H$11),2))*$C15</f>
        <v>835675.44</v>
      </c>
      <c r="GD15" s="930">
        <f t="shared" ca="1" si="542"/>
        <v>831169.68</v>
      </c>
      <c r="GE15" s="930">
        <f t="shared" ca="1" si="542"/>
        <v>826699.68</v>
      </c>
      <c r="GF15" s="930">
        <f t="shared" ca="1" si="542"/>
        <v>822229.68</v>
      </c>
      <c r="GG15" s="930">
        <f t="shared" ca="1" si="542"/>
        <v>817759.68</v>
      </c>
      <c r="GH15" s="930">
        <f t="shared" ca="1" si="542"/>
        <v>813253.91999999993</v>
      </c>
      <c r="GI15" s="930">
        <f t="shared" ca="1" si="542"/>
        <v>808783.91999999993</v>
      </c>
      <c r="GJ15" s="930">
        <f t="shared" ca="1" si="542"/>
        <v>804313.91999999993</v>
      </c>
      <c r="GK15" s="930">
        <f t="shared" ca="1" si="542"/>
        <v>799843.91999999993</v>
      </c>
      <c r="GL15" s="930">
        <f t="shared" ca="1" si="542"/>
        <v>795338.16</v>
      </c>
      <c r="GM15" s="930">
        <f t="shared" ca="1" si="542"/>
        <v>790868.16</v>
      </c>
      <c r="GN15" s="930">
        <f t="shared" ca="1" si="542"/>
        <v>786398.16</v>
      </c>
      <c r="GO15" s="930">
        <f t="shared" ca="1" si="542"/>
        <v>781892.4</v>
      </c>
      <c r="GP15" s="930">
        <f t="shared" ca="1" si="542"/>
        <v>777422.4</v>
      </c>
      <c r="GQ15" s="930">
        <f t="shared" ca="1" si="542"/>
        <v>772952.4</v>
      </c>
      <c r="GR15" s="930">
        <f t="shared" ca="1" si="542"/>
        <v>768482.4</v>
      </c>
      <c r="GS15" s="930">
        <f t="shared" ca="1" si="542"/>
        <v>763976.6399999999</v>
      </c>
      <c r="GT15" s="930">
        <f t="shared" ca="1" si="542"/>
        <v>759506.6399999999</v>
      </c>
      <c r="GU15" s="930">
        <f t="shared" ca="1" si="542"/>
        <v>755036.6399999999</v>
      </c>
      <c r="GV15" s="930">
        <f t="shared" ca="1" si="542"/>
        <v>750530.88</v>
      </c>
      <c r="GW15" s="930">
        <f t="shared" ca="1" si="542"/>
        <v>746060.88</v>
      </c>
      <c r="GX15" s="930">
        <f t="shared" ca="1" si="542"/>
        <v>741590.88</v>
      </c>
      <c r="GY15" s="930">
        <f t="shared" ca="1" si="542"/>
        <v>737120.88</v>
      </c>
      <c r="GZ15" s="930">
        <f t="shared" ca="1" si="542"/>
        <v>732615.12</v>
      </c>
      <c r="HA15" s="930">
        <f t="shared" ca="1" si="542"/>
        <v>728145.12</v>
      </c>
      <c r="HB15" s="930">
        <f t="shared" ca="1" si="542"/>
        <v>723675.12</v>
      </c>
      <c r="HC15" s="930">
        <f t="shared" ca="1" si="542"/>
        <v>719205.12</v>
      </c>
      <c r="HD15" s="930">
        <f t="shared" ca="1" si="542"/>
        <v>714699.3600000001</v>
      </c>
      <c r="HE15" s="930">
        <f t="shared" ca="1" si="542"/>
        <v>710229.3600000001</v>
      </c>
      <c r="HF15" s="930">
        <f t="shared" ca="1" si="542"/>
        <v>705759.3600000001</v>
      </c>
      <c r="HG15" s="930">
        <f t="shared" ca="1" si="542"/>
        <v>701253.6</v>
      </c>
      <c r="HH15" s="930">
        <f t="shared" ca="1" si="542"/>
        <v>696783.6</v>
      </c>
      <c r="HI15" s="930">
        <f t="shared" ca="1" si="542"/>
        <v>692313.59999999998</v>
      </c>
      <c r="HJ15" s="930">
        <f t="shared" ca="1" si="542"/>
        <v>687843.6</v>
      </c>
      <c r="HK15" s="930">
        <f t="shared" ca="1" si="542"/>
        <v>683337.84</v>
      </c>
      <c r="HL15" s="930">
        <f t="shared" ca="1" si="542"/>
        <v>678867.84</v>
      </c>
      <c r="HM15" s="930">
        <f t="shared" ca="1" si="542"/>
        <v>674397.84</v>
      </c>
      <c r="HN15" s="930">
        <f t="shared" ca="1" si="542"/>
        <v>669927.84</v>
      </c>
      <c r="HO15" s="930">
        <f t="shared" ca="1" si="542"/>
        <v>665422.08000000007</v>
      </c>
      <c r="HP15" s="930">
        <f t="shared" ca="1" si="542"/>
        <v>660952.08000000007</v>
      </c>
      <c r="HQ15" s="930">
        <f t="shared" ca="1" si="542"/>
        <v>656482.08000000007</v>
      </c>
      <c r="HR15" s="930">
        <f t="shared" ca="1" si="542"/>
        <v>651976.31999999995</v>
      </c>
      <c r="HS15" s="930">
        <f t="shared" ca="1" si="542"/>
        <v>647506.31999999995</v>
      </c>
      <c r="HT15" s="930">
        <f t="shared" ca="1" si="542"/>
        <v>643036.31999999995</v>
      </c>
      <c r="HU15" s="930">
        <f t="shared" ca="1" si="542"/>
        <v>638566.31999999995</v>
      </c>
      <c r="HV15" s="930">
        <f t="shared" ca="1" si="542"/>
        <v>634060.56000000006</v>
      </c>
      <c r="HW15" s="930">
        <f t="shared" ca="1" si="542"/>
        <v>629590.56000000006</v>
      </c>
      <c r="HX15" s="930">
        <f t="shared" ca="1" si="542"/>
        <v>625120.56000000006</v>
      </c>
      <c r="HY15" s="930">
        <f t="shared" ca="1" si="542"/>
        <v>620614.80000000005</v>
      </c>
      <c r="HZ15" s="930">
        <f t="shared" ca="1" si="542"/>
        <v>616144.80000000005</v>
      </c>
      <c r="IA15" s="930">
        <f t="shared" ref="IA15:KL18" ca="1" si="543">(ROUND(IF(((IA$8-$D15)*$H$11)&lt;0,0,(IA$8-$D15)*$H$11),2))*$C15</f>
        <v>611674.80000000005</v>
      </c>
      <c r="IB15" s="930">
        <f t="shared" ca="1" si="543"/>
        <v>607204.80000000005</v>
      </c>
      <c r="IC15" s="930">
        <f t="shared" ca="1" si="543"/>
        <v>602699.03999999992</v>
      </c>
      <c r="ID15" s="930">
        <f t="shared" ca="1" si="543"/>
        <v>598229.03999999992</v>
      </c>
      <c r="IE15" s="930">
        <f t="shared" ca="1" si="543"/>
        <v>593759.03999999992</v>
      </c>
      <c r="IF15" s="930">
        <f t="shared" ca="1" si="543"/>
        <v>589289.03999999992</v>
      </c>
      <c r="IG15" s="930">
        <f t="shared" ca="1" si="543"/>
        <v>584783.28</v>
      </c>
      <c r="IH15" s="930">
        <f t="shared" ca="1" si="543"/>
        <v>580313.28</v>
      </c>
      <c r="II15" s="930">
        <f t="shared" ca="1" si="543"/>
        <v>575843.28</v>
      </c>
      <c r="IJ15" s="930">
        <f t="shared" ca="1" si="543"/>
        <v>571337.52</v>
      </c>
      <c r="IK15" s="930">
        <f t="shared" ca="1" si="543"/>
        <v>566867.52</v>
      </c>
      <c r="IL15" s="930">
        <f t="shared" ca="1" si="543"/>
        <v>562397.52</v>
      </c>
      <c r="IM15" s="930">
        <f t="shared" ca="1" si="543"/>
        <v>557927.52</v>
      </c>
      <c r="IN15" s="930">
        <f t="shared" ca="1" si="543"/>
        <v>553421.76</v>
      </c>
      <c r="IO15" s="930">
        <f t="shared" ca="1" si="543"/>
        <v>548951.76</v>
      </c>
      <c r="IP15" s="930">
        <f t="shared" ca="1" si="543"/>
        <v>544481.76</v>
      </c>
      <c r="IQ15" s="930">
        <f t="shared" ca="1" si="543"/>
        <v>540011.76</v>
      </c>
      <c r="IR15" s="930">
        <f t="shared" ca="1" si="543"/>
        <v>535506</v>
      </c>
      <c r="IS15" s="930">
        <f t="shared" ca="1" si="543"/>
        <v>531036</v>
      </c>
      <c r="IT15" s="930">
        <f t="shared" ca="1" si="543"/>
        <v>526566</v>
      </c>
      <c r="IU15" s="930">
        <f t="shared" ca="1" si="543"/>
        <v>522060.24000000005</v>
      </c>
      <c r="IV15" s="930">
        <f t="shared" ca="1" si="543"/>
        <v>517590.24000000005</v>
      </c>
      <c r="IW15" s="930">
        <f t="shared" ca="1" si="543"/>
        <v>513120.24000000005</v>
      </c>
      <c r="IX15" s="930">
        <f t="shared" ca="1" si="543"/>
        <v>508650.24000000005</v>
      </c>
      <c r="IY15" s="930">
        <f t="shared" ca="1" si="543"/>
        <v>504144.48</v>
      </c>
      <c r="IZ15" s="930">
        <f t="shared" ca="1" si="543"/>
        <v>499674.48</v>
      </c>
      <c r="JA15" s="930">
        <f t="shared" ca="1" si="543"/>
        <v>495204.48</v>
      </c>
      <c r="JB15" s="930">
        <f t="shared" ca="1" si="543"/>
        <v>490698.72</v>
      </c>
      <c r="JC15" s="930">
        <f t="shared" ca="1" si="543"/>
        <v>486228.72</v>
      </c>
      <c r="JD15" s="930">
        <f t="shared" ca="1" si="543"/>
        <v>481758.71999999997</v>
      </c>
      <c r="JE15" s="930">
        <f t="shared" ca="1" si="543"/>
        <v>477288.72</v>
      </c>
      <c r="JF15" s="930">
        <f t="shared" ca="1" si="543"/>
        <v>472782.96</v>
      </c>
      <c r="JG15" s="930">
        <f t="shared" ca="1" si="543"/>
        <v>468312.96</v>
      </c>
      <c r="JH15" s="930">
        <f t="shared" ca="1" si="543"/>
        <v>463842.96</v>
      </c>
      <c r="JI15" s="930">
        <f t="shared" ca="1" si="543"/>
        <v>459372.96</v>
      </c>
      <c r="JJ15" s="930">
        <f t="shared" ca="1" si="543"/>
        <v>454867.20000000001</v>
      </c>
      <c r="JK15" s="930">
        <f t="shared" ca="1" si="543"/>
        <v>450397.2</v>
      </c>
      <c r="JL15" s="930">
        <f t="shared" ca="1" si="543"/>
        <v>445927.2</v>
      </c>
      <c r="JM15" s="930">
        <f t="shared" ca="1" si="543"/>
        <v>441421.44</v>
      </c>
      <c r="JN15" s="930">
        <f t="shared" ca="1" si="543"/>
        <v>436951.44</v>
      </c>
      <c r="JO15" s="930">
        <f t="shared" ca="1" si="543"/>
        <v>432481.44</v>
      </c>
      <c r="JP15" s="930">
        <f t="shared" ca="1" si="543"/>
        <v>428011.44</v>
      </c>
      <c r="JQ15" s="930">
        <f t="shared" ca="1" si="543"/>
        <v>423505.68000000005</v>
      </c>
      <c r="JR15" s="930">
        <f t="shared" ca="1" si="543"/>
        <v>419035.68000000005</v>
      </c>
      <c r="JS15" s="930">
        <f t="shared" ca="1" si="543"/>
        <v>414565.68000000005</v>
      </c>
      <c r="JT15" s="930">
        <f t="shared" ca="1" si="543"/>
        <v>410095.68000000005</v>
      </c>
      <c r="JU15" s="930">
        <f t="shared" ca="1" si="543"/>
        <v>405589.92</v>
      </c>
      <c r="JV15" s="930">
        <f t="shared" ca="1" si="543"/>
        <v>401119.92</v>
      </c>
      <c r="JW15" s="930">
        <f t="shared" ca="1" si="543"/>
        <v>396649.92</v>
      </c>
      <c r="JX15" s="930">
        <f t="shared" ca="1" si="543"/>
        <v>392144.16</v>
      </c>
      <c r="JY15" s="930">
        <f t="shared" ca="1" si="543"/>
        <v>387674.16</v>
      </c>
      <c r="JZ15" s="930">
        <f t="shared" ca="1" si="543"/>
        <v>383204.16</v>
      </c>
      <c r="KA15" s="930">
        <f t="shared" ca="1" si="543"/>
        <v>378734.16</v>
      </c>
      <c r="KB15" s="930">
        <f t="shared" ca="1" si="543"/>
        <v>374228.4</v>
      </c>
      <c r="KC15" s="930">
        <f t="shared" ca="1" si="543"/>
        <v>369758.4</v>
      </c>
      <c r="KD15" s="930">
        <f t="shared" ca="1" si="543"/>
        <v>365288.4</v>
      </c>
      <c r="KE15" s="930">
        <f t="shared" ca="1" si="543"/>
        <v>360782.64</v>
      </c>
      <c r="KF15" s="930">
        <f t="shared" ca="1" si="543"/>
        <v>356312.64</v>
      </c>
      <c r="KG15" s="930">
        <f t="shared" ca="1" si="543"/>
        <v>351842.64</v>
      </c>
      <c r="KH15" s="930">
        <f t="shared" ca="1" si="543"/>
        <v>347372.64</v>
      </c>
      <c r="KI15" s="930">
        <f t="shared" ca="1" si="543"/>
        <v>342866.88</v>
      </c>
      <c r="KJ15" s="930">
        <f t="shared" ca="1" si="543"/>
        <v>338396.88</v>
      </c>
      <c r="KK15" s="930">
        <f t="shared" ca="1" si="543"/>
        <v>333926.88</v>
      </c>
      <c r="KL15" s="930">
        <f t="shared" ca="1" si="543"/>
        <v>329456.88</v>
      </c>
      <c r="KM15" s="930">
        <f t="shared" ref="KM15:MX21" ca="1" si="544">(ROUND(IF(((KM$8-$D15)*$H$11)&lt;0,0,(KM$8-$D15)*$H$11),2))*$C15</f>
        <v>324951.12</v>
      </c>
      <c r="KN15" s="930">
        <f t="shared" ca="1" si="544"/>
        <v>320481.12</v>
      </c>
      <c r="KO15" s="930">
        <f t="shared" ca="1" si="544"/>
        <v>316011.12</v>
      </c>
      <c r="KP15" s="930">
        <f t="shared" ca="1" si="544"/>
        <v>311505.36</v>
      </c>
      <c r="KQ15" s="930">
        <f t="shared" ca="1" si="544"/>
        <v>307035.36</v>
      </c>
      <c r="KR15" s="930">
        <f t="shared" ca="1" si="544"/>
        <v>302565.36</v>
      </c>
      <c r="KS15" s="930">
        <f t="shared" ca="1" si="544"/>
        <v>298095.35999999999</v>
      </c>
      <c r="KT15" s="930">
        <f t="shared" ca="1" si="544"/>
        <v>293589.59999999998</v>
      </c>
      <c r="KU15" s="930">
        <f t="shared" ca="1" si="544"/>
        <v>289119.59999999998</v>
      </c>
      <c r="KV15" s="930">
        <f t="shared" ca="1" si="544"/>
        <v>284649.59999999998</v>
      </c>
      <c r="KW15" s="930">
        <f t="shared" ca="1" si="544"/>
        <v>280179.59999999998</v>
      </c>
      <c r="KX15" s="930">
        <f t="shared" ca="1" si="544"/>
        <v>275673.84000000003</v>
      </c>
      <c r="KY15" s="930">
        <f t="shared" ca="1" si="544"/>
        <v>271203.84000000003</v>
      </c>
      <c r="KZ15" s="930">
        <f t="shared" ca="1" si="544"/>
        <v>266733.84000000003</v>
      </c>
      <c r="LA15" s="930">
        <f t="shared" ca="1" si="544"/>
        <v>262228.08</v>
      </c>
      <c r="LB15" s="930">
        <f t="shared" ca="1" si="544"/>
        <v>257758.07999999999</v>
      </c>
      <c r="LC15" s="930">
        <f t="shared" ca="1" si="544"/>
        <v>253288.08</v>
      </c>
      <c r="LD15" s="930">
        <f t="shared" ca="1" si="544"/>
        <v>248818.08</v>
      </c>
      <c r="LE15" s="930">
        <f t="shared" ca="1" si="544"/>
        <v>244312.31999999998</v>
      </c>
      <c r="LF15" s="930">
        <f t="shared" ca="1" si="544"/>
        <v>239842.31999999998</v>
      </c>
      <c r="LG15" s="930">
        <f t="shared" ca="1" si="544"/>
        <v>235372.31999999998</v>
      </c>
      <c r="LH15" s="930">
        <f t="shared" ca="1" si="544"/>
        <v>230866.56</v>
      </c>
      <c r="LI15" s="930">
        <f t="shared" ca="1" si="544"/>
        <v>226396.56</v>
      </c>
      <c r="LJ15" s="930">
        <f t="shared" ca="1" si="544"/>
        <v>221926.56</v>
      </c>
      <c r="LK15" s="930">
        <f t="shared" ca="1" si="544"/>
        <v>217456.56</v>
      </c>
      <c r="LL15" s="930">
        <f t="shared" ca="1" si="544"/>
        <v>212950.8</v>
      </c>
      <c r="LM15" s="930">
        <f t="shared" ca="1" si="544"/>
        <v>208480.8</v>
      </c>
      <c r="LN15" s="930">
        <f t="shared" ca="1" si="544"/>
        <v>204010.8</v>
      </c>
      <c r="LO15" s="930">
        <f t="shared" ca="1" si="544"/>
        <v>199540.8</v>
      </c>
      <c r="LP15" s="930">
        <f t="shared" ca="1" si="544"/>
        <v>195035.04</v>
      </c>
      <c r="LQ15" s="930">
        <f t="shared" ca="1" si="544"/>
        <v>190565.04</v>
      </c>
      <c r="LR15" s="930">
        <f t="shared" ca="1" si="544"/>
        <v>186095.04</v>
      </c>
      <c r="LS15" s="930">
        <f t="shared" ca="1" si="544"/>
        <v>181589.28</v>
      </c>
      <c r="LT15" s="930">
        <f t="shared" ca="1" si="544"/>
        <v>177119.28</v>
      </c>
      <c r="LU15" s="930">
        <f t="shared" ca="1" si="544"/>
        <v>172649.28</v>
      </c>
      <c r="LV15" s="930">
        <f t="shared" ca="1" si="544"/>
        <v>168179.28</v>
      </c>
      <c r="LW15" s="930">
        <f t="shared" ca="1" si="544"/>
        <v>163673.52000000002</v>
      </c>
      <c r="LX15" s="930">
        <f t="shared" ca="1" si="544"/>
        <v>159203.52000000002</v>
      </c>
      <c r="LY15" s="930">
        <f t="shared" ca="1" si="544"/>
        <v>154733.52000000002</v>
      </c>
      <c r="LZ15" s="930">
        <f t="shared" ca="1" si="544"/>
        <v>150263.52000000002</v>
      </c>
      <c r="MA15" s="930">
        <f t="shared" ca="1" si="544"/>
        <v>145757.75999999998</v>
      </c>
      <c r="MB15" s="930">
        <f t="shared" ca="1" si="544"/>
        <v>141287.75999999998</v>
      </c>
      <c r="MC15" s="930">
        <f t="shared" ca="1" si="544"/>
        <v>136817.75999999998</v>
      </c>
      <c r="MD15" s="930">
        <f t="shared" ca="1" si="544"/>
        <v>132312</v>
      </c>
      <c r="ME15" s="930">
        <f t="shared" ca="1" si="544"/>
        <v>127842</v>
      </c>
      <c r="MF15" s="930">
        <f t="shared" ca="1" si="544"/>
        <v>123372</v>
      </c>
      <c r="MG15" s="930">
        <f t="shared" ca="1" si="544"/>
        <v>118902</v>
      </c>
      <c r="MH15" s="930">
        <f t="shared" ca="1" si="544"/>
        <v>114396.23999999999</v>
      </c>
      <c r="MI15" s="930">
        <f t="shared" ca="1" si="544"/>
        <v>109926.23999999999</v>
      </c>
      <c r="MJ15" s="930">
        <f t="shared" ca="1" si="544"/>
        <v>105456.23999999999</v>
      </c>
      <c r="MK15" s="930">
        <f t="shared" ca="1" si="544"/>
        <v>100950.48</v>
      </c>
      <c r="ML15" s="930">
        <f t="shared" ca="1" si="544"/>
        <v>96480.48</v>
      </c>
      <c r="MM15" s="930">
        <f t="shared" ca="1" si="544"/>
        <v>92010.48</v>
      </c>
      <c r="MN15" s="930">
        <f t="shared" ca="1" si="544"/>
        <v>87540.479999999996</v>
      </c>
      <c r="MO15" s="930">
        <f t="shared" ca="1" si="544"/>
        <v>83034.720000000001</v>
      </c>
      <c r="MP15" s="930">
        <f t="shared" ca="1" si="544"/>
        <v>78564.72</v>
      </c>
      <c r="MQ15" s="930">
        <f t="shared" ca="1" si="544"/>
        <v>74094.720000000001</v>
      </c>
      <c r="MR15" s="930">
        <f t="shared" ca="1" si="544"/>
        <v>69624.72</v>
      </c>
      <c r="MS15" s="930">
        <f t="shared" ca="1" si="544"/>
        <v>65118.960000000006</v>
      </c>
      <c r="MT15" s="930">
        <f t="shared" ca="1" si="544"/>
        <v>60648.960000000006</v>
      </c>
      <c r="MU15" s="930">
        <f t="shared" ca="1" si="544"/>
        <v>56178.960000000006</v>
      </c>
      <c r="MV15" s="930">
        <f t="shared" ca="1" si="544"/>
        <v>51673.2</v>
      </c>
      <c r="MW15" s="930">
        <f t="shared" ca="1" si="544"/>
        <v>47203.199999999997</v>
      </c>
      <c r="MX15" s="930">
        <f t="shared" ca="1" si="544"/>
        <v>42733.2</v>
      </c>
      <c r="MY15" s="930">
        <f t="shared" ref="MY15:PJ18" ca="1" si="545">(ROUND(IF(((MY$8-$D15)*$H$11)&lt;0,0,(MY$8-$D15)*$H$11),2))*$C15</f>
        <v>38263.199999999997</v>
      </c>
      <c r="MZ15" s="930">
        <f t="shared" ca="1" si="545"/>
        <v>33757.439999999995</v>
      </c>
      <c r="NA15" s="930">
        <f t="shared" ca="1" si="545"/>
        <v>29287.439999999999</v>
      </c>
      <c r="NB15" s="930">
        <f t="shared" ca="1" si="545"/>
        <v>24817.440000000002</v>
      </c>
      <c r="NC15" s="930">
        <f t="shared" ca="1" si="545"/>
        <v>20347.440000000002</v>
      </c>
      <c r="ND15" s="930">
        <f t="shared" ca="1" si="545"/>
        <v>15841.679999999998</v>
      </c>
      <c r="NE15" s="930">
        <f t="shared" ca="1" si="545"/>
        <v>11371.68</v>
      </c>
      <c r="NF15" s="930">
        <f t="shared" ca="1" si="545"/>
        <v>6901.6799999999994</v>
      </c>
      <c r="NG15" s="930">
        <f t="shared" ca="1" si="545"/>
        <v>2395.92</v>
      </c>
      <c r="NH15" s="930">
        <f t="shared" ca="1" si="545"/>
        <v>0</v>
      </c>
      <c r="NI15" s="930">
        <f t="shared" ca="1" si="545"/>
        <v>0</v>
      </c>
      <c r="NJ15" s="930">
        <f t="shared" ca="1" si="545"/>
        <v>0</v>
      </c>
      <c r="NK15" s="930">
        <f t="shared" ca="1" si="545"/>
        <v>0</v>
      </c>
      <c r="NL15" s="930">
        <f t="shared" ca="1" si="545"/>
        <v>0</v>
      </c>
      <c r="NM15" s="930">
        <f t="shared" ca="1" si="545"/>
        <v>0</v>
      </c>
      <c r="NN15" s="930">
        <f t="shared" ca="1" si="545"/>
        <v>0</v>
      </c>
      <c r="NO15" s="930">
        <f t="shared" ca="1" si="545"/>
        <v>0</v>
      </c>
      <c r="NP15" s="930">
        <f t="shared" ca="1" si="545"/>
        <v>0</v>
      </c>
      <c r="NQ15" s="930">
        <f t="shared" ca="1" si="545"/>
        <v>0</v>
      </c>
      <c r="NR15" s="930">
        <f t="shared" ca="1" si="545"/>
        <v>0</v>
      </c>
      <c r="NS15" s="930">
        <f t="shared" ca="1" si="545"/>
        <v>0</v>
      </c>
      <c r="NT15" s="930">
        <f t="shared" ca="1" si="545"/>
        <v>0</v>
      </c>
      <c r="NU15" s="930">
        <f t="shared" ca="1" si="545"/>
        <v>0</v>
      </c>
      <c r="NV15" s="930">
        <f t="shared" ca="1" si="545"/>
        <v>0</v>
      </c>
      <c r="NW15" s="930">
        <f t="shared" ca="1" si="545"/>
        <v>0</v>
      </c>
      <c r="NX15" s="930">
        <f t="shared" ca="1" si="545"/>
        <v>0</v>
      </c>
      <c r="NY15" s="930">
        <f t="shared" ca="1" si="545"/>
        <v>0</v>
      </c>
      <c r="NZ15" s="930">
        <f t="shared" ca="1" si="545"/>
        <v>0</v>
      </c>
      <c r="OA15" s="930">
        <f t="shared" ca="1" si="545"/>
        <v>0</v>
      </c>
      <c r="OB15" s="930">
        <f t="shared" ca="1" si="545"/>
        <v>0</v>
      </c>
      <c r="OC15" s="930">
        <f t="shared" ca="1" si="545"/>
        <v>0</v>
      </c>
      <c r="OD15" s="930">
        <f t="shared" ca="1" si="545"/>
        <v>0</v>
      </c>
      <c r="OE15" s="930">
        <f t="shared" ca="1" si="545"/>
        <v>0</v>
      </c>
      <c r="OF15" s="930">
        <f t="shared" ca="1" si="545"/>
        <v>0</v>
      </c>
      <c r="OG15" s="930">
        <f t="shared" ca="1" si="545"/>
        <v>0</v>
      </c>
      <c r="OH15" s="930">
        <f t="shared" ca="1" si="545"/>
        <v>0</v>
      </c>
      <c r="OI15" s="930">
        <f t="shared" ca="1" si="545"/>
        <v>0</v>
      </c>
      <c r="OJ15" s="930">
        <f t="shared" ca="1" si="545"/>
        <v>0</v>
      </c>
      <c r="OK15" s="930">
        <f t="shared" ca="1" si="545"/>
        <v>0</v>
      </c>
      <c r="OL15" s="930">
        <f t="shared" ca="1" si="545"/>
        <v>0</v>
      </c>
      <c r="OM15" s="930">
        <f t="shared" ca="1" si="545"/>
        <v>0</v>
      </c>
      <c r="ON15" s="930">
        <f t="shared" ca="1" si="545"/>
        <v>0</v>
      </c>
      <c r="OO15" s="930">
        <f t="shared" ca="1" si="545"/>
        <v>0</v>
      </c>
      <c r="OP15" s="930">
        <f t="shared" ca="1" si="545"/>
        <v>0</v>
      </c>
      <c r="OQ15" s="930">
        <f t="shared" ca="1" si="545"/>
        <v>0</v>
      </c>
      <c r="OR15" s="930">
        <f t="shared" ca="1" si="545"/>
        <v>0</v>
      </c>
      <c r="OS15" s="930">
        <f t="shared" ca="1" si="545"/>
        <v>0</v>
      </c>
      <c r="OT15" s="930">
        <f t="shared" ca="1" si="545"/>
        <v>0</v>
      </c>
      <c r="OU15" s="930">
        <f t="shared" ca="1" si="545"/>
        <v>0</v>
      </c>
      <c r="OV15" s="930">
        <f t="shared" ca="1" si="545"/>
        <v>0</v>
      </c>
      <c r="OW15" s="930">
        <f t="shared" ca="1" si="545"/>
        <v>0</v>
      </c>
      <c r="OX15" s="930">
        <f t="shared" ca="1" si="545"/>
        <v>0</v>
      </c>
      <c r="OY15" s="930">
        <f t="shared" ca="1" si="545"/>
        <v>0</v>
      </c>
      <c r="OZ15" s="930">
        <f t="shared" ca="1" si="545"/>
        <v>0</v>
      </c>
      <c r="PA15" s="930">
        <f t="shared" ca="1" si="545"/>
        <v>0</v>
      </c>
      <c r="PB15" s="930">
        <f t="shared" ca="1" si="545"/>
        <v>0</v>
      </c>
      <c r="PC15" s="930">
        <f t="shared" ca="1" si="545"/>
        <v>0</v>
      </c>
      <c r="PD15" s="930">
        <f t="shared" ca="1" si="545"/>
        <v>0</v>
      </c>
      <c r="PE15" s="930">
        <f t="shared" ca="1" si="545"/>
        <v>0</v>
      </c>
      <c r="PF15" s="930">
        <f t="shared" ca="1" si="545"/>
        <v>0</v>
      </c>
      <c r="PG15" s="930">
        <f t="shared" ca="1" si="545"/>
        <v>0</v>
      </c>
      <c r="PH15" s="930">
        <f t="shared" ca="1" si="545"/>
        <v>0</v>
      </c>
      <c r="PI15" s="930">
        <f t="shared" ca="1" si="545"/>
        <v>0</v>
      </c>
      <c r="PJ15" s="930">
        <f t="shared" ca="1" si="545"/>
        <v>0</v>
      </c>
      <c r="PK15" s="930">
        <f t="shared" ref="PK15:RV21" ca="1" si="546">(ROUND(IF(((PK$8-$D15)*$H$11)&lt;0,0,(PK$8-$D15)*$H$11),2))*$C15</f>
        <v>0</v>
      </c>
      <c r="PL15" s="930">
        <f t="shared" ca="1" si="546"/>
        <v>0</v>
      </c>
      <c r="PM15" s="930">
        <f t="shared" ca="1" si="546"/>
        <v>0</v>
      </c>
      <c r="PN15" s="930">
        <f t="shared" ca="1" si="546"/>
        <v>0</v>
      </c>
      <c r="PO15" s="930">
        <f t="shared" ca="1" si="546"/>
        <v>0</v>
      </c>
      <c r="PP15" s="930">
        <f t="shared" ca="1" si="546"/>
        <v>0</v>
      </c>
      <c r="PQ15" s="930">
        <f t="shared" ca="1" si="546"/>
        <v>0</v>
      </c>
      <c r="PR15" s="930">
        <f t="shared" ca="1" si="546"/>
        <v>0</v>
      </c>
      <c r="PS15" s="930">
        <f t="shared" ca="1" si="546"/>
        <v>0</v>
      </c>
      <c r="PT15" s="930">
        <f t="shared" ca="1" si="546"/>
        <v>0</v>
      </c>
      <c r="PU15" s="930">
        <f t="shared" ca="1" si="546"/>
        <v>0</v>
      </c>
      <c r="PV15" s="930">
        <f t="shared" ca="1" si="546"/>
        <v>0</v>
      </c>
      <c r="PW15" s="930">
        <f t="shared" ca="1" si="546"/>
        <v>0</v>
      </c>
      <c r="PX15" s="930">
        <f t="shared" ca="1" si="546"/>
        <v>0</v>
      </c>
      <c r="PY15" s="930">
        <f t="shared" ca="1" si="546"/>
        <v>0</v>
      </c>
      <c r="PZ15" s="930">
        <f t="shared" ca="1" si="546"/>
        <v>0</v>
      </c>
      <c r="QA15" s="930">
        <f t="shared" ca="1" si="546"/>
        <v>0</v>
      </c>
      <c r="QB15" s="930">
        <f t="shared" ca="1" si="546"/>
        <v>0</v>
      </c>
      <c r="QC15" s="930">
        <f t="shared" ca="1" si="546"/>
        <v>0</v>
      </c>
      <c r="QD15" s="930">
        <f t="shared" ca="1" si="546"/>
        <v>0</v>
      </c>
      <c r="QE15" s="930">
        <f t="shared" ca="1" si="546"/>
        <v>0</v>
      </c>
      <c r="QF15" s="930">
        <f t="shared" ca="1" si="546"/>
        <v>0</v>
      </c>
      <c r="QG15" s="930">
        <f t="shared" ca="1" si="546"/>
        <v>0</v>
      </c>
      <c r="QH15" s="930">
        <f t="shared" ca="1" si="546"/>
        <v>0</v>
      </c>
      <c r="QI15" s="930">
        <f t="shared" ca="1" si="546"/>
        <v>0</v>
      </c>
      <c r="QJ15" s="930">
        <f t="shared" ca="1" si="546"/>
        <v>0</v>
      </c>
      <c r="QK15" s="930">
        <f t="shared" ca="1" si="546"/>
        <v>0</v>
      </c>
      <c r="QL15" s="930">
        <f t="shared" ca="1" si="546"/>
        <v>0</v>
      </c>
      <c r="QM15" s="930">
        <f t="shared" ca="1" si="546"/>
        <v>0</v>
      </c>
      <c r="QN15" s="930">
        <f t="shared" ca="1" si="546"/>
        <v>0</v>
      </c>
      <c r="QO15" s="930">
        <f t="shared" ca="1" si="546"/>
        <v>0</v>
      </c>
      <c r="QP15" s="930">
        <f t="shared" ca="1" si="546"/>
        <v>0</v>
      </c>
      <c r="QQ15" s="930">
        <f t="shared" ca="1" si="546"/>
        <v>0</v>
      </c>
      <c r="QR15" s="930">
        <f t="shared" ca="1" si="546"/>
        <v>0</v>
      </c>
      <c r="QS15" s="930">
        <f t="shared" ca="1" si="546"/>
        <v>0</v>
      </c>
      <c r="QT15" s="930">
        <f t="shared" ca="1" si="546"/>
        <v>0</v>
      </c>
      <c r="QU15" s="930">
        <f t="shared" ca="1" si="546"/>
        <v>0</v>
      </c>
      <c r="QV15" s="930">
        <f t="shared" ca="1" si="546"/>
        <v>0</v>
      </c>
      <c r="QW15" s="930">
        <f t="shared" ca="1" si="546"/>
        <v>0</v>
      </c>
      <c r="QX15" s="930">
        <f t="shared" ca="1" si="546"/>
        <v>0</v>
      </c>
      <c r="QY15" s="930">
        <f t="shared" ca="1" si="546"/>
        <v>0</v>
      </c>
      <c r="QZ15" s="930">
        <f t="shared" ca="1" si="546"/>
        <v>0</v>
      </c>
      <c r="RA15" s="930">
        <f t="shared" ca="1" si="546"/>
        <v>0</v>
      </c>
      <c r="RB15" s="930">
        <f t="shared" ca="1" si="546"/>
        <v>0</v>
      </c>
      <c r="RC15" s="930">
        <f t="shared" ca="1" si="546"/>
        <v>0</v>
      </c>
      <c r="RD15" s="930">
        <f t="shared" ca="1" si="546"/>
        <v>0</v>
      </c>
      <c r="RE15" s="930">
        <f t="shared" ca="1" si="546"/>
        <v>0</v>
      </c>
      <c r="RF15" s="930">
        <f t="shared" ca="1" si="546"/>
        <v>0</v>
      </c>
      <c r="RG15" s="930">
        <f t="shared" ca="1" si="546"/>
        <v>0</v>
      </c>
      <c r="RH15" s="930">
        <f t="shared" ca="1" si="546"/>
        <v>0</v>
      </c>
      <c r="RI15" s="930">
        <f t="shared" ca="1" si="546"/>
        <v>0</v>
      </c>
      <c r="RJ15" s="930">
        <f t="shared" ca="1" si="546"/>
        <v>0</v>
      </c>
      <c r="RK15" s="930">
        <f t="shared" ca="1" si="546"/>
        <v>0</v>
      </c>
      <c r="RL15" s="930">
        <f t="shared" ca="1" si="546"/>
        <v>0</v>
      </c>
      <c r="RM15" s="930">
        <f t="shared" ca="1" si="546"/>
        <v>0</v>
      </c>
      <c r="RN15" s="930">
        <f t="shared" ca="1" si="546"/>
        <v>0</v>
      </c>
      <c r="RO15" s="930">
        <f t="shared" ca="1" si="546"/>
        <v>0</v>
      </c>
      <c r="RP15" s="930">
        <f t="shared" ca="1" si="546"/>
        <v>0</v>
      </c>
      <c r="RQ15" s="930">
        <f t="shared" ca="1" si="546"/>
        <v>0</v>
      </c>
      <c r="RR15" s="930">
        <f t="shared" ca="1" si="546"/>
        <v>0</v>
      </c>
      <c r="RS15" s="930">
        <f t="shared" ca="1" si="546"/>
        <v>0</v>
      </c>
      <c r="RT15" s="930">
        <f t="shared" ca="1" si="546"/>
        <v>0</v>
      </c>
      <c r="RU15" s="930">
        <f t="shared" ca="1" si="546"/>
        <v>0</v>
      </c>
      <c r="RV15" s="930">
        <f t="shared" ca="1" si="546"/>
        <v>0</v>
      </c>
      <c r="RW15" s="930">
        <f t="shared" ref="RW15:UH18" ca="1" si="547">(ROUND(IF(((RW$8-$D15)*$H$11)&lt;0,0,(RW$8-$D15)*$H$11),2))*$C15</f>
        <v>0</v>
      </c>
      <c r="RX15" s="930">
        <f t="shared" ca="1" si="547"/>
        <v>0</v>
      </c>
      <c r="RY15" s="930">
        <f t="shared" ca="1" si="547"/>
        <v>0</v>
      </c>
      <c r="RZ15" s="930">
        <f t="shared" ca="1" si="547"/>
        <v>0</v>
      </c>
      <c r="SA15" s="930">
        <f t="shared" ca="1" si="547"/>
        <v>0</v>
      </c>
      <c r="SB15" s="930">
        <f t="shared" ca="1" si="547"/>
        <v>0</v>
      </c>
      <c r="SC15" s="930">
        <f t="shared" ca="1" si="547"/>
        <v>0</v>
      </c>
      <c r="SD15" s="930">
        <f t="shared" ca="1" si="547"/>
        <v>0</v>
      </c>
      <c r="SE15" s="930">
        <f t="shared" ca="1" si="547"/>
        <v>0</v>
      </c>
      <c r="SF15" s="930">
        <f t="shared" ca="1" si="547"/>
        <v>0</v>
      </c>
      <c r="SG15" s="930">
        <f t="shared" ca="1" si="547"/>
        <v>0</v>
      </c>
      <c r="SH15" s="930">
        <f t="shared" ca="1" si="547"/>
        <v>0</v>
      </c>
      <c r="SI15" s="930">
        <f t="shared" ca="1" si="547"/>
        <v>0</v>
      </c>
      <c r="SJ15" s="930">
        <f t="shared" ca="1" si="547"/>
        <v>0</v>
      </c>
      <c r="SK15" s="930">
        <f t="shared" ca="1" si="547"/>
        <v>0</v>
      </c>
      <c r="SL15" s="930">
        <f t="shared" ca="1" si="547"/>
        <v>0</v>
      </c>
      <c r="SM15" s="930">
        <f t="shared" ca="1" si="547"/>
        <v>0</v>
      </c>
      <c r="SN15" s="930">
        <f t="shared" ca="1" si="547"/>
        <v>0</v>
      </c>
      <c r="SO15" s="930">
        <f t="shared" ca="1" si="547"/>
        <v>0</v>
      </c>
      <c r="SP15" s="930">
        <f t="shared" ca="1" si="547"/>
        <v>0</v>
      </c>
      <c r="SQ15" s="930">
        <f t="shared" ca="1" si="547"/>
        <v>0</v>
      </c>
      <c r="SR15" s="930">
        <f t="shared" ca="1" si="547"/>
        <v>0</v>
      </c>
      <c r="SS15" s="930">
        <f t="shared" ca="1" si="547"/>
        <v>0</v>
      </c>
      <c r="ST15" s="930">
        <f t="shared" ca="1" si="547"/>
        <v>0</v>
      </c>
      <c r="SU15" s="930">
        <f t="shared" ca="1" si="547"/>
        <v>0</v>
      </c>
      <c r="SV15" s="930">
        <f t="shared" ca="1" si="547"/>
        <v>0</v>
      </c>
      <c r="SW15" s="930">
        <f t="shared" ca="1" si="547"/>
        <v>0</v>
      </c>
      <c r="SX15" s="930">
        <f t="shared" ca="1" si="547"/>
        <v>0</v>
      </c>
      <c r="SY15" s="930">
        <f t="shared" ca="1" si="547"/>
        <v>0</v>
      </c>
      <c r="SZ15" s="930">
        <f t="shared" ca="1" si="547"/>
        <v>0</v>
      </c>
      <c r="TA15" s="930">
        <f t="shared" ca="1" si="547"/>
        <v>0</v>
      </c>
      <c r="TB15" s="930">
        <f t="shared" ca="1" si="547"/>
        <v>0</v>
      </c>
      <c r="TC15" s="930">
        <f t="shared" ca="1" si="547"/>
        <v>0</v>
      </c>
      <c r="TD15" s="930">
        <f t="shared" ca="1" si="547"/>
        <v>0</v>
      </c>
      <c r="TE15" s="930">
        <f t="shared" ca="1" si="547"/>
        <v>0</v>
      </c>
      <c r="TF15" s="930">
        <f t="shared" ca="1" si="547"/>
        <v>0</v>
      </c>
      <c r="TG15" s="930">
        <f t="shared" ca="1" si="547"/>
        <v>0</v>
      </c>
      <c r="TH15" s="930">
        <f t="shared" ca="1" si="547"/>
        <v>0</v>
      </c>
      <c r="TI15" s="930">
        <f t="shared" ca="1" si="547"/>
        <v>0</v>
      </c>
      <c r="TJ15" s="930">
        <f t="shared" ca="1" si="547"/>
        <v>0</v>
      </c>
      <c r="TK15" s="930">
        <f t="shared" ca="1" si="547"/>
        <v>0</v>
      </c>
      <c r="TL15" s="930">
        <f t="shared" ca="1" si="547"/>
        <v>0</v>
      </c>
      <c r="TM15" s="930">
        <f t="shared" ca="1" si="547"/>
        <v>0</v>
      </c>
      <c r="TN15" s="930">
        <f t="shared" ca="1" si="547"/>
        <v>0</v>
      </c>
      <c r="TO15" s="930">
        <f t="shared" ca="1" si="547"/>
        <v>0</v>
      </c>
      <c r="TP15" s="930">
        <f t="shared" ca="1" si="547"/>
        <v>0</v>
      </c>
      <c r="TQ15" s="930">
        <f t="shared" ca="1" si="547"/>
        <v>0</v>
      </c>
      <c r="TR15" s="930">
        <f t="shared" ca="1" si="547"/>
        <v>0</v>
      </c>
      <c r="TS15" s="930">
        <f t="shared" ca="1" si="547"/>
        <v>0</v>
      </c>
      <c r="TT15" s="930">
        <f t="shared" ca="1" si="547"/>
        <v>0</v>
      </c>
      <c r="TU15" s="930">
        <f t="shared" ca="1" si="547"/>
        <v>0</v>
      </c>
      <c r="TV15" s="930">
        <f t="shared" ca="1" si="547"/>
        <v>0</v>
      </c>
      <c r="TW15" s="930">
        <f t="shared" ca="1" si="547"/>
        <v>0</v>
      </c>
      <c r="TX15" s="930">
        <f t="shared" ca="1" si="547"/>
        <v>0</v>
      </c>
      <c r="TY15" s="930">
        <f t="shared" ca="1" si="547"/>
        <v>0</v>
      </c>
      <c r="TZ15" s="930">
        <f t="shared" ca="1" si="547"/>
        <v>0</v>
      </c>
      <c r="UA15" s="930">
        <f t="shared" ca="1" si="547"/>
        <v>0</v>
      </c>
      <c r="UB15" s="930">
        <f t="shared" ca="1" si="547"/>
        <v>0</v>
      </c>
      <c r="UC15" s="930">
        <f t="shared" ca="1" si="547"/>
        <v>0</v>
      </c>
      <c r="UD15" s="930">
        <f t="shared" ca="1" si="547"/>
        <v>0</v>
      </c>
      <c r="UE15" s="930">
        <f t="shared" ca="1" si="547"/>
        <v>0</v>
      </c>
      <c r="UF15" s="930">
        <f t="shared" ca="1" si="547"/>
        <v>0</v>
      </c>
      <c r="UG15" s="930">
        <f t="shared" ca="1" si="547"/>
        <v>0</v>
      </c>
      <c r="UH15" s="930">
        <f t="shared" ca="1" si="547"/>
        <v>0</v>
      </c>
      <c r="UI15" s="930">
        <f t="shared" ref="UI15:WT21" ca="1" si="548">(ROUND(IF(((UI$8-$D15)*$H$11)&lt;0,0,(UI$8-$D15)*$H$11),2))*$C15</f>
        <v>0</v>
      </c>
      <c r="UJ15" s="930">
        <f t="shared" ca="1" si="548"/>
        <v>0</v>
      </c>
      <c r="UK15" s="930">
        <f t="shared" ca="1" si="548"/>
        <v>0</v>
      </c>
      <c r="UL15" s="930">
        <f t="shared" ca="1" si="548"/>
        <v>0</v>
      </c>
      <c r="UM15" s="930">
        <f t="shared" ca="1" si="548"/>
        <v>0</v>
      </c>
      <c r="UN15" s="930">
        <f t="shared" ca="1" si="548"/>
        <v>0</v>
      </c>
      <c r="UO15" s="930">
        <f t="shared" ca="1" si="548"/>
        <v>0</v>
      </c>
      <c r="UP15" s="930">
        <f t="shared" ca="1" si="548"/>
        <v>0</v>
      </c>
      <c r="UQ15" s="930">
        <f t="shared" ca="1" si="548"/>
        <v>0</v>
      </c>
      <c r="UR15" s="930">
        <f t="shared" ca="1" si="548"/>
        <v>0</v>
      </c>
      <c r="US15" s="930">
        <f t="shared" ca="1" si="548"/>
        <v>0</v>
      </c>
      <c r="UT15" s="930">
        <f t="shared" ca="1" si="548"/>
        <v>0</v>
      </c>
      <c r="UU15" s="930">
        <f t="shared" ca="1" si="548"/>
        <v>0</v>
      </c>
      <c r="UV15" s="930">
        <f t="shared" ca="1" si="548"/>
        <v>0</v>
      </c>
      <c r="UW15" s="930">
        <f t="shared" ca="1" si="548"/>
        <v>0</v>
      </c>
      <c r="UX15" s="930">
        <f t="shared" ca="1" si="548"/>
        <v>0</v>
      </c>
      <c r="UY15" s="930">
        <f t="shared" ca="1" si="548"/>
        <v>0</v>
      </c>
      <c r="UZ15" s="930">
        <f t="shared" ca="1" si="548"/>
        <v>0</v>
      </c>
      <c r="VA15" s="930">
        <f t="shared" ca="1" si="548"/>
        <v>0</v>
      </c>
      <c r="VB15" s="930">
        <f t="shared" ca="1" si="548"/>
        <v>0</v>
      </c>
      <c r="VC15" s="930">
        <f t="shared" ca="1" si="548"/>
        <v>0</v>
      </c>
      <c r="VD15" s="930">
        <f t="shared" ca="1" si="548"/>
        <v>0</v>
      </c>
      <c r="VE15" s="930">
        <f t="shared" ca="1" si="548"/>
        <v>0</v>
      </c>
      <c r="VF15" s="930">
        <f t="shared" ca="1" si="548"/>
        <v>0</v>
      </c>
      <c r="VG15" s="930">
        <f t="shared" ca="1" si="548"/>
        <v>0</v>
      </c>
      <c r="VH15" s="930">
        <f t="shared" ca="1" si="548"/>
        <v>0</v>
      </c>
      <c r="VI15" s="930">
        <f t="shared" ca="1" si="548"/>
        <v>0</v>
      </c>
      <c r="VJ15" s="930">
        <f t="shared" ca="1" si="548"/>
        <v>0</v>
      </c>
      <c r="VK15" s="930">
        <f t="shared" ca="1" si="548"/>
        <v>0</v>
      </c>
      <c r="VL15" s="930">
        <f t="shared" ca="1" si="548"/>
        <v>0</v>
      </c>
      <c r="VM15" s="930">
        <f t="shared" ca="1" si="548"/>
        <v>0</v>
      </c>
      <c r="VN15" s="930">
        <f t="shared" ca="1" si="548"/>
        <v>0</v>
      </c>
      <c r="VO15" s="930">
        <f t="shared" ca="1" si="548"/>
        <v>0</v>
      </c>
      <c r="VP15" s="930">
        <f t="shared" ca="1" si="548"/>
        <v>0</v>
      </c>
      <c r="VQ15" s="930">
        <f t="shared" ca="1" si="548"/>
        <v>0</v>
      </c>
      <c r="VR15" s="930">
        <f t="shared" ca="1" si="548"/>
        <v>0</v>
      </c>
      <c r="VS15" s="930">
        <f t="shared" ca="1" si="548"/>
        <v>0</v>
      </c>
      <c r="VT15" s="930">
        <f t="shared" ca="1" si="548"/>
        <v>0</v>
      </c>
      <c r="VU15" s="930">
        <f t="shared" ca="1" si="548"/>
        <v>0</v>
      </c>
      <c r="VV15" s="930">
        <f t="shared" ca="1" si="548"/>
        <v>0</v>
      </c>
      <c r="VW15" s="930">
        <f t="shared" ca="1" si="548"/>
        <v>0</v>
      </c>
      <c r="VX15" s="930">
        <f t="shared" ca="1" si="548"/>
        <v>0</v>
      </c>
      <c r="VY15" s="930">
        <f t="shared" ca="1" si="548"/>
        <v>0</v>
      </c>
      <c r="VZ15" s="930">
        <f t="shared" ca="1" si="548"/>
        <v>0</v>
      </c>
      <c r="WA15" s="930">
        <f t="shared" ca="1" si="548"/>
        <v>0</v>
      </c>
      <c r="WB15" s="930">
        <f t="shared" ca="1" si="548"/>
        <v>0</v>
      </c>
      <c r="WC15" s="930">
        <f t="shared" ca="1" si="548"/>
        <v>0</v>
      </c>
      <c r="WD15" s="930">
        <f t="shared" ca="1" si="548"/>
        <v>0</v>
      </c>
      <c r="WE15" s="930">
        <f t="shared" ca="1" si="548"/>
        <v>0</v>
      </c>
      <c r="WF15" s="930">
        <f t="shared" ca="1" si="548"/>
        <v>0</v>
      </c>
      <c r="WG15" s="930">
        <f t="shared" ca="1" si="548"/>
        <v>0</v>
      </c>
      <c r="WH15" s="930">
        <f t="shared" ca="1" si="548"/>
        <v>0</v>
      </c>
      <c r="WI15" s="930">
        <f t="shared" ca="1" si="548"/>
        <v>0</v>
      </c>
      <c r="WJ15" s="930">
        <f t="shared" ca="1" si="548"/>
        <v>0</v>
      </c>
      <c r="WK15" s="930">
        <f t="shared" ca="1" si="548"/>
        <v>0</v>
      </c>
      <c r="WL15" s="930">
        <f t="shared" ca="1" si="548"/>
        <v>0</v>
      </c>
      <c r="WM15" s="930">
        <f t="shared" ca="1" si="548"/>
        <v>0</v>
      </c>
      <c r="WN15" s="930">
        <f t="shared" ca="1" si="548"/>
        <v>0</v>
      </c>
      <c r="WO15" s="930">
        <f t="shared" ca="1" si="548"/>
        <v>0</v>
      </c>
      <c r="WP15" s="930">
        <f t="shared" ca="1" si="548"/>
        <v>0</v>
      </c>
      <c r="WQ15" s="930">
        <f t="shared" ca="1" si="548"/>
        <v>0</v>
      </c>
      <c r="WR15" s="930">
        <f t="shared" ca="1" si="548"/>
        <v>0</v>
      </c>
      <c r="WS15" s="930">
        <f t="shared" ca="1" si="548"/>
        <v>0</v>
      </c>
      <c r="WT15" s="930">
        <f t="shared" ca="1" si="548"/>
        <v>0</v>
      </c>
      <c r="WU15" s="930">
        <f t="shared" ref="WU15:ZF18" ca="1" si="549">(ROUND(IF(((WU$8-$D15)*$H$11)&lt;0,0,(WU$8-$D15)*$H$11),2))*$C15</f>
        <v>0</v>
      </c>
      <c r="WV15" s="930">
        <f t="shared" ca="1" si="549"/>
        <v>0</v>
      </c>
      <c r="WW15" s="930">
        <f t="shared" ca="1" si="549"/>
        <v>0</v>
      </c>
      <c r="WX15" s="930">
        <f t="shared" ca="1" si="549"/>
        <v>0</v>
      </c>
      <c r="WY15" s="930">
        <f t="shared" ca="1" si="549"/>
        <v>0</v>
      </c>
      <c r="WZ15" s="930">
        <f t="shared" ca="1" si="549"/>
        <v>0</v>
      </c>
      <c r="XA15" s="930">
        <f t="shared" ca="1" si="549"/>
        <v>0</v>
      </c>
      <c r="XB15" s="930">
        <f t="shared" ca="1" si="549"/>
        <v>0</v>
      </c>
      <c r="XC15" s="930">
        <f t="shared" ca="1" si="549"/>
        <v>0</v>
      </c>
      <c r="XD15" s="930">
        <f t="shared" ca="1" si="549"/>
        <v>0</v>
      </c>
      <c r="XE15" s="930">
        <f t="shared" ca="1" si="549"/>
        <v>0</v>
      </c>
      <c r="XF15" s="930">
        <f t="shared" ca="1" si="549"/>
        <v>0</v>
      </c>
      <c r="XG15" s="930">
        <f t="shared" ca="1" si="549"/>
        <v>0</v>
      </c>
      <c r="XH15" s="930">
        <f t="shared" ca="1" si="549"/>
        <v>0</v>
      </c>
      <c r="XI15" s="930">
        <f t="shared" ca="1" si="549"/>
        <v>0</v>
      </c>
      <c r="XJ15" s="930">
        <f t="shared" ca="1" si="549"/>
        <v>0</v>
      </c>
      <c r="XK15" s="930">
        <f t="shared" ca="1" si="549"/>
        <v>0</v>
      </c>
      <c r="XL15" s="930">
        <f t="shared" ca="1" si="549"/>
        <v>0</v>
      </c>
      <c r="XM15" s="930">
        <f t="shared" ca="1" si="549"/>
        <v>0</v>
      </c>
      <c r="XN15" s="930">
        <f t="shared" ca="1" si="549"/>
        <v>0</v>
      </c>
      <c r="XO15" s="930">
        <f t="shared" ca="1" si="549"/>
        <v>0</v>
      </c>
      <c r="XP15" s="930">
        <f t="shared" ca="1" si="549"/>
        <v>0</v>
      </c>
      <c r="XQ15" s="930">
        <f t="shared" ca="1" si="549"/>
        <v>0</v>
      </c>
      <c r="XR15" s="930">
        <f t="shared" ca="1" si="549"/>
        <v>0</v>
      </c>
      <c r="XS15" s="930">
        <f t="shared" ca="1" si="549"/>
        <v>0</v>
      </c>
      <c r="XT15" s="930">
        <f t="shared" ca="1" si="549"/>
        <v>0</v>
      </c>
      <c r="XU15" s="930">
        <f t="shared" ca="1" si="549"/>
        <v>0</v>
      </c>
      <c r="XV15" s="930">
        <f t="shared" ca="1" si="549"/>
        <v>0</v>
      </c>
      <c r="XW15" s="930">
        <f t="shared" ca="1" si="549"/>
        <v>0</v>
      </c>
      <c r="XX15" s="930">
        <f t="shared" ca="1" si="549"/>
        <v>0</v>
      </c>
      <c r="XY15" s="930">
        <f t="shared" ca="1" si="549"/>
        <v>0</v>
      </c>
      <c r="XZ15" s="930">
        <f t="shared" ca="1" si="549"/>
        <v>0</v>
      </c>
      <c r="YA15" s="930">
        <f t="shared" ca="1" si="549"/>
        <v>0</v>
      </c>
      <c r="YB15" s="930">
        <f t="shared" ca="1" si="549"/>
        <v>0</v>
      </c>
      <c r="YC15" s="930">
        <f t="shared" ca="1" si="549"/>
        <v>0</v>
      </c>
      <c r="YD15" s="930">
        <f t="shared" ca="1" si="549"/>
        <v>0</v>
      </c>
      <c r="YE15" s="930">
        <f t="shared" ca="1" si="549"/>
        <v>0</v>
      </c>
      <c r="YF15" s="930">
        <f t="shared" ca="1" si="549"/>
        <v>0</v>
      </c>
      <c r="YG15" s="930">
        <f t="shared" ca="1" si="549"/>
        <v>0</v>
      </c>
      <c r="YH15" s="930">
        <f t="shared" ca="1" si="549"/>
        <v>0</v>
      </c>
      <c r="YI15" s="930">
        <f t="shared" ca="1" si="549"/>
        <v>0</v>
      </c>
      <c r="YJ15" s="930">
        <f t="shared" ca="1" si="549"/>
        <v>0</v>
      </c>
      <c r="YK15" s="930">
        <f t="shared" ca="1" si="549"/>
        <v>0</v>
      </c>
      <c r="YL15" s="930">
        <f t="shared" ca="1" si="549"/>
        <v>0</v>
      </c>
      <c r="YM15" s="930">
        <f t="shared" ca="1" si="549"/>
        <v>0</v>
      </c>
      <c r="YN15" s="930">
        <f t="shared" ca="1" si="549"/>
        <v>0</v>
      </c>
      <c r="YO15" s="930">
        <f t="shared" ca="1" si="549"/>
        <v>0</v>
      </c>
      <c r="YP15" s="930">
        <f t="shared" ca="1" si="549"/>
        <v>0</v>
      </c>
      <c r="YQ15" s="930">
        <f t="shared" ca="1" si="549"/>
        <v>0</v>
      </c>
      <c r="YR15" s="930">
        <f t="shared" ca="1" si="549"/>
        <v>0</v>
      </c>
      <c r="YS15" s="930">
        <f t="shared" ca="1" si="549"/>
        <v>0</v>
      </c>
      <c r="YT15" s="930">
        <f t="shared" ca="1" si="549"/>
        <v>0</v>
      </c>
      <c r="YU15" s="930">
        <f t="shared" ca="1" si="549"/>
        <v>0</v>
      </c>
      <c r="YV15" s="930">
        <f t="shared" ca="1" si="549"/>
        <v>0</v>
      </c>
      <c r="YW15" s="930">
        <f t="shared" ca="1" si="549"/>
        <v>0</v>
      </c>
      <c r="YX15" s="930">
        <f t="shared" ca="1" si="549"/>
        <v>0</v>
      </c>
      <c r="YY15" s="930">
        <f t="shared" ca="1" si="549"/>
        <v>0</v>
      </c>
      <c r="YZ15" s="930">
        <f t="shared" ca="1" si="549"/>
        <v>0</v>
      </c>
      <c r="ZA15" s="930">
        <f t="shared" ca="1" si="549"/>
        <v>0</v>
      </c>
      <c r="ZB15" s="930">
        <f t="shared" ca="1" si="549"/>
        <v>0</v>
      </c>
      <c r="ZC15" s="930">
        <f t="shared" ca="1" si="549"/>
        <v>0</v>
      </c>
      <c r="ZD15" s="930">
        <f t="shared" ca="1" si="549"/>
        <v>0</v>
      </c>
      <c r="ZE15" s="930">
        <f t="shared" ca="1" si="549"/>
        <v>0</v>
      </c>
      <c r="ZF15" s="930">
        <f t="shared" ca="1" si="549"/>
        <v>0</v>
      </c>
      <c r="ZG15" s="930">
        <f t="shared" ref="ZG15:ZZ17" ca="1" si="550">(ROUND(IF(((ZG$8-$D15)*$H$11)&lt;0,0,(ZG$8-$D15)*$H$11),2))*$C15</f>
        <v>0</v>
      </c>
      <c r="ZH15" s="930">
        <f t="shared" ca="1" si="550"/>
        <v>0</v>
      </c>
      <c r="ZI15" s="930">
        <f t="shared" ca="1" si="550"/>
        <v>0</v>
      </c>
      <c r="ZJ15" s="930">
        <f t="shared" ca="1" si="550"/>
        <v>0</v>
      </c>
      <c r="ZK15" s="930">
        <f t="shared" ca="1" si="550"/>
        <v>0</v>
      </c>
      <c r="ZL15" s="930">
        <f t="shared" ca="1" si="550"/>
        <v>0</v>
      </c>
      <c r="ZM15" s="930">
        <f t="shared" ca="1" si="550"/>
        <v>0</v>
      </c>
      <c r="ZN15" s="930">
        <f t="shared" ca="1" si="550"/>
        <v>0</v>
      </c>
      <c r="ZO15" s="930">
        <f t="shared" ca="1" si="550"/>
        <v>0</v>
      </c>
      <c r="ZP15" s="930">
        <f t="shared" ca="1" si="550"/>
        <v>0</v>
      </c>
      <c r="ZQ15" s="930">
        <f t="shared" ca="1" si="550"/>
        <v>0</v>
      </c>
      <c r="ZR15" s="930">
        <f t="shared" ca="1" si="550"/>
        <v>0</v>
      </c>
      <c r="ZS15" s="930">
        <f t="shared" ca="1" si="550"/>
        <v>0</v>
      </c>
      <c r="ZT15" s="930">
        <f t="shared" ca="1" si="550"/>
        <v>0</v>
      </c>
      <c r="ZU15" s="930">
        <f t="shared" ca="1" si="550"/>
        <v>0</v>
      </c>
      <c r="ZV15" s="930">
        <f t="shared" ca="1" si="550"/>
        <v>0</v>
      </c>
      <c r="ZW15" s="930">
        <f t="shared" ca="1" si="550"/>
        <v>0</v>
      </c>
      <c r="ZX15" s="930">
        <f t="shared" ca="1" si="550"/>
        <v>0</v>
      </c>
      <c r="ZY15" s="930">
        <f t="shared" ca="1" si="550"/>
        <v>0</v>
      </c>
      <c r="ZZ15" s="930">
        <f t="shared" ca="1" si="550"/>
        <v>0</v>
      </c>
    </row>
    <row r="16" spans="1:702" s="150" customFormat="1" ht="15" customHeight="1" x14ac:dyDescent="0.2">
      <c r="A16" s="150" t="s">
        <v>6</v>
      </c>
      <c r="B16" s="318">
        <f ca="1">II_2!B18</f>
        <v>2.37</v>
      </c>
      <c r="C16" s="283">
        <f ca="1">II_2!I18</f>
        <v>5379</v>
      </c>
      <c r="D16" s="147">
        <f ca="1">II_2!J18</f>
        <v>832.45</v>
      </c>
      <c r="E16" s="284" t="str">
        <f t="shared" ca="1" si="535"/>
        <v/>
      </c>
      <c r="F16" s="166" t="str">
        <f ca="1">IF(E16="","",ROUND(II_2!$H$34*F$10*100,0)/100)</f>
        <v/>
      </c>
      <c r="G16" s="166">
        <f t="shared" ca="1" si="536"/>
        <v>0</v>
      </c>
      <c r="H16" s="147">
        <f ca="1">IF(II_2!P18="",0,ROUND((II_2!$H$34-D16)*$H$11*100,0)/100)</f>
        <v>451.23</v>
      </c>
      <c r="I16" s="147">
        <f ca="1">IF(Para_2!L$42="nein",(H16*C16),IF(H16="",0,ROUND(IF(C16&gt;II_2!$I$36,(H16*II_2!$I$36),(H16*C16)),0)))</f>
        <v>2427166.17</v>
      </c>
      <c r="J16" s="189">
        <f t="shared" ref="J16:J24" ca="1" si="551">IF(G16&lt;&gt;"",G16+I16,I16)</f>
        <v>2427166.17</v>
      </c>
      <c r="K16" s="953">
        <f t="shared" ca="1" si="537"/>
        <v>2427166.17</v>
      </c>
      <c r="L16" s="940">
        <f t="shared" ref="L16:L25" ca="1" si="552">ROUND(L$27/J$27*J16,2)</f>
        <v>2429383.3199999998</v>
      </c>
      <c r="N16" s="930">
        <f t="shared" ref="N16:AC25" ca="1" si="553">(ROUND(IF(((N$8-$D16)*$H$11)&lt;0,0,(N$8-$D16)*$H$11),2))*$C16</f>
        <v>3262793.8200000003</v>
      </c>
      <c r="O16" s="930">
        <f t="shared" ca="1" si="553"/>
        <v>3256016.2800000003</v>
      </c>
      <c r="P16" s="930">
        <f t="shared" ca="1" si="553"/>
        <v>3249292.5300000003</v>
      </c>
      <c r="Q16" s="930">
        <f t="shared" ca="1" si="553"/>
        <v>3242568.7800000003</v>
      </c>
      <c r="R16" s="930">
        <f t="shared" ca="1" si="553"/>
        <v>3235845.0300000003</v>
      </c>
      <c r="S16" s="930">
        <f t="shared" ca="1" si="553"/>
        <v>3229067.4899999998</v>
      </c>
      <c r="T16" s="930">
        <f t="shared" ca="1" si="553"/>
        <v>3222343.7399999998</v>
      </c>
      <c r="U16" s="930">
        <f t="shared" ca="1" si="553"/>
        <v>3215619.9899999998</v>
      </c>
      <c r="V16" s="930">
        <f t="shared" ca="1" si="553"/>
        <v>3208896.2399999998</v>
      </c>
      <c r="W16" s="930">
        <f t="shared" ca="1" si="553"/>
        <v>3202118.6999999997</v>
      </c>
      <c r="X16" s="930">
        <f t="shared" ca="1" si="553"/>
        <v>3195394.9499999997</v>
      </c>
      <c r="Y16" s="930">
        <f t="shared" ca="1" si="553"/>
        <v>3188671.1999999997</v>
      </c>
      <c r="Z16" s="930">
        <f t="shared" ca="1" si="553"/>
        <v>3181893.6599999997</v>
      </c>
      <c r="AA16" s="930">
        <f t="shared" ca="1" si="553"/>
        <v>3175169.9099999997</v>
      </c>
      <c r="AB16" s="930">
        <f t="shared" ca="1" si="553"/>
        <v>3168446.1599999997</v>
      </c>
      <c r="AC16" s="930">
        <f t="shared" ca="1" si="553"/>
        <v>3161722.4099999997</v>
      </c>
      <c r="AD16" s="930">
        <f t="shared" ca="1" si="538"/>
        <v>3154944.8699999996</v>
      </c>
      <c r="AE16" s="930">
        <f t="shared" ca="1" si="538"/>
        <v>3148221.1199999996</v>
      </c>
      <c r="AF16" s="930">
        <f t="shared" ca="1" si="538"/>
        <v>3141497.3699999996</v>
      </c>
      <c r="AG16" s="930">
        <f t="shared" ca="1" si="538"/>
        <v>3134773.6199999996</v>
      </c>
      <c r="AH16" s="930">
        <f t="shared" ca="1" si="538"/>
        <v>3127996.08</v>
      </c>
      <c r="AI16" s="930">
        <f t="shared" ca="1" si="538"/>
        <v>3121272.33</v>
      </c>
      <c r="AJ16" s="930">
        <f t="shared" ca="1" si="538"/>
        <v>3114548.58</v>
      </c>
      <c r="AK16" s="930">
        <f t="shared" ca="1" si="538"/>
        <v>3107771.04</v>
      </c>
      <c r="AL16" s="930">
        <f t="shared" ca="1" si="538"/>
        <v>3101047.29</v>
      </c>
      <c r="AM16" s="930">
        <f t="shared" ca="1" si="538"/>
        <v>3094323.54</v>
      </c>
      <c r="AN16" s="930">
        <f t="shared" ca="1" si="538"/>
        <v>3087599.79</v>
      </c>
      <c r="AO16" s="930">
        <f t="shared" ca="1" si="538"/>
        <v>3080822.25</v>
      </c>
      <c r="AP16" s="930">
        <f t="shared" ca="1" si="538"/>
        <v>3074098.5</v>
      </c>
      <c r="AQ16" s="930">
        <f t="shared" ca="1" si="539"/>
        <v>3067374.75</v>
      </c>
      <c r="AR16" s="930">
        <f t="shared" ca="1" si="539"/>
        <v>3060597.21</v>
      </c>
      <c r="AS16" s="930">
        <f t="shared" ca="1" si="539"/>
        <v>3053873.46</v>
      </c>
      <c r="AT16" s="930">
        <f t="shared" ca="1" si="539"/>
        <v>3047149.71</v>
      </c>
      <c r="AU16" s="930">
        <f t="shared" ca="1" si="539"/>
        <v>3040425.96</v>
      </c>
      <c r="AV16" s="930">
        <f t="shared" ca="1" si="539"/>
        <v>3033648.42</v>
      </c>
      <c r="AW16" s="930">
        <f t="shared" ca="1" si="539"/>
        <v>3026924.67</v>
      </c>
      <c r="AX16" s="930">
        <f t="shared" ca="1" si="539"/>
        <v>3020200.92</v>
      </c>
      <c r="AY16" s="930">
        <f t="shared" ca="1" si="539"/>
        <v>3013477.17</v>
      </c>
      <c r="AZ16" s="930">
        <f t="shared" ca="1" si="539"/>
        <v>3006699.6300000004</v>
      </c>
      <c r="BA16" s="930">
        <f t="shared" ca="1" si="539"/>
        <v>2999975.8800000004</v>
      </c>
      <c r="BB16" s="930">
        <f t="shared" ca="1" si="539"/>
        <v>2993252.1300000004</v>
      </c>
      <c r="BC16" s="930">
        <f t="shared" ca="1" si="539"/>
        <v>2986474.5900000003</v>
      </c>
      <c r="BD16" s="930">
        <f t="shared" ca="1" si="539"/>
        <v>2979750.8400000003</v>
      </c>
      <c r="BE16" s="930">
        <f t="shared" ca="1" si="539"/>
        <v>2973027.0900000003</v>
      </c>
      <c r="BF16" s="930">
        <f t="shared" ca="1" si="539"/>
        <v>2966303.3400000003</v>
      </c>
      <c r="BG16" s="930">
        <f t="shared" ca="1" si="539"/>
        <v>2959525.8000000003</v>
      </c>
      <c r="BH16" s="930">
        <f t="shared" ca="1" si="539"/>
        <v>2952802.0500000003</v>
      </c>
      <c r="BI16" s="930">
        <f t="shared" ca="1" si="539"/>
        <v>2946078.3000000003</v>
      </c>
      <c r="BJ16" s="930">
        <f t="shared" ca="1" si="539"/>
        <v>2939354.5500000003</v>
      </c>
      <c r="BK16" s="930">
        <f t="shared" ca="1" si="539"/>
        <v>2932577.0100000002</v>
      </c>
      <c r="BL16" s="930">
        <f t="shared" ca="1" si="539"/>
        <v>2925853.2600000002</v>
      </c>
      <c r="BM16" s="930">
        <f t="shared" ca="1" si="539"/>
        <v>2919129.5100000002</v>
      </c>
      <c r="BN16" s="930">
        <f t="shared" ca="1" si="539"/>
        <v>2912351.9699999997</v>
      </c>
      <c r="BO16" s="930">
        <f t="shared" ca="1" si="539"/>
        <v>2905628.2199999997</v>
      </c>
      <c r="BP16" s="930">
        <f t="shared" ca="1" si="539"/>
        <v>2898904.4699999997</v>
      </c>
      <c r="BQ16" s="930">
        <f t="shared" ca="1" si="539"/>
        <v>2892180.7199999997</v>
      </c>
      <c r="BR16" s="930">
        <f t="shared" ca="1" si="539"/>
        <v>2885403.1799999997</v>
      </c>
      <c r="BS16" s="930">
        <f t="shared" ca="1" si="539"/>
        <v>2878679.4299999997</v>
      </c>
      <c r="BT16" s="930">
        <f t="shared" ca="1" si="539"/>
        <v>2871955.6799999997</v>
      </c>
      <c r="BU16" s="930">
        <f t="shared" ca="1" si="539"/>
        <v>2865178.1399999997</v>
      </c>
      <c r="BV16" s="930">
        <f t="shared" ca="1" si="539"/>
        <v>2858454.3899999997</v>
      </c>
      <c r="BW16" s="930">
        <f t="shared" ca="1" si="539"/>
        <v>2851730.6399999997</v>
      </c>
      <c r="BX16" s="930">
        <f t="shared" ca="1" si="539"/>
        <v>2845006.8899999997</v>
      </c>
      <c r="BY16" s="930">
        <f t="shared" ca="1" si="539"/>
        <v>2838229.35</v>
      </c>
      <c r="BZ16" s="930">
        <f t="shared" ca="1" si="539"/>
        <v>2831505.6</v>
      </c>
      <c r="CA16" s="930">
        <f t="shared" ca="1" si="539"/>
        <v>2824781.85</v>
      </c>
      <c r="CB16" s="930">
        <f t="shared" ca="1" si="539"/>
        <v>2818058.1</v>
      </c>
      <c r="CC16" s="930">
        <f t="shared" ca="1" si="539"/>
        <v>2811280.56</v>
      </c>
      <c r="CD16" s="930">
        <f t="shared" ca="1" si="539"/>
        <v>2804556.81</v>
      </c>
      <c r="CE16" s="930">
        <f t="shared" ca="1" si="539"/>
        <v>2797833.06</v>
      </c>
      <c r="CF16" s="930">
        <f t="shared" ca="1" si="539"/>
        <v>2791055.52</v>
      </c>
      <c r="CG16" s="930">
        <f t="shared" ca="1" si="539"/>
        <v>2784331.77</v>
      </c>
      <c r="CH16" s="930">
        <f t="shared" ca="1" si="539"/>
        <v>2777608.02</v>
      </c>
      <c r="CI16" s="930">
        <f t="shared" ca="1" si="539"/>
        <v>2770884.27</v>
      </c>
      <c r="CJ16" s="930">
        <f t="shared" ca="1" si="539"/>
        <v>2764106.73</v>
      </c>
      <c r="CK16" s="930">
        <f t="shared" ca="1" si="539"/>
        <v>2757382.98</v>
      </c>
      <c r="CL16" s="930">
        <f t="shared" ca="1" si="539"/>
        <v>2750659.23</v>
      </c>
      <c r="CM16" s="930">
        <f t="shared" ca="1" si="539"/>
        <v>2743935.48</v>
      </c>
      <c r="CN16" s="930">
        <f t="shared" ca="1" si="539"/>
        <v>2737157.94</v>
      </c>
      <c r="CO16" s="930">
        <f t="shared" ca="1" si="539"/>
        <v>2730434.19</v>
      </c>
      <c r="CP16" s="930">
        <f t="shared" ca="1" si="539"/>
        <v>2723710.44</v>
      </c>
      <c r="CQ16" s="930">
        <f t="shared" ca="1" si="539"/>
        <v>2716932.9</v>
      </c>
      <c r="CR16" s="930">
        <f t="shared" ca="1" si="539"/>
        <v>2710209.15</v>
      </c>
      <c r="CS16" s="930">
        <f t="shared" ca="1" si="539"/>
        <v>2703485.4</v>
      </c>
      <c r="CT16" s="930">
        <f t="shared" ca="1" si="539"/>
        <v>2696761.65</v>
      </c>
      <c r="CU16" s="930">
        <f t="shared" ca="1" si="539"/>
        <v>2689984.11</v>
      </c>
      <c r="CV16" s="930">
        <f t="shared" ca="1" si="539"/>
        <v>2683260.36</v>
      </c>
      <c r="CW16" s="930">
        <f t="shared" ca="1" si="539"/>
        <v>2676536.61</v>
      </c>
      <c r="CX16" s="930">
        <f t="shared" ca="1" si="539"/>
        <v>2669759.0699999998</v>
      </c>
      <c r="CY16" s="930">
        <f t="shared" ca="1" si="539"/>
        <v>2663035.3199999998</v>
      </c>
      <c r="CZ16" s="930">
        <f t="shared" ca="1" si="539"/>
        <v>2656311.5699999998</v>
      </c>
      <c r="DA16" s="930">
        <f t="shared" ca="1" si="540"/>
        <v>2649587.8199999998</v>
      </c>
      <c r="DB16" s="930">
        <f t="shared" ca="1" si="540"/>
        <v>2642810.2799999998</v>
      </c>
      <c r="DC16" s="930">
        <f t="shared" ca="1" si="540"/>
        <v>2636086.5299999998</v>
      </c>
      <c r="DD16" s="930">
        <f t="shared" ca="1" si="540"/>
        <v>2629362.7799999998</v>
      </c>
      <c r="DE16" s="930">
        <f t="shared" ca="1" si="540"/>
        <v>2622639.0299999998</v>
      </c>
      <c r="DF16" s="930">
        <f t="shared" ca="1" si="540"/>
        <v>2615861.4900000002</v>
      </c>
      <c r="DG16" s="930">
        <f t="shared" ca="1" si="540"/>
        <v>2609137.7400000002</v>
      </c>
      <c r="DH16" s="930">
        <f t="shared" ca="1" si="540"/>
        <v>2602413.9900000002</v>
      </c>
      <c r="DI16" s="930">
        <f t="shared" ca="1" si="540"/>
        <v>2595636.4500000002</v>
      </c>
      <c r="DJ16" s="930">
        <f t="shared" ca="1" si="540"/>
        <v>2588912.7000000002</v>
      </c>
      <c r="DK16" s="930">
        <f t="shared" ca="1" si="540"/>
        <v>2582188.9500000002</v>
      </c>
      <c r="DL16" s="930">
        <f t="shared" ca="1" si="540"/>
        <v>2575465.2000000002</v>
      </c>
      <c r="DM16" s="930">
        <f t="shared" ca="1" si="540"/>
        <v>2568687.66</v>
      </c>
      <c r="DN16" s="930">
        <f t="shared" ca="1" si="540"/>
        <v>2561963.91</v>
      </c>
      <c r="DO16" s="930">
        <f t="shared" ca="1" si="540"/>
        <v>2555240.16</v>
      </c>
      <c r="DP16" s="930">
        <f t="shared" ca="1" si="540"/>
        <v>2548516.41</v>
      </c>
      <c r="DQ16" s="930">
        <f t="shared" ca="1" si="540"/>
        <v>2541738.8699999996</v>
      </c>
      <c r="DR16" s="930">
        <f t="shared" ca="1" si="540"/>
        <v>2535015.1199999996</v>
      </c>
      <c r="DS16" s="930">
        <f t="shared" ca="1" si="540"/>
        <v>2528291.3699999996</v>
      </c>
      <c r="DT16" s="930">
        <f t="shared" ca="1" si="540"/>
        <v>2521513.83</v>
      </c>
      <c r="DU16" s="930">
        <f t="shared" ca="1" si="540"/>
        <v>2514790.08</v>
      </c>
      <c r="DV16" s="930">
        <f t="shared" ca="1" si="540"/>
        <v>2508066.33</v>
      </c>
      <c r="DW16" s="930">
        <f t="shared" ca="1" si="540"/>
        <v>2501342.58</v>
      </c>
      <c r="DX16" s="930">
        <f t="shared" ca="1" si="540"/>
        <v>2494565.04</v>
      </c>
      <c r="DY16" s="930">
        <f t="shared" ca="1" si="540"/>
        <v>2487841.29</v>
      </c>
      <c r="DZ16" s="930">
        <f t="shared" ca="1" si="540"/>
        <v>2481117.54</v>
      </c>
      <c r="EA16" s="930">
        <f t="shared" ca="1" si="540"/>
        <v>2474340</v>
      </c>
      <c r="EB16" s="930">
        <f t="shared" ca="1" si="540"/>
        <v>2467616.25</v>
      </c>
      <c r="EC16" s="930">
        <f t="shared" ca="1" si="540"/>
        <v>2460892.5</v>
      </c>
      <c r="ED16" s="930">
        <f t="shared" ca="1" si="540"/>
        <v>2454168.75</v>
      </c>
      <c r="EE16" s="930">
        <f t="shared" ca="1" si="540"/>
        <v>2447391.21</v>
      </c>
      <c r="EF16" s="930">
        <f t="shared" ca="1" si="540"/>
        <v>2440667.46</v>
      </c>
      <c r="EG16" s="930">
        <f t="shared" ca="1" si="540"/>
        <v>2433943.71</v>
      </c>
      <c r="EH16" s="930">
        <f t="shared" ca="1" si="540"/>
        <v>2427219.96</v>
      </c>
      <c r="EI16" s="930">
        <f t="shared" ca="1" si="540"/>
        <v>2420442.42</v>
      </c>
      <c r="EJ16" s="930">
        <f t="shared" ca="1" si="540"/>
        <v>2413718.67</v>
      </c>
      <c r="EK16" s="930">
        <f t="shared" ca="1" si="540"/>
        <v>2406994.92</v>
      </c>
      <c r="EL16" s="930">
        <f t="shared" ca="1" si="540"/>
        <v>2400217.3800000004</v>
      </c>
      <c r="EM16" s="930">
        <f t="shared" ca="1" si="540"/>
        <v>2393493.6300000004</v>
      </c>
      <c r="EN16" s="930">
        <f t="shared" ca="1" si="540"/>
        <v>2386769.8800000004</v>
      </c>
      <c r="EO16" s="930">
        <f t="shared" ca="1" si="540"/>
        <v>2380046.1300000004</v>
      </c>
      <c r="EP16" s="930">
        <f t="shared" ca="1" si="540"/>
        <v>2373268.59</v>
      </c>
      <c r="EQ16" s="930">
        <f t="shared" ca="1" si="540"/>
        <v>2366544.84</v>
      </c>
      <c r="ER16" s="930">
        <f t="shared" ca="1" si="540"/>
        <v>2359821.09</v>
      </c>
      <c r="ES16" s="930">
        <f t="shared" ca="1" si="540"/>
        <v>2353097.34</v>
      </c>
      <c r="ET16" s="930">
        <f t="shared" ca="1" si="540"/>
        <v>2346319.7999999998</v>
      </c>
      <c r="EU16" s="930">
        <f t="shared" ca="1" si="540"/>
        <v>2339596.0499999998</v>
      </c>
      <c r="EV16" s="930">
        <f t="shared" ca="1" si="540"/>
        <v>2332872.2999999998</v>
      </c>
      <c r="EW16" s="930">
        <f t="shared" ca="1" si="540"/>
        <v>2326094.7599999998</v>
      </c>
      <c r="EX16" s="930">
        <f t="shared" ca="1" si="540"/>
        <v>2319371.0099999998</v>
      </c>
      <c r="EY16" s="930">
        <f t="shared" ca="1" si="540"/>
        <v>2312647.2599999998</v>
      </c>
      <c r="EZ16" s="930">
        <f t="shared" ca="1" si="540"/>
        <v>2305923.5099999998</v>
      </c>
      <c r="FA16" s="930">
        <f t="shared" ca="1" si="540"/>
        <v>2299145.9700000002</v>
      </c>
      <c r="FB16" s="930">
        <f t="shared" ca="1" si="540"/>
        <v>2292422.2200000002</v>
      </c>
      <c r="FC16" s="930">
        <f t="shared" ca="1" si="540"/>
        <v>2285698.4700000002</v>
      </c>
      <c r="FD16" s="930">
        <f t="shared" ca="1" si="540"/>
        <v>2278920.9300000002</v>
      </c>
      <c r="FE16" s="930">
        <f t="shared" ca="1" si="540"/>
        <v>2272197.1800000002</v>
      </c>
      <c r="FF16" s="930">
        <f t="shared" ca="1" si="540"/>
        <v>2265473.4300000002</v>
      </c>
      <c r="FG16" s="930">
        <f t="shared" ca="1" si="540"/>
        <v>2258749.6800000002</v>
      </c>
      <c r="FH16" s="930">
        <f t="shared" ca="1" si="540"/>
        <v>2251972.14</v>
      </c>
      <c r="FI16" s="930">
        <f t="shared" ca="1" si="540"/>
        <v>2245248.39</v>
      </c>
      <c r="FJ16" s="930">
        <f t="shared" ca="1" si="540"/>
        <v>2238524.64</v>
      </c>
      <c r="FK16" s="930">
        <f t="shared" ca="1" si="540"/>
        <v>2231800.89</v>
      </c>
      <c r="FL16" s="930">
        <f t="shared" ca="1" si="540"/>
        <v>2225023.35</v>
      </c>
      <c r="FM16" s="930">
        <f t="shared" ca="1" si="541"/>
        <v>2218299.6</v>
      </c>
      <c r="FN16" s="930">
        <f t="shared" ca="1" si="541"/>
        <v>2211575.85</v>
      </c>
      <c r="FO16" s="930">
        <f t="shared" ca="1" si="541"/>
        <v>2204798.31</v>
      </c>
      <c r="FP16" s="930">
        <f t="shared" ca="1" si="541"/>
        <v>2198074.56</v>
      </c>
      <c r="FQ16" s="930">
        <f t="shared" ca="1" si="541"/>
        <v>2191350.81</v>
      </c>
      <c r="FR16" s="930">
        <f t="shared" ca="1" si="541"/>
        <v>2184627.06</v>
      </c>
      <c r="FS16" s="930">
        <f t="shared" ca="1" si="541"/>
        <v>2177849.52</v>
      </c>
      <c r="FT16" s="930">
        <f t="shared" ca="1" si="541"/>
        <v>2171125.77</v>
      </c>
      <c r="FU16" s="930">
        <f t="shared" ca="1" si="541"/>
        <v>2164402.02</v>
      </c>
      <c r="FV16" s="930">
        <f t="shared" ca="1" si="541"/>
        <v>2157678.27</v>
      </c>
      <c r="FW16" s="930">
        <f t="shared" ca="1" si="541"/>
        <v>2150900.73</v>
      </c>
      <c r="FX16" s="930">
        <f t="shared" ca="1" si="541"/>
        <v>2144176.98</v>
      </c>
      <c r="FY16" s="930">
        <f t="shared" ca="1" si="541"/>
        <v>2137453.23</v>
      </c>
      <c r="FZ16" s="930">
        <f t="shared" ca="1" si="541"/>
        <v>2130675.69</v>
      </c>
      <c r="GA16" s="930">
        <f t="shared" ca="1" si="542"/>
        <v>2123951.94</v>
      </c>
      <c r="GB16" s="930">
        <f t="shared" ca="1" si="542"/>
        <v>2117228.19</v>
      </c>
      <c r="GC16" s="930">
        <f t="shared" ca="1" si="542"/>
        <v>2110504.44</v>
      </c>
      <c r="GD16" s="930">
        <f t="shared" ca="1" si="542"/>
        <v>2103726.9</v>
      </c>
      <c r="GE16" s="930">
        <f t="shared" ca="1" si="542"/>
        <v>2097003.1500000001</v>
      </c>
      <c r="GF16" s="930">
        <f t="shared" ca="1" si="542"/>
        <v>2090279.4000000001</v>
      </c>
      <c r="GG16" s="930">
        <f t="shared" ca="1" si="542"/>
        <v>2083501.8599999999</v>
      </c>
      <c r="GH16" s="930">
        <f t="shared" ca="1" si="542"/>
        <v>2076778.1099999999</v>
      </c>
      <c r="GI16" s="930">
        <f t="shared" ca="1" si="542"/>
        <v>2070054.3599999999</v>
      </c>
      <c r="GJ16" s="930">
        <f t="shared" ca="1" si="542"/>
        <v>2063330.6099999999</v>
      </c>
      <c r="GK16" s="930">
        <f t="shared" ca="1" si="542"/>
        <v>2056553.0699999998</v>
      </c>
      <c r="GL16" s="930">
        <f t="shared" ca="1" si="542"/>
        <v>2049829.3199999998</v>
      </c>
      <c r="GM16" s="930">
        <f t="shared" ca="1" si="542"/>
        <v>2043105.5699999998</v>
      </c>
      <c r="GN16" s="930">
        <f t="shared" ca="1" si="542"/>
        <v>2036381.8199999998</v>
      </c>
      <c r="GO16" s="930">
        <f t="shared" ca="1" si="542"/>
        <v>2029604.28</v>
      </c>
      <c r="GP16" s="930">
        <f t="shared" ca="1" si="542"/>
        <v>2022880.53</v>
      </c>
      <c r="GQ16" s="930">
        <f t="shared" ca="1" si="542"/>
        <v>2016156.78</v>
      </c>
      <c r="GR16" s="930">
        <f t="shared" ca="1" si="542"/>
        <v>2009379.24</v>
      </c>
      <c r="GS16" s="930">
        <f t="shared" ca="1" si="542"/>
        <v>2002655.49</v>
      </c>
      <c r="GT16" s="930">
        <f t="shared" ca="1" si="542"/>
        <v>1995931.74</v>
      </c>
      <c r="GU16" s="930">
        <f t="shared" ca="1" si="542"/>
        <v>1989207.99</v>
      </c>
      <c r="GV16" s="930">
        <f t="shared" ca="1" si="542"/>
        <v>1982430.45</v>
      </c>
      <c r="GW16" s="930">
        <f t="shared" ca="1" si="542"/>
        <v>1975706.7</v>
      </c>
      <c r="GX16" s="930">
        <f t="shared" ca="1" si="542"/>
        <v>1968982.95</v>
      </c>
      <c r="GY16" s="930">
        <f t="shared" ca="1" si="542"/>
        <v>1962259.2</v>
      </c>
      <c r="GZ16" s="930">
        <f t="shared" ca="1" si="542"/>
        <v>1955481.6600000001</v>
      </c>
      <c r="HA16" s="930">
        <f t="shared" ca="1" si="542"/>
        <v>1948757.9100000001</v>
      </c>
      <c r="HB16" s="930">
        <f t="shared" ca="1" si="542"/>
        <v>1942034.1600000001</v>
      </c>
      <c r="HC16" s="930">
        <f t="shared" ca="1" si="542"/>
        <v>1935256.6199999999</v>
      </c>
      <c r="HD16" s="930">
        <f t="shared" ca="1" si="542"/>
        <v>1928532.8699999999</v>
      </c>
      <c r="HE16" s="930">
        <f t="shared" ca="1" si="542"/>
        <v>1921809.1199999999</v>
      </c>
      <c r="HF16" s="930">
        <f t="shared" ca="1" si="542"/>
        <v>1915085.3699999999</v>
      </c>
      <c r="HG16" s="930">
        <f t="shared" ca="1" si="542"/>
        <v>1908307.8299999998</v>
      </c>
      <c r="HH16" s="930">
        <f t="shared" ca="1" si="542"/>
        <v>1901584.0799999998</v>
      </c>
      <c r="HI16" s="930">
        <f t="shared" ca="1" si="542"/>
        <v>1894860.3299999998</v>
      </c>
      <c r="HJ16" s="930">
        <f t="shared" ca="1" si="542"/>
        <v>1888082.79</v>
      </c>
      <c r="HK16" s="930">
        <f t="shared" ca="1" si="542"/>
        <v>1881359.04</v>
      </c>
      <c r="HL16" s="930">
        <f t="shared" ca="1" si="542"/>
        <v>1874635.29</v>
      </c>
      <c r="HM16" s="930">
        <f t="shared" ca="1" si="542"/>
        <v>1867911.54</v>
      </c>
      <c r="HN16" s="930">
        <f t="shared" ca="1" si="542"/>
        <v>1861134</v>
      </c>
      <c r="HO16" s="930">
        <f t="shared" ca="1" si="542"/>
        <v>1854410.25</v>
      </c>
      <c r="HP16" s="930">
        <f t="shared" ca="1" si="542"/>
        <v>1847686.5</v>
      </c>
      <c r="HQ16" s="930">
        <f t="shared" ca="1" si="542"/>
        <v>1840962.75</v>
      </c>
      <c r="HR16" s="930">
        <f t="shared" ca="1" si="542"/>
        <v>1834185.21</v>
      </c>
      <c r="HS16" s="930">
        <f t="shared" ca="1" si="542"/>
        <v>1827461.46</v>
      </c>
      <c r="HT16" s="930">
        <f t="shared" ca="1" si="542"/>
        <v>1820737.71</v>
      </c>
      <c r="HU16" s="930">
        <f t="shared" ca="1" si="542"/>
        <v>1813960.1700000002</v>
      </c>
      <c r="HV16" s="930">
        <f t="shared" ca="1" si="542"/>
        <v>1807236.4200000002</v>
      </c>
      <c r="HW16" s="930">
        <f t="shared" ca="1" si="542"/>
        <v>1800512.6700000002</v>
      </c>
      <c r="HX16" s="930">
        <f t="shared" ca="1" si="542"/>
        <v>1793788.9200000002</v>
      </c>
      <c r="HY16" s="930">
        <f t="shared" ca="1" si="542"/>
        <v>1787011.3800000001</v>
      </c>
      <c r="HZ16" s="930">
        <f t="shared" ca="1" si="542"/>
        <v>1780287.6300000001</v>
      </c>
      <c r="IA16" s="930">
        <f t="shared" ca="1" si="543"/>
        <v>1773563.8800000001</v>
      </c>
      <c r="IB16" s="930">
        <f t="shared" ca="1" si="543"/>
        <v>1766840.1300000001</v>
      </c>
      <c r="IC16" s="930">
        <f t="shared" ca="1" si="543"/>
        <v>1760062.5899999999</v>
      </c>
      <c r="ID16" s="930">
        <f t="shared" ca="1" si="543"/>
        <v>1753338.8399999999</v>
      </c>
      <c r="IE16" s="930">
        <f t="shared" ca="1" si="543"/>
        <v>1746615.0899999999</v>
      </c>
      <c r="IF16" s="930">
        <f t="shared" ca="1" si="543"/>
        <v>1739837.55</v>
      </c>
      <c r="IG16" s="930">
        <f t="shared" ca="1" si="543"/>
        <v>1733113.8</v>
      </c>
      <c r="IH16" s="930">
        <f t="shared" ca="1" si="543"/>
        <v>1726390.05</v>
      </c>
      <c r="II16" s="930">
        <f t="shared" ca="1" si="543"/>
        <v>1719666.3</v>
      </c>
      <c r="IJ16" s="930">
        <f t="shared" ca="1" si="543"/>
        <v>1712888.76</v>
      </c>
      <c r="IK16" s="930">
        <f t="shared" ca="1" si="543"/>
        <v>1706165.01</v>
      </c>
      <c r="IL16" s="930">
        <f t="shared" ca="1" si="543"/>
        <v>1699441.26</v>
      </c>
      <c r="IM16" s="930">
        <f t="shared" ca="1" si="543"/>
        <v>1692663.72</v>
      </c>
      <c r="IN16" s="930">
        <f t="shared" ca="1" si="543"/>
        <v>1685939.97</v>
      </c>
      <c r="IO16" s="930">
        <f t="shared" ca="1" si="543"/>
        <v>1679216.22</v>
      </c>
      <c r="IP16" s="930">
        <f t="shared" ca="1" si="543"/>
        <v>1672492.47</v>
      </c>
      <c r="IQ16" s="930">
        <f t="shared" ca="1" si="543"/>
        <v>1665714.9300000002</v>
      </c>
      <c r="IR16" s="930">
        <f t="shared" ca="1" si="543"/>
        <v>1658991.1800000002</v>
      </c>
      <c r="IS16" s="930">
        <f t="shared" ca="1" si="543"/>
        <v>1652267.4300000002</v>
      </c>
      <c r="IT16" s="930">
        <f t="shared" ca="1" si="543"/>
        <v>1645543.6800000002</v>
      </c>
      <c r="IU16" s="930">
        <f t="shared" ca="1" si="543"/>
        <v>1638766.1400000001</v>
      </c>
      <c r="IV16" s="930">
        <f t="shared" ca="1" si="543"/>
        <v>1632042.3900000001</v>
      </c>
      <c r="IW16" s="930">
        <f t="shared" ca="1" si="543"/>
        <v>1625318.6400000001</v>
      </c>
      <c r="IX16" s="930">
        <f t="shared" ca="1" si="543"/>
        <v>1618541.0999999999</v>
      </c>
      <c r="IY16" s="930">
        <f t="shared" ca="1" si="543"/>
        <v>1611817.3499999999</v>
      </c>
      <c r="IZ16" s="930">
        <f t="shared" ca="1" si="543"/>
        <v>1605093.5999999999</v>
      </c>
      <c r="JA16" s="930">
        <f t="shared" ca="1" si="543"/>
        <v>1598369.8499999999</v>
      </c>
      <c r="JB16" s="930">
        <f t="shared" ca="1" si="543"/>
        <v>1591592.3099999998</v>
      </c>
      <c r="JC16" s="930">
        <f t="shared" ca="1" si="543"/>
        <v>1584868.5599999998</v>
      </c>
      <c r="JD16" s="930">
        <f t="shared" ca="1" si="543"/>
        <v>1578144.8099999998</v>
      </c>
      <c r="JE16" s="930">
        <f t="shared" ca="1" si="543"/>
        <v>1571421.0599999998</v>
      </c>
      <c r="JF16" s="930">
        <f t="shared" ca="1" si="543"/>
        <v>1564643.52</v>
      </c>
      <c r="JG16" s="930">
        <f t="shared" ca="1" si="543"/>
        <v>1557919.77</v>
      </c>
      <c r="JH16" s="930">
        <f t="shared" ca="1" si="543"/>
        <v>1551196.02</v>
      </c>
      <c r="JI16" s="930">
        <f t="shared" ca="1" si="543"/>
        <v>1544418.48</v>
      </c>
      <c r="JJ16" s="930">
        <f t="shared" ca="1" si="543"/>
        <v>1537694.73</v>
      </c>
      <c r="JK16" s="930">
        <f t="shared" ca="1" si="543"/>
        <v>1530970.98</v>
      </c>
      <c r="JL16" s="930">
        <f t="shared" ca="1" si="543"/>
        <v>1524247.23</v>
      </c>
      <c r="JM16" s="930">
        <f t="shared" ca="1" si="543"/>
        <v>1517469.6900000002</v>
      </c>
      <c r="JN16" s="930">
        <f t="shared" ca="1" si="543"/>
        <v>1510745.9400000002</v>
      </c>
      <c r="JO16" s="930">
        <f t="shared" ca="1" si="543"/>
        <v>1504022.1900000002</v>
      </c>
      <c r="JP16" s="930">
        <f t="shared" ca="1" si="543"/>
        <v>1497244.6500000001</v>
      </c>
      <c r="JQ16" s="930">
        <f t="shared" ca="1" si="543"/>
        <v>1490520.9000000001</v>
      </c>
      <c r="JR16" s="930">
        <f t="shared" ca="1" si="543"/>
        <v>1483797.1500000001</v>
      </c>
      <c r="JS16" s="930">
        <f t="shared" ca="1" si="543"/>
        <v>1477073.4000000001</v>
      </c>
      <c r="JT16" s="930">
        <f t="shared" ca="1" si="543"/>
        <v>1470295.8599999999</v>
      </c>
      <c r="JU16" s="930">
        <f t="shared" ca="1" si="543"/>
        <v>1463572.1099999999</v>
      </c>
      <c r="JV16" s="930">
        <f t="shared" ca="1" si="543"/>
        <v>1456848.3599999999</v>
      </c>
      <c r="JW16" s="930">
        <f t="shared" ca="1" si="543"/>
        <v>1450124.6099999999</v>
      </c>
      <c r="JX16" s="930">
        <f t="shared" ca="1" si="543"/>
        <v>1443347.0699999998</v>
      </c>
      <c r="JY16" s="930">
        <f t="shared" ca="1" si="543"/>
        <v>1436623.3199999998</v>
      </c>
      <c r="JZ16" s="930">
        <f t="shared" ca="1" si="543"/>
        <v>1429899.5699999998</v>
      </c>
      <c r="KA16" s="930">
        <f t="shared" ca="1" si="543"/>
        <v>1423122.03</v>
      </c>
      <c r="KB16" s="930">
        <f t="shared" ca="1" si="543"/>
        <v>1416398.28</v>
      </c>
      <c r="KC16" s="930">
        <f t="shared" ca="1" si="543"/>
        <v>1409674.53</v>
      </c>
      <c r="KD16" s="930">
        <f t="shared" ca="1" si="543"/>
        <v>1402950.78</v>
      </c>
      <c r="KE16" s="930">
        <f t="shared" ca="1" si="543"/>
        <v>1396173.24</v>
      </c>
      <c r="KF16" s="930">
        <f t="shared" ca="1" si="543"/>
        <v>1389449.49</v>
      </c>
      <c r="KG16" s="930">
        <f t="shared" ca="1" si="543"/>
        <v>1382725.74</v>
      </c>
      <c r="KH16" s="930">
        <f t="shared" ca="1" si="543"/>
        <v>1376001.99</v>
      </c>
      <c r="KI16" s="930">
        <f t="shared" ca="1" si="543"/>
        <v>1369224.45</v>
      </c>
      <c r="KJ16" s="930">
        <f t="shared" ca="1" si="543"/>
        <v>1362500.7</v>
      </c>
      <c r="KK16" s="930">
        <f t="shared" ca="1" si="543"/>
        <v>1355776.95</v>
      </c>
      <c r="KL16" s="930">
        <f t="shared" ca="1" si="543"/>
        <v>1348999.41</v>
      </c>
      <c r="KM16" s="930">
        <f t="shared" ca="1" si="544"/>
        <v>1342275.66</v>
      </c>
      <c r="KN16" s="930">
        <f t="shared" ca="1" si="544"/>
        <v>1335551.9099999999</v>
      </c>
      <c r="KO16" s="930">
        <f t="shared" ca="1" si="544"/>
        <v>1328828.1599999999</v>
      </c>
      <c r="KP16" s="930">
        <f t="shared" ca="1" si="544"/>
        <v>1322050.6200000001</v>
      </c>
      <c r="KQ16" s="930">
        <f t="shared" ca="1" si="544"/>
        <v>1315326.8700000001</v>
      </c>
      <c r="KR16" s="930">
        <f t="shared" ca="1" si="544"/>
        <v>1308603.1200000001</v>
      </c>
      <c r="KS16" s="930">
        <f t="shared" ca="1" si="544"/>
        <v>1301825.58</v>
      </c>
      <c r="KT16" s="930">
        <f t="shared" ca="1" si="544"/>
        <v>1295101.83</v>
      </c>
      <c r="KU16" s="930">
        <f t="shared" ca="1" si="544"/>
        <v>1288378.08</v>
      </c>
      <c r="KV16" s="930">
        <f t="shared" ca="1" si="544"/>
        <v>1281654.33</v>
      </c>
      <c r="KW16" s="930">
        <f t="shared" ca="1" si="544"/>
        <v>1274876.79</v>
      </c>
      <c r="KX16" s="930">
        <f t="shared" ca="1" si="544"/>
        <v>1268153.04</v>
      </c>
      <c r="KY16" s="930">
        <f t="shared" ca="1" si="544"/>
        <v>1261429.29</v>
      </c>
      <c r="KZ16" s="930">
        <f t="shared" ca="1" si="544"/>
        <v>1254705.54</v>
      </c>
      <c r="LA16" s="930">
        <f t="shared" ca="1" si="544"/>
        <v>1247928</v>
      </c>
      <c r="LB16" s="930">
        <f t="shared" ca="1" si="544"/>
        <v>1241204.25</v>
      </c>
      <c r="LC16" s="930">
        <f t="shared" ca="1" si="544"/>
        <v>1234480.5</v>
      </c>
      <c r="LD16" s="930">
        <f t="shared" ca="1" si="544"/>
        <v>1227702.96</v>
      </c>
      <c r="LE16" s="930">
        <f t="shared" ca="1" si="544"/>
        <v>1220979.21</v>
      </c>
      <c r="LF16" s="930">
        <f t="shared" ca="1" si="544"/>
        <v>1214255.46</v>
      </c>
      <c r="LG16" s="930">
        <f t="shared" ca="1" si="544"/>
        <v>1207531.71</v>
      </c>
      <c r="LH16" s="930">
        <f t="shared" ca="1" si="544"/>
        <v>1200754.17</v>
      </c>
      <c r="LI16" s="930">
        <f t="shared" ca="1" si="544"/>
        <v>1194030.42</v>
      </c>
      <c r="LJ16" s="930">
        <f t="shared" ca="1" si="544"/>
        <v>1187306.67</v>
      </c>
      <c r="LK16" s="930">
        <f t="shared" ca="1" si="544"/>
        <v>1180582.92</v>
      </c>
      <c r="LL16" s="930">
        <f t="shared" ca="1" si="544"/>
        <v>1173805.3799999999</v>
      </c>
      <c r="LM16" s="930">
        <f t="shared" ca="1" si="544"/>
        <v>1167081.6299999999</v>
      </c>
      <c r="LN16" s="930">
        <f t="shared" ca="1" si="544"/>
        <v>1160357.8799999999</v>
      </c>
      <c r="LO16" s="930">
        <f t="shared" ca="1" si="544"/>
        <v>1153580.3400000001</v>
      </c>
      <c r="LP16" s="930">
        <f t="shared" ca="1" si="544"/>
        <v>1146856.5900000001</v>
      </c>
      <c r="LQ16" s="930">
        <f t="shared" ca="1" si="544"/>
        <v>1140132.8400000001</v>
      </c>
      <c r="LR16" s="930">
        <f t="shared" ca="1" si="544"/>
        <v>1133409.0900000001</v>
      </c>
      <c r="LS16" s="930">
        <f t="shared" ca="1" si="544"/>
        <v>1126631.55</v>
      </c>
      <c r="LT16" s="930">
        <f t="shared" ca="1" si="544"/>
        <v>1119907.8</v>
      </c>
      <c r="LU16" s="930">
        <f t="shared" ca="1" si="544"/>
        <v>1113184.05</v>
      </c>
      <c r="LV16" s="930">
        <f t="shared" ca="1" si="544"/>
        <v>1106406.51</v>
      </c>
      <c r="LW16" s="930">
        <f t="shared" ca="1" si="544"/>
        <v>1099682.76</v>
      </c>
      <c r="LX16" s="930">
        <f t="shared" ca="1" si="544"/>
        <v>1092959.01</v>
      </c>
      <c r="LY16" s="930">
        <f t="shared" ca="1" si="544"/>
        <v>1086235.26</v>
      </c>
      <c r="LZ16" s="930">
        <f t="shared" ca="1" si="544"/>
        <v>1079457.72</v>
      </c>
      <c r="MA16" s="930">
        <f t="shared" ca="1" si="544"/>
        <v>1072733.97</v>
      </c>
      <c r="MB16" s="930">
        <f t="shared" ca="1" si="544"/>
        <v>1066010.22</v>
      </c>
      <c r="MC16" s="930">
        <f t="shared" ca="1" si="544"/>
        <v>1059286.47</v>
      </c>
      <c r="MD16" s="930">
        <f t="shared" ca="1" si="544"/>
        <v>1052508.93</v>
      </c>
      <c r="ME16" s="930">
        <f t="shared" ca="1" si="544"/>
        <v>1045785.1799999999</v>
      </c>
      <c r="MF16" s="930">
        <f t="shared" ca="1" si="544"/>
        <v>1039061.4299999999</v>
      </c>
      <c r="MG16" s="930">
        <f t="shared" ca="1" si="544"/>
        <v>1032283.89</v>
      </c>
      <c r="MH16" s="930">
        <f t="shared" ca="1" si="544"/>
        <v>1025560.14</v>
      </c>
      <c r="MI16" s="930">
        <f t="shared" ca="1" si="544"/>
        <v>1018836.39</v>
      </c>
      <c r="MJ16" s="930">
        <f t="shared" ca="1" si="544"/>
        <v>1012112.64</v>
      </c>
      <c r="MK16" s="930">
        <f t="shared" ca="1" si="544"/>
        <v>1005335.1</v>
      </c>
      <c r="ML16" s="930">
        <f t="shared" ca="1" si="544"/>
        <v>998611.35</v>
      </c>
      <c r="MM16" s="930">
        <f t="shared" ca="1" si="544"/>
        <v>991887.6</v>
      </c>
      <c r="MN16" s="930">
        <f t="shared" ca="1" si="544"/>
        <v>985163.85</v>
      </c>
      <c r="MO16" s="930">
        <f t="shared" ca="1" si="544"/>
        <v>978386.30999999994</v>
      </c>
      <c r="MP16" s="930">
        <f t="shared" ca="1" si="544"/>
        <v>971662.55999999994</v>
      </c>
      <c r="MQ16" s="930">
        <f t="shared" ca="1" si="544"/>
        <v>964938.80999999994</v>
      </c>
      <c r="MR16" s="930">
        <f t="shared" ca="1" si="544"/>
        <v>958161.27</v>
      </c>
      <c r="MS16" s="930">
        <f t="shared" ca="1" si="544"/>
        <v>951437.52</v>
      </c>
      <c r="MT16" s="930">
        <f t="shared" ca="1" si="544"/>
        <v>944713.77</v>
      </c>
      <c r="MU16" s="930">
        <f t="shared" ca="1" si="544"/>
        <v>937990.02</v>
      </c>
      <c r="MV16" s="930">
        <f t="shared" ca="1" si="544"/>
        <v>931212.48</v>
      </c>
      <c r="MW16" s="930">
        <f t="shared" ca="1" si="544"/>
        <v>924488.73</v>
      </c>
      <c r="MX16" s="930">
        <f t="shared" ca="1" si="544"/>
        <v>917764.98</v>
      </c>
      <c r="MY16" s="930">
        <f t="shared" ca="1" si="545"/>
        <v>910987.44000000006</v>
      </c>
      <c r="MZ16" s="930">
        <f t="shared" ca="1" si="545"/>
        <v>904263.69000000006</v>
      </c>
      <c r="NA16" s="930">
        <f t="shared" ca="1" si="545"/>
        <v>897539.94000000006</v>
      </c>
      <c r="NB16" s="930">
        <f t="shared" ca="1" si="545"/>
        <v>890816.19000000006</v>
      </c>
      <c r="NC16" s="930">
        <f t="shared" ca="1" si="545"/>
        <v>884038.65</v>
      </c>
      <c r="ND16" s="930">
        <f t="shared" ca="1" si="545"/>
        <v>877314.9</v>
      </c>
      <c r="NE16" s="930">
        <f t="shared" ca="1" si="545"/>
        <v>870591.15</v>
      </c>
      <c r="NF16" s="930">
        <f t="shared" ca="1" si="545"/>
        <v>863867.4</v>
      </c>
      <c r="NG16" s="930">
        <f t="shared" ca="1" si="545"/>
        <v>857089.86</v>
      </c>
      <c r="NH16" s="930">
        <f t="shared" ca="1" si="545"/>
        <v>850366.11</v>
      </c>
      <c r="NI16" s="930">
        <f t="shared" ca="1" si="545"/>
        <v>843642.36</v>
      </c>
      <c r="NJ16" s="930">
        <f t="shared" ca="1" si="545"/>
        <v>836864.82000000007</v>
      </c>
      <c r="NK16" s="930">
        <f t="shared" ca="1" si="545"/>
        <v>830141.07000000007</v>
      </c>
      <c r="NL16" s="930">
        <f t="shared" ca="1" si="545"/>
        <v>823417.32000000007</v>
      </c>
      <c r="NM16" s="930">
        <f t="shared" ca="1" si="545"/>
        <v>816693.57000000007</v>
      </c>
      <c r="NN16" s="930">
        <f t="shared" ca="1" si="545"/>
        <v>809916.02999999991</v>
      </c>
      <c r="NO16" s="930">
        <f t="shared" ca="1" si="545"/>
        <v>803192.27999999991</v>
      </c>
      <c r="NP16" s="930">
        <f t="shared" ca="1" si="545"/>
        <v>796468.52999999991</v>
      </c>
      <c r="NQ16" s="930">
        <f t="shared" ca="1" si="545"/>
        <v>789744.77999999991</v>
      </c>
      <c r="NR16" s="930">
        <f t="shared" ca="1" si="545"/>
        <v>782967.24</v>
      </c>
      <c r="NS16" s="930">
        <f t="shared" ca="1" si="545"/>
        <v>776243.49</v>
      </c>
      <c r="NT16" s="930">
        <f t="shared" ca="1" si="545"/>
        <v>769519.74</v>
      </c>
      <c r="NU16" s="930">
        <f t="shared" ca="1" si="545"/>
        <v>762742.20000000007</v>
      </c>
      <c r="NV16" s="930">
        <f t="shared" ca="1" si="545"/>
        <v>756018.45000000007</v>
      </c>
      <c r="NW16" s="930">
        <f t="shared" ca="1" si="545"/>
        <v>749294.70000000007</v>
      </c>
      <c r="NX16" s="930">
        <f t="shared" ca="1" si="545"/>
        <v>742570.95000000007</v>
      </c>
      <c r="NY16" s="930">
        <f t="shared" ca="1" si="545"/>
        <v>735793.40999999992</v>
      </c>
      <c r="NZ16" s="930">
        <f t="shared" ca="1" si="545"/>
        <v>729069.65999999992</v>
      </c>
      <c r="OA16" s="930">
        <f t="shared" ca="1" si="545"/>
        <v>722345.90999999992</v>
      </c>
      <c r="OB16" s="930">
        <f t="shared" ca="1" si="545"/>
        <v>715568.37</v>
      </c>
      <c r="OC16" s="930">
        <f t="shared" ca="1" si="545"/>
        <v>708844.62</v>
      </c>
      <c r="OD16" s="930">
        <f t="shared" ca="1" si="545"/>
        <v>702120.87</v>
      </c>
      <c r="OE16" s="930">
        <f t="shared" ca="1" si="545"/>
        <v>695397.12</v>
      </c>
      <c r="OF16" s="930">
        <f t="shared" ca="1" si="545"/>
        <v>688619.58000000007</v>
      </c>
      <c r="OG16" s="930">
        <f t="shared" ca="1" si="545"/>
        <v>681895.83</v>
      </c>
      <c r="OH16" s="930">
        <f t="shared" ca="1" si="545"/>
        <v>675172.08</v>
      </c>
      <c r="OI16" s="930">
        <f t="shared" ca="1" si="545"/>
        <v>668448.32999999996</v>
      </c>
      <c r="OJ16" s="930">
        <f t="shared" ca="1" si="545"/>
        <v>661670.79</v>
      </c>
      <c r="OK16" s="930">
        <f t="shared" ca="1" si="545"/>
        <v>654947.04</v>
      </c>
      <c r="OL16" s="930">
        <f t="shared" ca="1" si="545"/>
        <v>648223.29</v>
      </c>
      <c r="OM16" s="930">
        <f t="shared" ca="1" si="545"/>
        <v>641445.75</v>
      </c>
      <c r="ON16" s="930">
        <f t="shared" ca="1" si="545"/>
        <v>634722</v>
      </c>
      <c r="OO16" s="930">
        <f t="shared" ca="1" si="545"/>
        <v>627998.25</v>
      </c>
      <c r="OP16" s="930">
        <f t="shared" ca="1" si="545"/>
        <v>621274.5</v>
      </c>
      <c r="OQ16" s="930">
        <f t="shared" ca="1" si="545"/>
        <v>614496.96</v>
      </c>
      <c r="OR16" s="930">
        <f t="shared" ca="1" si="545"/>
        <v>607773.21</v>
      </c>
      <c r="OS16" s="930">
        <f t="shared" ca="1" si="545"/>
        <v>601049.46</v>
      </c>
      <c r="OT16" s="930">
        <f t="shared" ca="1" si="545"/>
        <v>594325.71</v>
      </c>
      <c r="OU16" s="930">
        <f t="shared" ca="1" si="545"/>
        <v>587548.17000000004</v>
      </c>
      <c r="OV16" s="930">
        <f t="shared" ca="1" si="545"/>
        <v>580824.42000000004</v>
      </c>
      <c r="OW16" s="930">
        <f t="shared" ca="1" si="545"/>
        <v>574100.67000000004</v>
      </c>
      <c r="OX16" s="930">
        <f t="shared" ca="1" si="545"/>
        <v>567323.13</v>
      </c>
      <c r="OY16" s="930">
        <f t="shared" ca="1" si="545"/>
        <v>560599.38</v>
      </c>
      <c r="OZ16" s="930">
        <f t="shared" ca="1" si="545"/>
        <v>553875.63</v>
      </c>
      <c r="PA16" s="930">
        <f t="shared" ca="1" si="545"/>
        <v>547151.88</v>
      </c>
      <c r="PB16" s="930">
        <f t="shared" ca="1" si="545"/>
        <v>540374.34</v>
      </c>
      <c r="PC16" s="930">
        <f t="shared" ca="1" si="545"/>
        <v>533650.59</v>
      </c>
      <c r="PD16" s="930">
        <f t="shared" ca="1" si="545"/>
        <v>526926.84</v>
      </c>
      <c r="PE16" s="930">
        <f t="shared" ca="1" si="545"/>
        <v>520149.3</v>
      </c>
      <c r="PF16" s="930">
        <f t="shared" ca="1" si="545"/>
        <v>513425.55</v>
      </c>
      <c r="PG16" s="930">
        <f t="shared" ca="1" si="545"/>
        <v>506701.8</v>
      </c>
      <c r="PH16" s="930">
        <f t="shared" ca="1" si="545"/>
        <v>499978.05</v>
      </c>
      <c r="PI16" s="930">
        <f t="shared" ca="1" si="545"/>
        <v>493200.51</v>
      </c>
      <c r="PJ16" s="930">
        <f t="shared" ca="1" si="545"/>
        <v>486476.76</v>
      </c>
      <c r="PK16" s="930">
        <f t="shared" ca="1" si="546"/>
        <v>479753.01</v>
      </c>
      <c r="PL16" s="930">
        <f t="shared" ca="1" si="546"/>
        <v>473029.26</v>
      </c>
      <c r="PM16" s="930">
        <f t="shared" ca="1" si="546"/>
        <v>466251.72000000003</v>
      </c>
      <c r="PN16" s="930">
        <f t="shared" ca="1" si="546"/>
        <v>459527.97000000003</v>
      </c>
      <c r="PO16" s="930">
        <f t="shared" ca="1" si="546"/>
        <v>452804.22000000003</v>
      </c>
      <c r="PP16" s="930">
        <f t="shared" ca="1" si="546"/>
        <v>446026.68</v>
      </c>
      <c r="PQ16" s="930">
        <f t="shared" ca="1" si="546"/>
        <v>439302.93</v>
      </c>
      <c r="PR16" s="930">
        <f t="shared" ca="1" si="546"/>
        <v>432579.18</v>
      </c>
      <c r="PS16" s="930">
        <f t="shared" ca="1" si="546"/>
        <v>425855.43</v>
      </c>
      <c r="PT16" s="930">
        <f t="shared" ca="1" si="546"/>
        <v>419077.88999999996</v>
      </c>
      <c r="PU16" s="930">
        <f t="shared" ca="1" si="546"/>
        <v>412354.13999999996</v>
      </c>
      <c r="PV16" s="930">
        <f t="shared" ca="1" si="546"/>
        <v>405630.38999999996</v>
      </c>
      <c r="PW16" s="930">
        <f t="shared" ca="1" si="546"/>
        <v>398906.63999999996</v>
      </c>
      <c r="PX16" s="930">
        <f t="shared" ca="1" si="546"/>
        <v>392129.10000000003</v>
      </c>
      <c r="PY16" s="930">
        <f t="shared" ca="1" si="546"/>
        <v>385405.35000000003</v>
      </c>
      <c r="PZ16" s="930">
        <f t="shared" ca="1" si="546"/>
        <v>378681.60000000003</v>
      </c>
      <c r="QA16" s="930">
        <f t="shared" ca="1" si="546"/>
        <v>371904.06</v>
      </c>
      <c r="QB16" s="930">
        <f t="shared" ca="1" si="546"/>
        <v>365180.31</v>
      </c>
      <c r="QC16" s="930">
        <f t="shared" ca="1" si="546"/>
        <v>358456.56</v>
      </c>
      <c r="QD16" s="930">
        <f t="shared" ca="1" si="546"/>
        <v>351732.81</v>
      </c>
      <c r="QE16" s="930">
        <f t="shared" ca="1" si="546"/>
        <v>344955.26999999996</v>
      </c>
      <c r="QF16" s="930">
        <f t="shared" ca="1" si="546"/>
        <v>338231.52</v>
      </c>
      <c r="QG16" s="930">
        <f t="shared" ca="1" si="546"/>
        <v>331507.77</v>
      </c>
      <c r="QH16" s="930">
        <f t="shared" ca="1" si="546"/>
        <v>324730.23</v>
      </c>
      <c r="QI16" s="930">
        <f t="shared" ca="1" si="546"/>
        <v>318006.48</v>
      </c>
      <c r="QJ16" s="930">
        <f t="shared" ca="1" si="546"/>
        <v>311282.73</v>
      </c>
      <c r="QK16" s="930">
        <f t="shared" ca="1" si="546"/>
        <v>304558.98</v>
      </c>
      <c r="QL16" s="930">
        <f t="shared" ca="1" si="546"/>
        <v>297781.44</v>
      </c>
      <c r="QM16" s="930">
        <f t="shared" ca="1" si="546"/>
        <v>291057.69</v>
      </c>
      <c r="QN16" s="930">
        <f t="shared" ca="1" si="546"/>
        <v>284333.94</v>
      </c>
      <c r="QO16" s="930">
        <f t="shared" ca="1" si="546"/>
        <v>277610.19</v>
      </c>
      <c r="QP16" s="930">
        <f t="shared" ca="1" si="546"/>
        <v>270832.65000000002</v>
      </c>
      <c r="QQ16" s="930">
        <f t="shared" ca="1" si="546"/>
        <v>264108.90000000002</v>
      </c>
      <c r="QR16" s="930">
        <f t="shared" ca="1" si="546"/>
        <v>257385.15</v>
      </c>
      <c r="QS16" s="930">
        <f t="shared" ca="1" si="546"/>
        <v>250607.61000000002</v>
      </c>
      <c r="QT16" s="930">
        <f t="shared" ca="1" si="546"/>
        <v>243883.86000000002</v>
      </c>
      <c r="QU16" s="930">
        <f t="shared" ca="1" si="546"/>
        <v>237160.11000000002</v>
      </c>
      <c r="QV16" s="930">
        <f t="shared" ca="1" si="546"/>
        <v>230436.36000000002</v>
      </c>
      <c r="QW16" s="930">
        <f t="shared" ca="1" si="546"/>
        <v>223658.81999999998</v>
      </c>
      <c r="QX16" s="930">
        <f t="shared" ca="1" si="546"/>
        <v>216935.06999999998</v>
      </c>
      <c r="QY16" s="930">
        <f t="shared" ca="1" si="546"/>
        <v>210211.31999999998</v>
      </c>
      <c r="QZ16" s="930">
        <f t="shared" ca="1" si="546"/>
        <v>203487.56999999998</v>
      </c>
      <c r="RA16" s="930">
        <f t="shared" ca="1" si="546"/>
        <v>196710.03</v>
      </c>
      <c r="RB16" s="930">
        <f t="shared" ca="1" si="546"/>
        <v>189986.28</v>
      </c>
      <c r="RC16" s="930">
        <f t="shared" ca="1" si="546"/>
        <v>183262.53</v>
      </c>
      <c r="RD16" s="930">
        <f t="shared" ca="1" si="546"/>
        <v>176484.99000000002</v>
      </c>
      <c r="RE16" s="930">
        <f t="shared" ca="1" si="546"/>
        <v>169761.24</v>
      </c>
      <c r="RF16" s="930">
        <f t="shared" ca="1" si="546"/>
        <v>163037.49</v>
      </c>
      <c r="RG16" s="930">
        <f t="shared" ca="1" si="546"/>
        <v>156313.74</v>
      </c>
      <c r="RH16" s="930">
        <f t="shared" ca="1" si="546"/>
        <v>149536.20000000001</v>
      </c>
      <c r="RI16" s="930">
        <f t="shared" ca="1" si="546"/>
        <v>142812.45000000001</v>
      </c>
      <c r="RJ16" s="930">
        <f t="shared" ca="1" si="546"/>
        <v>136088.70000000001</v>
      </c>
      <c r="RK16" s="930">
        <f t="shared" ca="1" si="546"/>
        <v>129311.15999999999</v>
      </c>
      <c r="RL16" s="930">
        <f t="shared" ca="1" si="546"/>
        <v>122587.40999999999</v>
      </c>
      <c r="RM16" s="930">
        <f t="shared" ca="1" si="546"/>
        <v>115863.65999999999</v>
      </c>
      <c r="RN16" s="930">
        <f t="shared" ca="1" si="546"/>
        <v>109139.90999999999</v>
      </c>
      <c r="RO16" s="930">
        <f t="shared" ca="1" si="546"/>
        <v>102362.37000000001</v>
      </c>
      <c r="RP16" s="930">
        <f t="shared" ca="1" si="546"/>
        <v>95638.62000000001</v>
      </c>
      <c r="RQ16" s="930">
        <f t="shared" ca="1" si="546"/>
        <v>88914.87000000001</v>
      </c>
      <c r="RR16" s="930">
        <f t="shared" ca="1" si="546"/>
        <v>82191.12</v>
      </c>
      <c r="RS16" s="930">
        <f t="shared" ca="1" si="546"/>
        <v>75413.58</v>
      </c>
      <c r="RT16" s="930">
        <f t="shared" ca="1" si="546"/>
        <v>68689.83</v>
      </c>
      <c r="RU16" s="930">
        <f t="shared" ca="1" si="546"/>
        <v>61966.079999999994</v>
      </c>
      <c r="RV16" s="930">
        <f t="shared" ca="1" si="546"/>
        <v>55188.54</v>
      </c>
      <c r="RW16" s="930">
        <f t="shared" ca="1" si="547"/>
        <v>48464.79</v>
      </c>
      <c r="RX16" s="930">
        <f t="shared" ca="1" si="547"/>
        <v>41741.040000000001</v>
      </c>
      <c r="RY16" s="930">
        <f t="shared" ca="1" si="547"/>
        <v>35017.29</v>
      </c>
      <c r="RZ16" s="930">
        <f t="shared" ca="1" si="547"/>
        <v>28239.75</v>
      </c>
      <c r="SA16" s="930">
        <f t="shared" ca="1" si="547"/>
        <v>21516</v>
      </c>
      <c r="SB16" s="930">
        <f t="shared" ca="1" si="547"/>
        <v>14792.25</v>
      </c>
      <c r="SC16" s="930">
        <f t="shared" ca="1" si="547"/>
        <v>8068.5</v>
      </c>
      <c r="SD16" s="930">
        <f t="shared" ca="1" si="547"/>
        <v>1290.96</v>
      </c>
      <c r="SE16" s="930">
        <f t="shared" ca="1" si="547"/>
        <v>0</v>
      </c>
      <c r="SF16" s="930">
        <f t="shared" ca="1" si="547"/>
        <v>0</v>
      </c>
      <c r="SG16" s="930">
        <f t="shared" ca="1" si="547"/>
        <v>0</v>
      </c>
      <c r="SH16" s="930">
        <f t="shared" ca="1" si="547"/>
        <v>0</v>
      </c>
      <c r="SI16" s="930">
        <f t="shared" ca="1" si="547"/>
        <v>0</v>
      </c>
      <c r="SJ16" s="930">
        <f t="shared" ca="1" si="547"/>
        <v>0</v>
      </c>
      <c r="SK16" s="930">
        <f t="shared" ca="1" si="547"/>
        <v>0</v>
      </c>
      <c r="SL16" s="930">
        <f t="shared" ca="1" si="547"/>
        <v>0</v>
      </c>
      <c r="SM16" s="930">
        <f t="shared" ca="1" si="547"/>
        <v>0</v>
      </c>
      <c r="SN16" s="930">
        <f t="shared" ca="1" si="547"/>
        <v>0</v>
      </c>
      <c r="SO16" s="930">
        <f t="shared" ca="1" si="547"/>
        <v>0</v>
      </c>
      <c r="SP16" s="930">
        <f t="shared" ca="1" si="547"/>
        <v>0</v>
      </c>
      <c r="SQ16" s="930">
        <f t="shared" ca="1" si="547"/>
        <v>0</v>
      </c>
      <c r="SR16" s="930">
        <f t="shared" ca="1" si="547"/>
        <v>0</v>
      </c>
      <c r="SS16" s="930">
        <f t="shared" ca="1" si="547"/>
        <v>0</v>
      </c>
      <c r="ST16" s="930">
        <f t="shared" ca="1" si="547"/>
        <v>0</v>
      </c>
      <c r="SU16" s="930">
        <f t="shared" ca="1" si="547"/>
        <v>0</v>
      </c>
      <c r="SV16" s="930">
        <f t="shared" ca="1" si="547"/>
        <v>0</v>
      </c>
      <c r="SW16" s="930">
        <f t="shared" ca="1" si="547"/>
        <v>0</v>
      </c>
      <c r="SX16" s="930">
        <f t="shared" ca="1" si="547"/>
        <v>0</v>
      </c>
      <c r="SY16" s="930">
        <f t="shared" ca="1" si="547"/>
        <v>0</v>
      </c>
      <c r="SZ16" s="930">
        <f t="shared" ca="1" si="547"/>
        <v>0</v>
      </c>
      <c r="TA16" s="930">
        <f t="shared" ca="1" si="547"/>
        <v>0</v>
      </c>
      <c r="TB16" s="930">
        <f t="shared" ca="1" si="547"/>
        <v>0</v>
      </c>
      <c r="TC16" s="930">
        <f t="shared" ca="1" si="547"/>
        <v>0</v>
      </c>
      <c r="TD16" s="930">
        <f t="shared" ca="1" si="547"/>
        <v>0</v>
      </c>
      <c r="TE16" s="930">
        <f t="shared" ca="1" si="547"/>
        <v>0</v>
      </c>
      <c r="TF16" s="930">
        <f t="shared" ca="1" si="547"/>
        <v>0</v>
      </c>
      <c r="TG16" s="930">
        <f t="shared" ca="1" si="547"/>
        <v>0</v>
      </c>
      <c r="TH16" s="930">
        <f t="shared" ca="1" si="547"/>
        <v>0</v>
      </c>
      <c r="TI16" s="930">
        <f t="shared" ca="1" si="547"/>
        <v>0</v>
      </c>
      <c r="TJ16" s="930">
        <f t="shared" ca="1" si="547"/>
        <v>0</v>
      </c>
      <c r="TK16" s="930">
        <f t="shared" ca="1" si="547"/>
        <v>0</v>
      </c>
      <c r="TL16" s="930">
        <f t="shared" ca="1" si="547"/>
        <v>0</v>
      </c>
      <c r="TM16" s="930">
        <f t="shared" ca="1" si="547"/>
        <v>0</v>
      </c>
      <c r="TN16" s="930">
        <f t="shared" ca="1" si="547"/>
        <v>0</v>
      </c>
      <c r="TO16" s="930">
        <f t="shared" ca="1" si="547"/>
        <v>0</v>
      </c>
      <c r="TP16" s="930">
        <f t="shared" ca="1" si="547"/>
        <v>0</v>
      </c>
      <c r="TQ16" s="930">
        <f t="shared" ca="1" si="547"/>
        <v>0</v>
      </c>
      <c r="TR16" s="930">
        <f t="shared" ca="1" si="547"/>
        <v>0</v>
      </c>
      <c r="TS16" s="930">
        <f t="shared" ca="1" si="547"/>
        <v>0</v>
      </c>
      <c r="TT16" s="930">
        <f t="shared" ca="1" si="547"/>
        <v>0</v>
      </c>
      <c r="TU16" s="930">
        <f t="shared" ca="1" si="547"/>
        <v>0</v>
      </c>
      <c r="TV16" s="930">
        <f t="shared" ca="1" si="547"/>
        <v>0</v>
      </c>
      <c r="TW16" s="930">
        <f t="shared" ca="1" si="547"/>
        <v>0</v>
      </c>
      <c r="TX16" s="930">
        <f t="shared" ca="1" si="547"/>
        <v>0</v>
      </c>
      <c r="TY16" s="930">
        <f t="shared" ca="1" si="547"/>
        <v>0</v>
      </c>
      <c r="TZ16" s="930">
        <f t="shared" ca="1" si="547"/>
        <v>0</v>
      </c>
      <c r="UA16" s="930">
        <f t="shared" ca="1" si="547"/>
        <v>0</v>
      </c>
      <c r="UB16" s="930">
        <f t="shared" ca="1" si="547"/>
        <v>0</v>
      </c>
      <c r="UC16" s="930">
        <f t="shared" ca="1" si="547"/>
        <v>0</v>
      </c>
      <c r="UD16" s="930">
        <f t="shared" ca="1" si="547"/>
        <v>0</v>
      </c>
      <c r="UE16" s="930">
        <f t="shared" ca="1" si="547"/>
        <v>0</v>
      </c>
      <c r="UF16" s="930">
        <f t="shared" ca="1" si="547"/>
        <v>0</v>
      </c>
      <c r="UG16" s="930">
        <f t="shared" ca="1" si="547"/>
        <v>0</v>
      </c>
      <c r="UH16" s="930">
        <f t="shared" ca="1" si="547"/>
        <v>0</v>
      </c>
      <c r="UI16" s="930">
        <f t="shared" ca="1" si="548"/>
        <v>0</v>
      </c>
      <c r="UJ16" s="930">
        <f t="shared" ca="1" si="548"/>
        <v>0</v>
      </c>
      <c r="UK16" s="930">
        <f t="shared" ca="1" si="548"/>
        <v>0</v>
      </c>
      <c r="UL16" s="930">
        <f t="shared" ca="1" si="548"/>
        <v>0</v>
      </c>
      <c r="UM16" s="930">
        <f t="shared" ca="1" si="548"/>
        <v>0</v>
      </c>
      <c r="UN16" s="930">
        <f t="shared" ca="1" si="548"/>
        <v>0</v>
      </c>
      <c r="UO16" s="930">
        <f t="shared" ca="1" si="548"/>
        <v>0</v>
      </c>
      <c r="UP16" s="930">
        <f t="shared" ca="1" si="548"/>
        <v>0</v>
      </c>
      <c r="UQ16" s="930">
        <f t="shared" ca="1" si="548"/>
        <v>0</v>
      </c>
      <c r="UR16" s="930">
        <f t="shared" ca="1" si="548"/>
        <v>0</v>
      </c>
      <c r="US16" s="930">
        <f t="shared" ca="1" si="548"/>
        <v>0</v>
      </c>
      <c r="UT16" s="930">
        <f t="shared" ca="1" si="548"/>
        <v>0</v>
      </c>
      <c r="UU16" s="930">
        <f t="shared" ca="1" si="548"/>
        <v>0</v>
      </c>
      <c r="UV16" s="930">
        <f t="shared" ca="1" si="548"/>
        <v>0</v>
      </c>
      <c r="UW16" s="930">
        <f t="shared" ca="1" si="548"/>
        <v>0</v>
      </c>
      <c r="UX16" s="930">
        <f t="shared" ca="1" si="548"/>
        <v>0</v>
      </c>
      <c r="UY16" s="930">
        <f t="shared" ca="1" si="548"/>
        <v>0</v>
      </c>
      <c r="UZ16" s="930">
        <f t="shared" ca="1" si="548"/>
        <v>0</v>
      </c>
      <c r="VA16" s="930">
        <f t="shared" ca="1" si="548"/>
        <v>0</v>
      </c>
      <c r="VB16" s="930">
        <f t="shared" ca="1" si="548"/>
        <v>0</v>
      </c>
      <c r="VC16" s="930">
        <f t="shared" ca="1" si="548"/>
        <v>0</v>
      </c>
      <c r="VD16" s="930">
        <f t="shared" ca="1" si="548"/>
        <v>0</v>
      </c>
      <c r="VE16" s="930">
        <f t="shared" ca="1" si="548"/>
        <v>0</v>
      </c>
      <c r="VF16" s="930">
        <f t="shared" ca="1" si="548"/>
        <v>0</v>
      </c>
      <c r="VG16" s="930">
        <f t="shared" ca="1" si="548"/>
        <v>0</v>
      </c>
      <c r="VH16" s="930">
        <f t="shared" ca="1" si="548"/>
        <v>0</v>
      </c>
      <c r="VI16" s="930">
        <f t="shared" ca="1" si="548"/>
        <v>0</v>
      </c>
      <c r="VJ16" s="930">
        <f t="shared" ca="1" si="548"/>
        <v>0</v>
      </c>
      <c r="VK16" s="930">
        <f t="shared" ca="1" si="548"/>
        <v>0</v>
      </c>
      <c r="VL16" s="930">
        <f t="shared" ca="1" si="548"/>
        <v>0</v>
      </c>
      <c r="VM16" s="930">
        <f t="shared" ca="1" si="548"/>
        <v>0</v>
      </c>
      <c r="VN16" s="930">
        <f t="shared" ca="1" si="548"/>
        <v>0</v>
      </c>
      <c r="VO16" s="930">
        <f t="shared" ca="1" si="548"/>
        <v>0</v>
      </c>
      <c r="VP16" s="930">
        <f t="shared" ca="1" si="548"/>
        <v>0</v>
      </c>
      <c r="VQ16" s="930">
        <f t="shared" ca="1" si="548"/>
        <v>0</v>
      </c>
      <c r="VR16" s="930">
        <f t="shared" ca="1" si="548"/>
        <v>0</v>
      </c>
      <c r="VS16" s="930">
        <f t="shared" ca="1" si="548"/>
        <v>0</v>
      </c>
      <c r="VT16" s="930">
        <f t="shared" ca="1" si="548"/>
        <v>0</v>
      </c>
      <c r="VU16" s="930">
        <f t="shared" ca="1" si="548"/>
        <v>0</v>
      </c>
      <c r="VV16" s="930">
        <f t="shared" ca="1" si="548"/>
        <v>0</v>
      </c>
      <c r="VW16" s="930">
        <f t="shared" ca="1" si="548"/>
        <v>0</v>
      </c>
      <c r="VX16" s="930">
        <f t="shared" ca="1" si="548"/>
        <v>0</v>
      </c>
      <c r="VY16" s="930">
        <f t="shared" ca="1" si="548"/>
        <v>0</v>
      </c>
      <c r="VZ16" s="930">
        <f t="shared" ca="1" si="548"/>
        <v>0</v>
      </c>
      <c r="WA16" s="930">
        <f t="shared" ca="1" si="548"/>
        <v>0</v>
      </c>
      <c r="WB16" s="930">
        <f t="shared" ca="1" si="548"/>
        <v>0</v>
      </c>
      <c r="WC16" s="930">
        <f t="shared" ca="1" si="548"/>
        <v>0</v>
      </c>
      <c r="WD16" s="930">
        <f t="shared" ca="1" si="548"/>
        <v>0</v>
      </c>
      <c r="WE16" s="930">
        <f t="shared" ca="1" si="548"/>
        <v>0</v>
      </c>
      <c r="WF16" s="930">
        <f t="shared" ca="1" si="548"/>
        <v>0</v>
      </c>
      <c r="WG16" s="930">
        <f t="shared" ca="1" si="548"/>
        <v>0</v>
      </c>
      <c r="WH16" s="930">
        <f t="shared" ca="1" si="548"/>
        <v>0</v>
      </c>
      <c r="WI16" s="930">
        <f t="shared" ca="1" si="548"/>
        <v>0</v>
      </c>
      <c r="WJ16" s="930">
        <f t="shared" ca="1" si="548"/>
        <v>0</v>
      </c>
      <c r="WK16" s="930">
        <f t="shared" ca="1" si="548"/>
        <v>0</v>
      </c>
      <c r="WL16" s="930">
        <f t="shared" ca="1" si="548"/>
        <v>0</v>
      </c>
      <c r="WM16" s="930">
        <f t="shared" ca="1" si="548"/>
        <v>0</v>
      </c>
      <c r="WN16" s="930">
        <f t="shared" ca="1" si="548"/>
        <v>0</v>
      </c>
      <c r="WO16" s="930">
        <f t="shared" ca="1" si="548"/>
        <v>0</v>
      </c>
      <c r="WP16" s="930">
        <f t="shared" ca="1" si="548"/>
        <v>0</v>
      </c>
      <c r="WQ16" s="930">
        <f t="shared" ca="1" si="548"/>
        <v>0</v>
      </c>
      <c r="WR16" s="930">
        <f t="shared" ca="1" si="548"/>
        <v>0</v>
      </c>
      <c r="WS16" s="930">
        <f t="shared" ca="1" si="548"/>
        <v>0</v>
      </c>
      <c r="WT16" s="930">
        <f t="shared" ca="1" si="548"/>
        <v>0</v>
      </c>
      <c r="WU16" s="930">
        <f t="shared" ca="1" si="549"/>
        <v>0</v>
      </c>
      <c r="WV16" s="930">
        <f t="shared" ca="1" si="549"/>
        <v>0</v>
      </c>
      <c r="WW16" s="930">
        <f t="shared" ca="1" si="549"/>
        <v>0</v>
      </c>
      <c r="WX16" s="930">
        <f t="shared" ca="1" si="549"/>
        <v>0</v>
      </c>
      <c r="WY16" s="930">
        <f t="shared" ca="1" si="549"/>
        <v>0</v>
      </c>
      <c r="WZ16" s="930">
        <f t="shared" ca="1" si="549"/>
        <v>0</v>
      </c>
      <c r="XA16" s="930">
        <f t="shared" ca="1" si="549"/>
        <v>0</v>
      </c>
      <c r="XB16" s="930">
        <f t="shared" ca="1" si="549"/>
        <v>0</v>
      </c>
      <c r="XC16" s="930">
        <f t="shared" ca="1" si="549"/>
        <v>0</v>
      </c>
      <c r="XD16" s="930">
        <f t="shared" ca="1" si="549"/>
        <v>0</v>
      </c>
      <c r="XE16" s="930">
        <f t="shared" ca="1" si="549"/>
        <v>0</v>
      </c>
      <c r="XF16" s="930">
        <f t="shared" ca="1" si="549"/>
        <v>0</v>
      </c>
      <c r="XG16" s="930">
        <f t="shared" ca="1" si="549"/>
        <v>0</v>
      </c>
      <c r="XH16" s="930">
        <f t="shared" ca="1" si="549"/>
        <v>0</v>
      </c>
      <c r="XI16" s="930">
        <f t="shared" ca="1" si="549"/>
        <v>0</v>
      </c>
      <c r="XJ16" s="930">
        <f t="shared" ca="1" si="549"/>
        <v>0</v>
      </c>
      <c r="XK16" s="930">
        <f t="shared" ca="1" si="549"/>
        <v>0</v>
      </c>
      <c r="XL16" s="930">
        <f t="shared" ca="1" si="549"/>
        <v>0</v>
      </c>
      <c r="XM16" s="930">
        <f t="shared" ca="1" si="549"/>
        <v>0</v>
      </c>
      <c r="XN16" s="930">
        <f t="shared" ca="1" si="549"/>
        <v>0</v>
      </c>
      <c r="XO16" s="930">
        <f t="shared" ca="1" si="549"/>
        <v>0</v>
      </c>
      <c r="XP16" s="930">
        <f t="shared" ca="1" si="549"/>
        <v>0</v>
      </c>
      <c r="XQ16" s="930">
        <f t="shared" ca="1" si="549"/>
        <v>0</v>
      </c>
      <c r="XR16" s="930">
        <f t="shared" ca="1" si="549"/>
        <v>0</v>
      </c>
      <c r="XS16" s="930">
        <f t="shared" ca="1" si="549"/>
        <v>0</v>
      </c>
      <c r="XT16" s="930">
        <f t="shared" ca="1" si="549"/>
        <v>0</v>
      </c>
      <c r="XU16" s="930">
        <f t="shared" ca="1" si="549"/>
        <v>0</v>
      </c>
      <c r="XV16" s="930">
        <f t="shared" ca="1" si="549"/>
        <v>0</v>
      </c>
      <c r="XW16" s="930">
        <f t="shared" ca="1" si="549"/>
        <v>0</v>
      </c>
      <c r="XX16" s="930">
        <f t="shared" ca="1" si="549"/>
        <v>0</v>
      </c>
      <c r="XY16" s="930">
        <f t="shared" ca="1" si="549"/>
        <v>0</v>
      </c>
      <c r="XZ16" s="930">
        <f t="shared" ca="1" si="549"/>
        <v>0</v>
      </c>
      <c r="YA16" s="930">
        <f t="shared" ca="1" si="549"/>
        <v>0</v>
      </c>
      <c r="YB16" s="930">
        <f t="shared" ca="1" si="549"/>
        <v>0</v>
      </c>
      <c r="YC16" s="930">
        <f t="shared" ca="1" si="549"/>
        <v>0</v>
      </c>
      <c r="YD16" s="930">
        <f t="shared" ca="1" si="549"/>
        <v>0</v>
      </c>
      <c r="YE16" s="930">
        <f t="shared" ca="1" si="549"/>
        <v>0</v>
      </c>
      <c r="YF16" s="930">
        <f t="shared" ca="1" si="549"/>
        <v>0</v>
      </c>
      <c r="YG16" s="930">
        <f t="shared" ca="1" si="549"/>
        <v>0</v>
      </c>
      <c r="YH16" s="930">
        <f t="shared" ca="1" si="549"/>
        <v>0</v>
      </c>
      <c r="YI16" s="930">
        <f t="shared" ca="1" si="549"/>
        <v>0</v>
      </c>
      <c r="YJ16" s="930">
        <f t="shared" ca="1" si="549"/>
        <v>0</v>
      </c>
      <c r="YK16" s="930">
        <f t="shared" ca="1" si="549"/>
        <v>0</v>
      </c>
      <c r="YL16" s="930">
        <f t="shared" ca="1" si="549"/>
        <v>0</v>
      </c>
      <c r="YM16" s="930">
        <f t="shared" ca="1" si="549"/>
        <v>0</v>
      </c>
      <c r="YN16" s="930">
        <f t="shared" ca="1" si="549"/>
        <v>0</v>
      </c>
      <c r="YO16" s="930">
        <f t="shared" ca="1" si="549"/>
        <v>0</v>
      </c>
      <c r="YP16" s="930">
        <f t="shared" ca="1" si="549"/>
        <v>0</v>
      </c>
      <c r="YQ16" s="930">
        <f t="shared" ca="1" si="549"/>
        <v>0</v>
      </c>
      <c r="YR16" s="930">
        <f t="shared" ca="1" si="549"/>
        <v>0</v>
      </c>
      <c r="YS16" s="930">
        <f t="shared" ca="1" si="549"/>
        <v>0</v>
      </c>
      <c r="YT16" s="930">
        <f t="shared" ca="1" si="549"/>
        <v>0</v>
      </c>
      <c r="YU16" s="930">
        <f t="shared" ca="1" si="549"/>
        <v>0</v>
      </c>
      <c r="YV16" s="930">
        <f t="shared" ca="1" si="549"/>
        <v>0</v>
      </c>
      <c r="YW16" s="930">
        <f t="shared" ca="1" si="549"/>
        <v>0</v>
      </c>
      <c r="YX16" s="930">
        <f t="shared" ca="1" si="549"/>
        <v>0</v>
      </c>
      <c r="YY16" s="930">
        <f t="shared" ca="1" si="549"/>
        <v>0</v>
      </c>
      <c r="YZ16" s="930">
        <f t="shared" ca="1" si="549"/>
        <v>0</v>
      </c>
      <c r="ZA16" s="930">
        <f t="shared" ca="1" si="549"/>
        <v>0</v>
      </c>
      <c r="ZB16" s="930">
        <f t="shared" ca="1" si="549"/>
        <v>0</v>
      </c>
      <c r="ZC16" s="930">
        <f t="shared" ca="1" si="549"/>
        <v>0</v>
      </c>
      <c r="ZD16" s="930">
        <f t="shared" ca="1" si="549"/>
        <v>0</v>
      </c>
      <c r="ZE16" s="930">
        <f t="shared" ca="1" si="549"/>
        <v>0</v>
      </c>
      <c r="ZF16" s="930">
        <f t="shared" ca="1" si="549"/>
        <v>0</v>
      </c>
      <c r="ZG16" s="930">
        <f t="shared" ca="1" si="550"/>
        <v>0</v>
      </c>
      <c r="ZH16" s="930">
        <f t="shared" ca="1" si="550"/>
        <v>0</v>
      </c>
      <c r="ZI16" s="930">
        <f t="shared" ca="1" si="550"/>
        <v>0</v>
      </c>
      <c r="ZJ16" s="930">
        <f t="shared" ca="1" si="550"/>
        <v>0</v>
      </c>
      <c r="ZK16" s="930">
        <f t="shared" ca="1" si="550"/>
        <v>0</v>
      </c>
      <c r="ZL16" s="930">
        <f t="shared" ca="1" si="550"/>
        <v>0</v>
      </c>
      <c r="ZM16" s="930">
        <f t="shared" ca="1" si="550"/>
        <v>0</v>
      </c>
      <c r="ZN16" s="930">
        <f t="shared" ca="1" si="550"/>
        <v>0</v>
      </c>
      <c r="ZO16" s="930">
        <f t="shared" ca="1" si="550"/>
        <v>0</v>
      </c>
      <c r="ZP16" s="930">
        <f t="shared" ca="1" si="550"/>
        <v>0</v>
      </c>
      <c r="ZQ16" s="930">
        <f t="shared" ca="1" si="550"/>
        <v>0</v>
      </c>
      <c r="ZR16" s="930">
        <f t="shared" ca="1" si="550"/>
        <v>0</v>
      </c>
      <c r="ZS16" s="930">
        <f t="shared" ca="1" si="550"/>
        <v>0</v>
      </c>
      <c r="ZT16" s="930">
        <f t="shared" ca="1" si="550"/>
        <v>0</v>
      </c>
      <c r="ZU16" s="930">
        <f t="shared" ca="1" si="550"/>
        <v>0</v>
      </c>
      <c r="ZV16" s="930">
        <f t="shared" ca="1" si="550"/>
        <v>0</v>
      </c>
      <c r="ZW16" s="930">
        <f t="shared" ca="1" si="550"/>
        <v>0</v>
      </c>
      <c r="ZX16" s="930">
        <f t="shared" ca="1" si="550"/>
        <v>0</v>
      </c>
      <c r="ZY16" s="930">
        <f t="shared" ca="1" si="550"/>
        <v>0</v>
      </c>
      <c r="ZZ16" s="930">
        <f t="shared" ca="1" si="550"/>
        <v>0</v>
      </c>
    </row>
    <row r="17" spans="1:702" s="150" customFormat="1" ht="15" customHeight="1" x14ac:dyDescent="0.2">
      <c r="A17" s="150" t="s">
        <v>7</v>
      </c>
      <c r="B17" s="318">
        <f ca="1">II_2!B19</f>
        <v>2.4700000000000002</v>
      </c>
      <c r="C17" s="283">
        <f ca="1">II_2!I19</f>
        <v>1833</v>
      </c>
      <c r="D17" s="147">
        <f ca="1">II_2!J19</f>
        <v>644.38</v>
      </c>
      <c r="E17" s="283" t="str">
        <f t="shared" ca="1" si="535"/>
        <v/>
      </c>
      <c r="F17" s="166" t="str">
        <f ca="1">IF(E17="","",ROUND(II_2!$H$34*F$10*100,0)/100)</f>
        <v/>
      </c>
      <c r="G17" s="166">
        <f ca="1">IF(E17="",0,ROUND(E17*F17,0))</f>
        <v>0</v>
      </c>
      <c r="H17" s="147">
        <f ca="1">IF(II_2!P19="",0,ROUND((II_2!$H$34-D17)*$H$11*100,0)/100)</f>
        <v>823.36</v>
      </c>
      <c r="I17" s="147">
        <f ca="1">IF(Para_2!L$42="nein",(H17*C17),IF(H17="",0,ROUND(IF(C17&gt;II_2!$I$36,(H17*II_2!$I$36),(H17*C17)),0)))</f>
        <v>1509218.8800000001</v>
      </c>
      <c r="J17" s="189">
        <f t="shared" ca="1" si="551"/>
        <v>1509218.8800000001</v>
      </c>
      <c r="K17" s="953">
        <f t="shared" ca="1" si="537"/>
        <v>1509218.8800000001</v>
      </c>
      <c r="L17" s="940">
        <f t="shared" ca="1" si="552"/>
        <v>1510597.51</v>
      </c>
      <c r="N17" s="930">
        <f t="shared" ca="1" si="553"/>
        <v>1793957.1</v>
      </c>
      <c r="O17" s="930">
        <f t="shared" ca="1" si="538"/>
        <v>1791665.85</v>
      </c>
      <c r="P17" s="930">
        <f t="shared" ca="1" si="538"/>
        <v>1789374.6</v>
      </c>
      <c r="Q17" s="930">
        <f t="shared" ca="1" si="538"/>
        <v>1787083.35</v>
      </c>
      <c r="R17" s="930">
        <f t="shared" ca="1" si="538"/>
        <v>1784773.77</v>
      </c>
      <c r="S17" s="930">
        <f t="shared" ca="1" si="538"/>
        <v>1782482.52</v>
      </c>
      <c r="T17" s="930">
        <f t="shared" ca="1" si="538"/>
        <v>1780191.27</v>
      </c>
      <c r="U17" s="930">
        <f t="shared" ca="1" si="538"/>
        <v>1777881.69</v>
      </c>
      <c r="V17" s="930">
        <f t="shared" ca="1" si="538"/>
        <v>1775590.44</v>
      </c>
      <c r="W17" s="930">
        <f t="shared" ca="1" si="538"/>
        <v>1773299.19</v>
      </c>
      <c r="X17" s="930">
        <f t="shared" ca="1" si="538"/>
        <v>1771007.94</v>
      </c>
      <c r="Y17" s="930">
        <f t="shared" ca="1" si="538"/>
        <v>1768698.3599999999</v>
      </c>
      <c r="Z17" s="930">
        <f t="shared" ca="1" si="538"/>
        <v>1766407.1099999999</v>
      </c>
      <c r="AA17" s="930">
        <f t="shared" ca="1" si="538"/>
        <v>1764115.8599999999</v>
      </c>
      <c r="AB17" s="930">
        <f t="shared" ca="1" si="538"/>
        <v>1761824.6099999999</v>
      </c>
      <c r="AC17" s="930">
        <f t="shared" ca="1" si="538"/>
        <v>1759515.03</v>
      </c>
      <c r="AD17" s="930">
        <f t="shared" ca="1" si="538"/>
        <v>1757223.78</v>
      </c>
      <c r="AE17" s="930">
        <f t="shared" ca="1" si="538"/>
        <v>1754932.53</v>
      </c>
      <c r="AF17" s="930">
        <f t="shared" ca="1" si="538"/>
        <v>1752622.95</v>
      </c>
      <c r="AG17" s="930">
        <f t="shared" ca="1" si="538"/>
        <v>1750331.7</v>
      </c>
      <c r="AH17" s="930">
        <f t="shared" ca="1" si="538"/>
        <v>1748040.45</v>
      </c>
      <c r="AI17" s="930">
        <f t="shared" ca="1" si="538"/>
        <v>1745749.2</v>
      </c>
      <c r="AJ17" s="930">
        <f t="shared" ca="1" si="538"/>
        <v>1743439.6199999999</v>
      </c>
      <c r="AK17" s="930">
        <f t="shared" ca="1" si="538"/>
        <v>1741148.3699999999</v>
      </c>
      <c r="AL17" s="930">
        <f t="shared" ca="1" si="538"/>
        <v>1738857.1199999999</v>
      </c>
      <c r="AM17" s="930">
        <f t="shared" ca="1" si="538"/>
        <v>1736565.8699999999</v>
      </c>
      <c r="AN17" s="930">
        <f t="shared" ca="1" si="538"/>
        <v>1734256.29</v>
      </c>
      <c r="AO17" s="930">
        <f t="shared" ca="1" si="538"/>
        <v>1731965.04</v>
      </c>
      <c r="AP17" s="930">
        <f t="shared" ca="1" si="538"/>
        <v>1729673.79</v>
      </c>
      <c r="AQ17" s="930">
        <f t="shared" ca="1" si="539"/>
        <v>1727364.21</v>
      </c>
      <c r="AR17" s="930">
        <f t="shared" ca="1" si="539"/>
        <v>1725072.96</v>
      </c>
      <c r="AS17" s="930">
        <f t="shared" ca="1" si="539"/>
        <v>1722781.71</v>
      </c>
      <c r="AT17" s="930">
        <f t="shared" ca="1" si="539"/>
        <v>1720490.46</v>
      </c>
      <c r="AU17" s="930">
        <f t="shared" ca="1" si="539"/>
        <v>1718180.8800000001</v>
      </c>
      <c r="AV17" s="930">
        <f t="shared" ca="1" si="539"/>
        <v>1715889.6300000001</v>
      </c>
      <c r="AW17" s="930">
        <f t="shared" ca="1" si="539"/>
        <v>1713598.3800000001</v>
      </c>
      <c r="AX17" s="930">
        <f t="shared" ca="1" si="539"/>
        <v>1711288.8</v>
      </c>
      <c r="AY17" s="930">
        <f t="shared" ca="1" si="539"/>
        <v>1708997.55</v>
      </c>
      <c r="AZ17" s="930">
        <f t="shared" ca="1" si="539"/>
        <v>1706706.3</v>
      </c>
      <c r="BA17" s="930">
        <f t="shared" ca="1" si="539"/>
        <v>1704415.05</v>
      </c>
      <c r="BB17" s="930">
        <f t="shared" ca="1" si="539"/>
        <v>1702105.47</v>
      </c>
      <c r="BC17" s="930">
        <f t="shared" ca="1" si="539"/>
        <v>1699814.22</v>
      </c>
      <c r="BD17" s="930">
        <f t="shared" ca="1" si="539"/>
        <v>1697522.97</v>
      </c>
      <c r="BE17" s="930">
        <f t="shared" ca="1" si="539"/>
        <v>1695231.72</v>
      </c>
      <c r="BF17" s="930">
        <f t="shared" ca="1" si="539"/>
        <v>1692922.1400000001</v>
      </c>
      <c r="BG17" s="930">
        <f t="shared" ca="1" si="539"/>
        <v>1690630.8900000001</v>
      </c>
      <c r="BH17" s="930">
        <f t="shared" ca="1" si="539"/>
        <v>1688339.6400000001</v>
      </c>
      <c r="BI17" s="930">
        <f t="shared" ca="1" si="539"/>
        <v>1686030.06</v>
      </c>
      <c r="BJ17" s="930">
        <f t="shared" ca="1" si="539"/>
        <v>1683738.81</v>
      </c>
      <c r="BK17" s="930">
        <f t="shared" ca="1" si="539"/>
        <v>1681447.56</v>
      </c>
      <c r="BL17" s="930">
        <f t="shared" ca="1" si="539"/>
        <v>1679156.31</v>
      </c>
      <c r="BM17" s="930">
        <f t="shared" ca="1" si="539"/>
        <v>1676846.73</v>
      </c>
      <c r="BN17" s="930">
        <f t="shared" ca="1" si="539"/>
        <v>1674555.48</v>
      </c>
      <c r="BO17" s="930">
        <f t="shared" ca="1" si="539"/>
        <v>1672264.23</v>
      </c>
      <c r="BP17" s="930">
        <f t="shared" ca="1" si="539"/>
        <v>1669972.98</v>
      </c>
      <c r="BQ17" s="930">
        <f t="shared" ca="1" si="539"/>
        <v>1667663.4</v>
      </c>
      <c r="BR17" s="930">
        <f t="shared" ca="1" si="539"/>
        <v>1665372.15</v>
      </c>
      <c r="BS17" s="930">
        <f t="shared" ca="1" si="539"/>
        <v>1663080.9</v>
      </c>
      <c r="BT17" s="930">
        <f t="shared" ca="1" si="539"/>
        <v>1660771.3199999998</v>
      </c>
      <c r="BU17" s="930">
        <f t="shared" ca="1" si="539"/>
        <v>1658480.0699999998</v>
      </c>
      <c r="BV17" s="930">
        <f t="shared" ca="1" si="539"/>
        <v>1656188.8199999998</v>
      </c>
      <c r="BW17" s="930">
        <f t="shared" ca="1" si="539"/>
        <v>1653897.5699999998</v>
      </c>
      <c r="BX17" s="930">
        <f t="shared" ca="1" si="539"/>
        <v>1651587.99</v>
      </c>
      <c r="BY17" s="930">
        <f t="shared" ca="1" si="539"/>
        <v>1649296.74</v>
      </c>
      <c r="BZ17" s="930">
        <f t="shared" ca="1" si="539"/>
        <v>1647005.49</v>
      </c>
      <c r="CA17" s="930">
        <f t="shared" ca="1" si="539"/>
        <v>1644695.91</v>
      </c>
      <c r="CB17" s="930">
        <f t="shared" ca="1" si="539"/>
        <v>1642404.66</v>
      </c>
      <c r="CC17" s="930">
        <f t="shared" ca="1" si="539"/>
        <v>1640113.41</v>
      </c>
      <c r="CD17" s="930">
        <f t="shared" ca="1" si="539"/>
        <v>1637822.16</v>
      </c>
      <c r="CE17" s="930">
        <f t="shared" ca="1" si="539"/>
        <v>1635512.58</v>
      </c>
      <c r="CF17" s="930">
        <f t="shared" ca="1" si="539"/>
        <v>1633221.33</v>
      </c>
      <c r="CG17" s="930">
        <f t="shared" ca="1" si="539"/>
        <v>1630930.08</v>
      </c>
      <c r="CH17" s="930">
        <f t="shared" ca="1" si="539"/>
        <v>1628638.83</v>
      </c>
      <c r="CI17" s="930">
        <f t="shared" ca="1" si="539"/>
        <v>1626329.25</v>
      </c>
      <c r="CJ17" s="930">
        <f t="shared" ca="1" si="539"/>
        <v>1624038</v>
      </c>
      <c r="CK17" s="930">
        <f t="shared" ca="1" si="539"/>
        <v>1621746.75</v>
      </c>
      <c r="CL17" s="930">
        <f t="shared" ca="1" si="539"/>
        <v>1619437.17</v>
      </c>
      <c r="CM17" s="930">
        <f t="shared" ca="1" si="539"/>
        <v>1617145.92</v>
      </c>
      <c r="CN17" s="930">
        <f t="shared" ca="1" si="539"/>
        <v>1614854.67</v>
      </c>
      <c r="CO17" s="930">
        <f t="shared" ca="1" si="539"/>
        <v>1612563.42</v>
      </c>
      <c r="CP17" s="930">
        <f t="shared" ca="1" si="539"/>
        <v>1610253.84</v>
      </c>
      <c r="CQ17" s="930">
        <f t="shared" ca="1" si="539"/>
        <v>1607962.59</v>
      </c>
      <c r="CR17" s="930">
        <f t="shared" ca="1" si="539"/>
        <v>1605671.34</v>
      </c>
      <c r="CS17" s="930">
        <f t="shared" ca="1" si="539"/>
        <v>1603380.09</v>
      </c>
      <c r="CT17" s="930">
        <f t="shared" ca="1" si="539"/>
        <v>1601070.51</v>
      </c>
      <c r="CU17" s="930">
        <f t="shared" ca="1" si="539"/>
        <v>1598779.26</v>
      </c>
      <c r="CV17" s="930">
        <f t="shared" ca="1" si="539"/>
        <v>1596488.01</v>
      </c>
      <c r="CW17" s="930">
        <f t="shared" ca="1" si="539"/>
        <v>1594178.4300000002</v>
      </c>
      <c r="CX17" s="930">
        <f t="shared" ca="1" si="539"/>
        <v>1591887.1800000002</v>
      </c>
      <c r="CY17" s="930">
        <f t="shared" ca="1" si="539"/>
        <v>1589595.9300000002</v>
      </c>
      <c r="CZ17" s="930">
        <f t="shared" ca="1" si="539"/>
        <v>1587304.6800000002</v>
      </c>
      <c r="DA17" s="930">
        <f t="shared" ca="1" si="540"/>
        <v>1584995.1</v>
      </c>
      <c r="DB17" s="930">
        <f t="shared" ca="1" si="540"/>
        <v>1582703.85</v>
      </c>
      <c r="DC17" s="930">
        <f t="shared" ca="1" si="540"/>
        <v>1580412.6</v>
      </c>
      <c r="DD17" s="930">
        <f t="shared" ca="1" si="540"/>
        <v>1578103.02</v>
      </c>
      <c r="DE17" s="930">
        <f t="shared" ca="1" si="540"/>
        <v>1575811.77</v>
      </c>
      <c r="DF17" s="930">
        <f t="shared" ca="1" si="540"/>
        <v>1573520.52</v>
      </c>
      <c r="DG17" s="930">
        <f t="shared" ca="1" si="540"/>
        <v>1571229.27</v>
      </c>
      <c r="DH17" s="930">
        <f t="shared" ca="1" si="540"/>
        <v>1568919.69</v>
      </c>
      <c r="DI17" s="930">
        <f t="shared" ca="1" si="540"/>
        <v>1566628.44</v>
      </c>
      <c r="DJ17" s="930">
        <f t="shared" ca="1" si="540"/>
        <v>1564337.19</v>
      </c>
      <c r="DK17" s="930">
        <f t="shared" ca="1" si="540"/>
        <v>1562045.94</v>
      </c>
      <c r="DL17" s="930">
        <f t="shared" ca="1" si="540"/>
        <v>1559736.3599999999</v>
      </c>
      <c r="DM17" s="930">
        <f t="shared" ca="1" si="540"/>
        <v>1557445.1099999999</v>
      </c>
      <c r="DN17" s="930">
        <f t="shared" ca="1" si="540"/>
        <v>1555153.8599999999</v>
      </c>
      <c r="DO17" s="930">
        <f t="shared" ca="1" si="540"/>
        <v>1552844.28</v>
      </c>
      <c r="DP17" s="930">
        <f t="shared" ca="1" si="540"/>
        <v>1550553.03</v>
      </c>
      <c r="DQ17" s="930">
        <f t="shared" ca="1" si="540"/>
        <v>1548261.78</v>
      </c>
      <c r="DR17" s="930">
        <f t="shared" ca="1" si="540"/>
        <v>1545970.53</v>
      </c>
      <c r="DS17" s="930">
        <f t="shared" ca="1" si="540"/>
        <v>1543660.95</v>
      </c>
      <c r="DT17" s="930">
        <f t="shared" ca="1" si="540"/>
        <v>1541369.7</v>
      </c>
      <c r="DU17" s="930">
        <f t="shared" ca="1" si="540"/>
        <v>1539078.45</v>
      </c>
      <c r="DV17" s="930">
        <f t="shared" ca="1" si="540"/>
        <v>1536787.2</v>
      </c>
      <c r="DW17" s="930">
        <f t="shared" ca="1" si="540"/>
        <v>1534477.6199999999</v>
      </c>
      <c r="DX17" s="930">
        <f t="shared" ca="1" si="540"/>
        <v>1532186.3699999999</v>
      </c>
      <c r="DY17" s="930">
        <f t="shared" ca="1" si="540"/>
        <v>1529895.1199999999</v>
      </c>
      <c r="DZ17" s="930">
        <f t="shared" ca="1" si="540"/>
        <v>1527585.54</v>
      </c>
      <c r="EA17" s="930">
        <f t="shared" ca="1" si="540"/>
        <v>1525294.29</v>
      </c>
      <c r="EB17" s="930">
        <f t="shared" ca="1" si="540"/>
        <v>1523003.04</v>
      </c>
      <c r="EC17" s="930">
        <f t="shared" ca="1" si="540"/>
        <v>1520711.79</v>
      </c>
      <c r="ED17" s="930">
        <f t="shared" ca="1" si="540"/>
        <v>1518402.21</v>
      </c>
      <c r="EE17" s="930">
        <f t="shared" ca="1" si="540"/>
        <v>1516110.96</v>
      </c>
      <c r="EF17" s="930">
        <f t="shared" ca="1" si="540"/>
        <v>1513819.71</v>
      </c>
      <c r="EG17" s="930">
        <f t="shared" ca="1" si="540"/>
        <v>1511510.1300000001</v>
      </c>
      <c r="EH17" s="930">
        <f t="shared" ca="1" si="540"/>
        <v>1509218.8800000001</v>
      </c>
      <c r="EI17" s="930">
        <f t="shared" ca="1" si="540"/>
        <v>1506927.6300000001</v>
      </c>
      <c r="EJ17" s="930">
        <f t="shared" ca="1" si="540"/>
        <v>1504636.3800000001</v>
      </c>
      <c r="EK17" s="930">
        <f t="shared" ca="1" si="540"/>
        <v>1502326.8</v>
      </c>
      <c r="EL17" s="930">
        <f t="shared" ca="1" si="540"/>
        <v>1500035.55</v>
      </c>
      <c r="EM17" s="930">
        <f t="shared" ca="1" si="540"/>
        <v>1497744.3</v>
      </c>
      <c r="EN17" s="930">
        <f t="shared" ca="1" si="540"/>
        <v>1495453.05</v>
      </c>
      <c r="EO17" s="930">
        <f t="shared" ca="1" si="540"/>
        <v>1493143.47</v>
      </c>
      <c r="EP17" s="930">
        <f t="shared" ca="1" si="540"/>
        <v>1490852.22</v>
      </c>
      <c r="EQ17" s="930">
        <f t="shared" ca="1" si="540"/>
        <v>1488560.97</v>
      </c>
      <c r="ER17" s="930">
        <f t="shared" ca="1" si="540"/>
        <v>1486251.3900000001</v>
      </c>
      <c r="ES17" s="930">
        <f t="shared" ca="1" si="540"/>
        <v>1483960.1400000001</v>
      </c>
      <c r="ET17" s="930">
        <f t="shared" ca="1" si="540"/>
        <v>1481668.8900000001</v>
      </c>
      <c r="EU17" s="930">
        <f t="shared" ca="1" si="540"/>
        <v>1479377.6400000001</v>
      </c>
      <c r="EV17" s="930">
        <f t="shared" ca="1" si="540"/>
        <v>1477068.06</v>
      </c>
      <c r="EW17" s="930">
        <f t="shared" ca="1" si="540"/>
        <v>1474776.81</v>
      </c>
      <c r="EX17" s="930">
        <f t="shared" ca="1" si="540"/>
        <v>1472485.56</v>
      </c>
      <c r="EY17" s="930">
        <f t="shared" ca="1" si="540"/>
        <v>1470194.31</v>
      </c>
      <c r="EZ17" s="930">
        <f t="shared" ca="1" si="540"/>
        <v>1467884.73</v>
      </c>
      <c r="FA17" s="930">
        <f t="shared" ca="1" si="540"/>
        <v>1465593.48</v>
      </c>
      <c r="FB17" s="930">
        <f t="shared" ca="1" si="540"/>
        <v>1463302.23</v>
      </c>
      <c r="FC17" s="930">
        <f t="shared" ca="1" si="540"/>
        <v>1460992.65</v>
      </c>
      <c r="FD17" s="930">
        <f t="shared" ca="1" si="540"/>
        <v>1458701.4</v>
      </c>
      <c r="FE17" s="930">
        <f t="shared" ca="1" si="540"/>
        <v>1456410.15</v>
      </c>
      <c r="FF17" s="930">
        <f t="shared" ca="1" si="540"/>
        <v>1454118.9</v>
      </c>
      <c r="FG17" s="930">
        <f t="shared" ca="1" si="540"/>
        <v>1451809.3199999998</v>
      </c>
      <c r="FH17" s="930">
        <f t="shared" ca="1" si="540"/>
        <v>1449518.0699999998</v>
      </c>
      <c r="FI17" s="930">
        <f t="shared" ca="1" si="540"/>
        <v>1447226.8199999998</v>
      </c>
      <c r="FJ17" s="930">
        <f t="shared" ca="1" si="540"/>
        <v>1444917.24</v>
      </c>
      <c r="FK17" s="930">
        <f t="shared" ca="1" si="540"/>
        <v>1442625.99</v>
      </c>
      <c r="FL17" s="930">
        <f t="shared" ca="1" si="540"/>
        <v>1440334.74</v>
      </c>
      <c r="FM17" s="930">
        <f t="shared" ca="1" si="541"/>
        <v>1438043.49</v>
      </c>
      <c r="FN17" s="930">
        <f t="shared" ca="1" si="541"/>
        <v>1435733.91</v>
      </c>
      <c r="FO17" s="930">
        <f t="shared" ca="1" si="541"/>
        <v>1433442.66</v>
      </c>
      <c r="FP17" s="930">
        <f t="shared" ca="1" si="541"/>
        <v>1431151.41</v>
      </c>
      <c r="FQ17" s="930">
        <f t="shared" ca="1" si="541"/>
        <v>1428860.16</v>
      </c>
      <c r="FR17" s="930">
        <f t="shared" ca="1" si="541"/>
        <v>1426550.58</v>
      </c>
      <c r="FS17" s="930">
        <f t="shared" ca="1" si="541"/>
        <v>1424259.33</v>
      </c>
      <c r="FT17" s="930">
        <f t="shared" ca="1" si="541"/>
        <v>1421968.08</v>
      </c>
      <c r="FU17" s="930">
        <f t="shared" ca="1" si="541"/>
        <v>1419658.5</v>
      </c>
      <c r="FV17" s="930">
        <f t="shared" ca="1" si="541"/>
        <v>1417367.25</v>
      </c>
      <c r="FW17" s="930">
        <f t="shared" ca="1" si="541"/>
        <v>1415076</v>
      </c>
      <c r="FX17" s="930">
        <f t="shared" ca="1" si="541"/>
        <v>1412784.75</v>
      </c>
      <c r="FY17" s="930">
        <f t="shared" ca="1" si="541"/>
        <v>1410475.17</v>
      </c>
      <c r="FZ17" s="930">
        <f t="shared" ca="1" si="541"/>
        <v>1408183.92</v>
      </c>
      <c r="GA17" s="930">
        <f t="shared" ca="1" si="542"/>
        <v>1405892.67</v>
      </c>
      <c r="GB17" s="930">
        <f t="shared" ca="1" si="542"/>
        <v>1403601.42</v>
      </c>
      <c r="GC17" s="930">
        <f t="shared" ca="1" si="542"/>
        <v>1401291.84</v>
      </c>
      <c r="GD17" s="930">
        <f t="shared" ca="1" si="542"/>
        <v>1399000.59</v>
      </c>
      <c r="GE17" s="930">
        <f t="shared" ca="1" si="542"/>
        <v>1396709.34</v>
      </c>
      <c r="GF17" s="930">
        <f t="shared" ca="1" si="542"/>
        <v>1394399.76</v>
      </c>
      <c r="GG17" s="930">
        <f t="shared" ca="1" si="542"/>
        <v>1392108.51</v>
      </c>
      <c r="GH17" s="930">
        <f t="shared" ca="1" si="542"/>
        <v>1389817.26</v>
      </c>
      <c r="GI17" s="930">
        <f t="shared" ca="1" si="542"/>
        <v>1387526.01</v>
      </c>
      <c r="GJ17" s="930">
        <f t="shared" ca="1" si="542"/>
        <v>1385216.4300000002</v>
      </c>
      <c r="GK17" s="930">
        <f t="shared" ca="1" si="542"/>
        <v>1382925.1800000002</v>
      </c>
      <c r="GL17" s="930">
        <f t="shared" ca="1" si="542"/>
        <v>1380633.9300000002</v>
      </c>
      <c r="GM17" s="930">
        <f t="shared" ca="1" si="542"/>
        <v>1378324.35</v>
      </c>
      <c r="GN17" s="930">
        <f t="shared" ca="1" si="542"/>
        <v>1376033.1</v>
      </c>
      <c r="GO17" s="930">
        <f t="shared" ca="1" si="542"/>
        <v>1373741.85</v>
      </c>
      <c r="GP17" s="930">
        <f t="shared" ca="1" si="542"/>
        <v>1371450.6</v>
      </c>
      <c r="GQ17" s="930">
        <f t="shared" ca="1" si="542"/>
        <v>1369141.02</v>
      </c>
      <c r="GR17" s="930">
        <f t="shared" ca="1" si="542"/>
        <v>1366849.77</v>
      </c>
      <c r="GS17" s="930">
        <f t="shared" ca="1" si="542"/>
        <v>1364558.52</v>
      </c>
      <c r="GT17" s="930">
        <f t="shared" ca="1" si="542"/>
        <v>1362267.27</v>
      </c>
      <c r="GU17" s="930">
        <f t="shared" ca="1" si="542"/>
        <v>1359957.69</v>
      </c>
      <c r="GV17" s="930">
        <f t="shared" ca="1" si="542"/>
        <v>1357666.44</v>
      </c>
      <c r="GW17" s="930">
        <f t="shared" ca="1" si="542"/>
        <v>1355375.19</v>
      </c>
      <c r="GX17" s="930">
        <f t="shared" ca="1" si="542"/>
        <v>1353065.6099999999</v>
      </c>
      <c r="GY17" s="930">
        <f t="shared" ca="1" si="542"/>
        <v>1350774.3599999999</v>
      </c>
      <c r="GZ17" s="930">
        <f t="shared" ca="1" si="542"/>
        <v>1348483.1099999999</v>
      </c>
      <c r="HA17" s="930">
        <f t="shared" ca="1" si="542"/>
        <v>1346191.8599999999</v>
      </c>
      <c r="HB17" s="930">
        <f t="shared" ca="1" si="542"/>
        <v>1343882.28</v>
      </c>
      <c r="HC17" s="930">
        <f t="shared" ca="1" si="542"/>
        <v>1341591.03</v>
      </c>
      <c r="HD17" s="930">
        <f t="shared" ca="1" si="542"/>
        <v>1339299.78</v>
      </c>
      <c r="HE17" s="930">
        <f t="shared" ca="1" si="542"/>
        <v>1337008.53</v>
      </c>
      <c r="HF17" s="930">
        <f t="shared" ca="1" si="542"/>
        <v>1334698.95</v>
      </c>
      <c r="HG17" s="930">
        <f t="shared" ca="1" si="542"/>
        <v>1332407.7</v>
      </c>
      <c r="HH17" s="930">
        <f t="shared" ca="1" si="542"/>
        <v>1330116.45</v>
      </c>
      <c r="HI17" s="930">
        <f t="shared" ca="1" si="542"/>
        <v>1327806.8699999999</v>
      </c>
      <c r="HJ17" s="930">
        <f t="shared" ca="1" si="542"/>
        <v>1325515.6199999999</v>
      </c>
      <c r="HK17" s="930">
        <f t="shared" ca="1" si="542"/>
        <v>1323224.3699999999</v>
      </c>
      <c r="HL17" s="930">
        <f t="shared" ca="1" si="542"/>
        <v>1320933.1199999999</v>
      </c>
      <c r="HM17" s="930">
        <f t="shared" ca="1" si="542"/>
        <v>1318623.54</v>
      </c>
      <c r="HN17" s="930">
        <f t="shared" ca="1" si="542"/>
        <v>1316332.29</v>
      </c>
      <c r="HO17" s="930">
        <f t="shared" ca="1" si="542"/>
        <v>1314041.04</v>
      </c>
      <c r="HP17" s="930">
        <f t="shared" ca="1" si="542"/>
        <v>1311731.46</v>
      </c>
      <c r="HQ17" s="930">
        <f t="shared" ca="1" si="542"/>
        <v>1309440.21</v>
      </c>
      <c r="HR17" s="930">
        <f t="shared" ca="1" si="542"/>
        <v>1307148.96</v>
      </c>
      <c r="HS17" s="930">
        <f t="shared" ca="1" si="542"/>
        <v>1304857.71</v>
      </c>
      <c r="HT17" s="930">
        <f t="shared" ca="1" si="542"/>
        <v>1302548.1300000001</v>
      </c>
      <c r="HU17" s="930">
        <f t="shared" ca="1" si="542"/>
        <v>1300256.8800000001</v>
      </c>
      <c r="HV17" s="930">
        <f t="shared" ca="1" si="542"/>
        <v>1297965.6300000001</v>
      </c>
      <c r="HW17" s="930">
        <f t="shared" ca="1" si="542"/>
        <v>1295674.3800000001</v>
      </c>
      <c r="HX17" s="930">
        <f t="shared" ca="1" si="542"/>
        <v>1293364.8</v>
      </c>
      <c r="HY17" s="930">
        <f t="shared" ca="1" si="542"/>
        <v>1291073.55</v>
      </c>
      <c r="HZ17" s="930">
        <f t="shared" ca="1" si="542"/>
        <v>1288782.3</v>
      </c>
      <c r="IA17" s="930">
        <f t="shared" ca="1" si="543"/>
        <v>1286472.72</v>
      </c>
      <c r="IB17" s="930">
        <f t="shared" ca="1" si="543"/>
        <v>1284181.47</v>
      </c>
      <c r="IC17" s="930">
        <f t="shared" ca="1" si="543"/>
        <v>1281890.22</v>
      </c>
      <c r="ID17" s="930">
        <f t="shared" ca="1" si="543"/>
        <v>1279598.97</v>
      </c>
      <c r="IE17" s="930">
        <f t="shared" ca="1" si="543"/>
        <v>1277289.3900000001</v>
      </c>
      <c r="IF17" s="930">
        <f t="shared" ca="1" si="543"/>
        <v>1274998.1400000001</v>
      </c>
      <c r="IG17" s="930">
        <f t="shared" ca="1" si="543"/>
        <v>1272706.8900000001</v>
      </c>
      <c r="IH17" s="930">
        <f t="shared" ca="1" si="543"/>
        <v>1270415.6400000001</v>
      </c>
      <c r="II17" s="930">
        <f t="shared" ca="1" si="543"/>
        <v>1268106.06</v>
      </c>
      <c r="IJ17" s="930">
        <f t="shared" ca="1" si="543"/>
        <v>1265814.81</v>
      </c>
      <c r="IK17" s="930">
        <f t="shared" ca="1" si="543"/>
        <v>1263523.56</v>
      </c>
      <c r="IL17" s="930">
        <f t="shared" ca="1" si="543"/>
        <v>1261213.98</v>
      </c>
      <c r="IM17" s="930">
        <f t="shared" ca="1" si="543"/>
        <v>1258922.73</v>
      </c>
      <c r="IN17" s="930">
        <f t="shared" ca="1" si="543"/>
        <v>1256631.48</v>
      </c>
      <c r="IO17" s="930">
        <f t="shared" ca="1" si="543"/>
        <v>1254340.23</v>
      </c>
      <c r="IP17" s="930">
        <f t="shared" ca="1" si="543"/>
        <v>1252030.6499999999</v>
      </c>
      <c r="IQ17" s="930">
        <f t="shared" ca="1" si="543"/>
        <v>1249739.3999999999</v>
      </c>
      <c r="IR17" s="930">
        <f t="shared" ca="1" si="543"/>
        <v>1247448.1499999999</v>
      </c>
      <c r="IS17" s="930">
        <f t="shared" ca="1" si="543"/>
        <v>1245138.5699999998</v>
      </c>
      <c r="IT17" s="930">
        <f t="shared" ca="1" si="543"/>
        <v>1242847.3199999998</v>
      </c>
      <c r="IU17" s="930">
        <f t="shared" ca="1" si="543"/>
        <v>1240556.0699999998</v>
      </c>
      <c r="IV17" s="930">
        <f t="shared" ca="1" si="543"/>
        <v>1238264.8199999998</v>
      </c>
      <c r="IW17" s="930">
        <f t="shared" ca="1" si="543"/>
        <v>1235955.24</v>
      </c>
      <c r="IX17" s="930">
        <f t="shared" ca="1" si="543"/>
        <v>1233663.99</v>
      </c>
      <c r="IY17" s="930">
        <f t="shared" ca="1" si="543"/>
        <v>1231372.74</v>
      </c>
      <c r="IZ17" s="930">
        <f t="shared" ca="1" si="543"/>
        <v>1229081.49</v>
      </c>
      <c r="JA17" s="930">
        <f t="shared" ca="1" si="543"/>
        <v>1226771.9099999999</v>
      </c>
      <c r="JB17" s="930">
        <f t="shared" ca="1" si="543"/>
        <v>1224480.6599999999</v>
      </c>
      <c r="JC17" s="930">
        <f t="shared" ca="1" si="543"/>
        <v>1222189.4099999999</v>
      </c>
      <c r="JD17" s="930">
        <f t="shared" ca="1" si="543"/>
        <v>1219879.83</v>
      </c>
      <c r="JE17" s="930">
        <f t="shared" ca="1" si="543"/>
        <v>1217588.58</v>
      </c>
      <c r="JF17" s="930">
        <f t="shared" ca="1" si="543"/>
        <v>1215297.33</v>
      </c>
      <c r="JG17" s="930">
        <f t="shared" ca="1" si="543"/>
        <v>1213006.08</v>
      </c>
      <c r="JH17" s="930">
        <f t="shared" ca="1" si="543"/>
        <v>1210696.5</v>
      </c>
      <c r="JI17" s="930">
        <f t="shared" ca="1" si="543"/>
        <v>1208405.25</v>
      </c>
      <c r="JJ17" s="930">
        <f t="shared" ca="1" si="543"/>
        <v>1206114</v>
      </c>
      <c r="JK17" s="930">
        <f t="shared" ca="1" si="543"/>
        <v>1203822.75</v>
      </c>
      <c r="JL17" s="930">
        <f t="shared" ca="1" si="543"/>
        <v>1201513.17</v>
      </c>
      <c r="JM17" s="930">
        <f t="shared" ca="1" si="543"/>
        <v>1199221.92</v>
      </c>
      <c r="JN17" s="930">
        <f t="shared" ca="1" si="543"/>
        <v>1196930.67</v>
      </c>
      <c r="JO17" s="930">
        <f t="shared" ca="1" si="543"/>
        <v>1194621.0900000001</v>
      </c>
      <c r="JP17" s="930">
        <f t="shared" ca="1" si="543"/>
        <v>1192329.8400000001</v>
      </c>
      <c r="JQ17" s="930">
        <f t="shared" ca="1" si="543"/>
        <v>1190038.5900000001</v>
      </c>
      <c r="JR17" s="930">
        <f t="shared" ca="1" si="543"/>
        <v>1187747.3400000001</v>
      </c>
      <c r="JS17" s="930">
        <f t="shared" ca="1" si="543"/>
        <v>1185437.76</v>
      </c>
      <c r="JT17" s="930">
        <f t="shared" ca="1" si="543"/>
        <v>1183146.51</v>
      </c>
      <c r="JU17" s="930">
        <f t="shared" ca="1" si="543"/>
        <v>1180855.26</v>
      </c>
      <c r="JV17" s="930">
        <f t="shared" ca="1" si="543"/>
        <v>1178545.6800000002</v>
      </c>
      <c r="JW17" s="930">
        <f t="shared" ca="1" si="543"/>
        <v>1176254.4300000002</v>
      </c>
      <c r="JX17" s="930">
        <f t="shared" ca="1" si="543"/>
        <v>1173963.1800000002</v>
      </c>
      <c r="JY17" s="930">
        <f t="shared" ca="1" si="543"/>
        <v>1171671.9300000002</v>
      </c>
      <c r="JZ17" s="930">
        <f t="shared" ca="1" si="543"/>
        <v>1169362.3500000001</v>
      </c>
      <c r="KA17" s="930">
        <f t="shared" ca="1" si="543"/>
        <v>1167071.1000000001</v>
      </c>
      <c r="KB17" s="930">
        <f t="shared" ca="1" si="543"/>
        <v>1164779.8500000001</v>
      </c>
      <c r="KC17" s="930">
        <f t="shared" ca="1" si="543"/>
        <v>1162488.6000000001</v>
      </c>
      <c r="KD17" s="930">
        <f t="shared" ca="1" si="543"/>
        <v>1160179.02</v>
      </c>
      <c r="KE17" s="930">
        <f t="shared" ca="1" si="543"/>
        <v>1157887.77</v>
      </c>
      <c r="KF17" s="930">
        <f t="shared" ca="1" si="543"/>
        <v>1155596.52</v>
      </c>
      <c r="KG17" s="930">
        <f t="shared" ca="1" si="543"/>
        <v>1153286.94</v>
      </c>
      <c r="KH17" s="930">
        <f t="shared" ca="1" si="543"/>
        <v>1150995.69</v>
      </c>
      <c r="KI17" s="930">
        <f t="shared" ca="1" si="543"/>
        <v>1148704.44</v>
      </c>
      <c r="KJ17" s="930">
        <f t="shared" ca="1" si="543"/>
        <v>1146413.19</v>
      </c>
      <c r="KK17" s="930">
        <f t="shared" ca="1" si="543"/>
        <v>1144103.6099999999</v>
      </c>
      <c r="KL17" s="930">
        <f t="shared" ca="1" si="543"/>
        <v>1141812.3599999999</v>
      </c>
      <c r="KM17" s="930">
        <f t="shared" ca="1" si="544"/>
        <v>1139521.1099999999</v>
      </c>
      <c r="KN17" s="930">
        <f t="shared" ca="1" si="544"/>
        <v>1137229.8599999999</v>
      </c>
      <c r="KO17" s="930">
        <f t="shared" ca="1" si="544"/>
        <v>1134920.28</v>
      </c>
      <c r="KP17" s="930">
        <f t="shared" ca="1" si="544"/>
        <v>1132629.03</v>
      </c>
      <c r="KQ17" s="930">
        <f t="shared" ca="1" si="544"/>
        <v>1130337.78</v>
      </c>
      <c r="KR17" s="930">
        <f t="shared" ca="1" si="544"/>
        <v>1128028.2</v>
      </c>
      <c r="KS17" s="930">
        <f t="shared" ca="1" si="544"/>
        <v>1125736.95</v>
      </c>
      <c r="KT17" s="930">
        <f t="shared" ca="1" si="544"/>
        <v>1123445.7</v>
      </c>
      <c r="KU17" s="930">
        <f t="shared" ca="1" si="544"/>
        <v>1121154.45</v>
      </c>
      <c r="KV17" s="930">
        <f t="shared" ca="1" si="544"/>
        <v>1118844.8699999999</v>
      </c>
      <c r="KW17" s="930">
        <f t="shared" ca="1" si="544"/>
        <v>1116553.6199999999</v>
      </c>
      <c r="KX17" s="930">
        <f t="shared" ca="1" si="544"/>
        <v>1114262.3699999999</v>
      </c>
      <c r="KY17" s="930">
        <f t="shared" ca="1" si="544"/>
        <v>1111952.79</v>
      </c>
      <c r="KZ17" s="930">
        <f t="shared" ca="1" si="544"/>
        <v>1109661.54</v>
      </c>
      <c r="LA17" s="930">
        <f t="shared" ca="1" si="544"/>
        <v>1107370.29</v>
      </c>
      <c r="LB17" s="930">
        <f t="shared" ca="1" si="544"/>
        <v>1105079.04</v>
      </c>
      <c r="LC17" s="930">
        <f t="shared" ca="1" si="544"/>
        <v>1102769.46</v>
      </c>
      <c r="LD17" s="930">
        <f t="shared" ca="1" si="544"/>
        <v>1100478.21</v>
      </c>
      <c r="LE17" s="930">
        <f t="shared" ca="1" si="544"/>
        <v>1098186.96</v>
      </c>
      <c r="LF17" s="930">
        <f t="shared" ca="1" si="544"/>
        <v>1095895.71</v>
      </c>
      <c r="LG17" s="930">
        <f t="shared" ca="1" si="544"/>
        <v>1093586.1300000001</v>
      </c>
      <c r="LH17" s="930">
        <f t="shared" ca="1" si="544"/>
        <v>1091294.8800000001</v>
      </c>
      <c r="LI17" s="930">
        <f t="shared" ca="1" si="544"/>
        <v>1089003.6300000001</v>
      </c>
      <c r="LJ17" s="930">
        <f t="shared" ca="1" si="544"/>
        <v>1086694.05</v>
      </c>
      <c r="LK17" s="930">
        <f t="shared" ca="1" si="544"/>
        <v>1084402.8</v>
      </c>
      <c r="LL17" s="930">
        <f t="shared" ca="1" si="544"/>
        <v>1082111.55</v>
      </c>
      <c r="LM17" s="930">
        <f t="shared" ca="1" si="544"/>
        <v>1079820.3</v>
      </c>
      <c r="LN17" s="930">
        <f t="shared" ca="1" si="544"/>
        <v>1077510.72</v>
      </c>
      <c r="LO17" s="930">
        <f t="shared" ca="1" si="544"/>
        <v>1075219.47</v>
      </c>
      <c r="LP17" s="930">
        <f t="shared" ca="1" si="544"/>
        <v>1072928.22</v>
      </c>
      <c r="LQ17" s="930">
        <f t="shared" ca="1" si="544"/>
        <v>1070636.97</v>
      </c>
      <c r="LR17" s="930">
        <f t="shared" ca="1" si="544"/>
        <v>1068327.3900000001</v>
      </c>
      <c r="LS17" s="930">
        <f t="shared" ca="1" si="544"/>
        <v>1066036.1400000001</v>
      </c>
      <c r="LT17" s="930">
        <f t="shared" ca="1" si="544"/>
        <v>1063744.8900000001</v>
      </c>
      <c r="LU17" s="930">
        <f t="shared" ca="1" si="544"/>
        <v>1061435.31</v>
      </c>
      <c r="LV17" s="930">
        <f t="shared" ca="1" si="544"/>
        <v>1059144.06</v>
      </c>
      <c r="LW17" s="930">
        <f t="shared" ca="1" si="544"/>
        <v>1056852.81</v>
      </c>
      <c r="LX17" s="930">
        <f t="shared" ca="1" si="544"/>
        <v>1054561.56</v>
      </c>
      <c r="LY17" s="930">
        <f t="shared" ca="1" si="544"/>
        <v>1052251.98</v>
      </c>
      <c r="LZ17" s="930">
        <f t="shared" ca="1" si="544"/>
        <v>1049960.73</v>
      </c>
      <c r="MA17" s="930">
        <f t="shared" ca="1" si="544"/>
        <v>1047669.4799999999</v>
      </c>
      <c r="MB17" s="930">
        <f t="shared" ca="1" si="544"/>
        <v>1045359.8999999999</v>
      </c>
      <c r="MC17" s="930">
        <f t="shared" ca="1" si="544"/>
        <v>1043068.6499999999</v>
      </c>
      <c r="MD17" s="930">
        <f t="shared" ca="1" si="544"/>
        <v>1040777.3999999999</v>
      </c>
      <c r="ME17" s="930">
        <f t="shared" ca="1" si="544"/>
        <v>1038486.1499999999</v>
      </c>
      <c r="MF17" s="930">
        <f t="shared" ca="1" si="544"/>
        <v>1036176.57</v>
      </c>
      <c r="MG17" s="930">
        <f t="shared" ca="1" si="544"/>
        <v>1033885.32</v>
      </c>
      <c r="MH17" s="930">
        <f t="shared" ca="1" si="544"/>
        <v>1031594.07</v>
      </c>
      <c r="MI17" s="930">
        <f t="shared" ca="1" si="544"/>
        <v>1029302.82</v>
      </c>
      <c r="MJ17" s="930">
        <f t="shared" ca="1" si="544"/>
        <v>1026993.24</v>
      </c>
      <c r="MK17" s="930">
        <f t="shared" ca="1" si="544"/>
        <v>1024701.99</v>
      </c>
      <c r="ML17" s="930">
        <f t="shared" ca="1" si="544"/>
        <v>1022410.74</v>
      </c>
      <c r="MM17" s="930">
        <f t="shared" ca="1" si="544"/>
        <v>1020101.1599999999</v>
      </c>
      <c r="MN17" s="930">
        <f t="shared" ca="1" si="544"/>
        <v>1017809.9099999999</v>
      </c>
      <c r="MO17" s="930">
        <f t="shared" ca="1" si="544"/>
        <v>1015518.6599999999</v>
      </c>
      <c r="MP17" s="930">
        <f t="shared" ca="1" si="544"/>
        <v>1013227.4099999999</v>
      </c>
      <c r="MQ17" s="930">
        <f t="shared" ca="1" si="544"/>
        <v>1010917.83</v>
      </c>
      <c r="MR17" s="930">
        <f t="shared" ca="1" si="544"/>
        <v>1008626.58</v>
      </c>
      <c r="MS17" s="930">
        <f t="shared" ca="1" si="544"/>
        <v>1006335.33</v>
      </c>
      <c r="MT17" s="930">
        <f t="shared" ca="1" si="544"/>
        <v>1004044.08</v>
      </c>
      <c r="MU17" s="930">
        <f t="shared" ca="1" si="544"/>
        <v>1001734.5</v>
      </c>
      <c r="MV17" s="930">
        <f t="shared" ca="1" si="544"/>
        <v>999443.25</v>
      </c>
      <c r="MW17" s="930">
        <f t="shared" ca="1" si="544"/>
        <v>997152</v>
      </c>
      <c r="MX17" s="930">
        <f t="shared" ca="1" si="544"/>
        <v>994842.42</v>
      </c>
      <c r="MY17" s="930">
        <f t="shared" ca="1" si="545"/>
        <v>992551.17</v>
      </c>
      <c r="MZ17" s="930">
        <f t="shared" ca="1" si="545"/>
        <v>990259.92</v>
      </c>
      <c r="NA17" s="930">
        <f t="shared" ca="1" si="545"/>
        <v>987968.67</v>
      </c>
      <c r="NB17" s="930">
        <f t="shared" ca="1" si="545"/>
        <v>985659.09000000008</v>
      </c>
      <c r="NC17" s="930">
        <f t="shared" ca="1" si="545"/>
        <v>983367.84000000008</v>
      </c>
      <c r="ND17" s="930">
        <f t="shared" ca="1" si="545"/>
        <v>981076.59000000008</v>
      </c>
      <c r="NE17" s="930">
        <f t="shared" ca="1" si="545"/>
        <v>978767.01</v>
      </c>
      <c r="NF17" s="930">
        <f t="shared" ca="1" si="545"/>
        <v>976475.76</v>
      </c>
      <c r="NG17" s="930">
        <f t="shared" ca="1" si="545"/>
        <v>974184.51</v>
      </c>
      <c r="NH17" s="930">
        <f t="shared" ca="1" si="545"/>
        <v>971893.26</v>
      </c>
      <c r="NI17" s="930">
        <f t="shared" ca="1" si="545"/>
        <v>969583.68</v>
      </c>
      <c r="NJ17" s="930">
        <f t="shared" ca="1" si="545"/>
        <v>967292.43</v>
      </c>
      <c r="NK17" s="930">
        <f t="shared" ca="1" si="545"/>
        <v>965001.18</v>
      </c>
      <c r="NL17" s="930">
        <f t="shared" ca="1" si="545"/>
        <v>962709.93</v>
      </c>
      <c r="NM17" s="930">
        <f t="shared" ca="1" si="545"/>
        <v>960400.35000000009</v>
      </c>
      <c r="NN17" s="930">
        <f t="shared" ca="1" si="545"/>
        <v>958109.10000000009</v>
      </c>
      <c r="NO17" s="930">
        <f t="shared" ca="1" si="545"/>
        <v>955817.85000000009</v>
      </c>
      <c r="NP17" s="930">
        <f t="shared" ca="1" si="545"/>
        <v>953508.27000000014</v>
      </c>
      <c r="NQ17" s="930">
        <f t="shared" ca="1" si="545"/>
        <v>951217.02000000014</v>
      </c>
      <c r="NR17" s="930">
        <f t="shared" ca="1" si="545"/>
        <v>948925.77000000014</v>
      </c>
      <c r="NS17" s="930">
        <f t="shared" ca="1" si="545"/>
        <v>946634.52000000014</v>
      </c>
      <c r="NT17" s="930">
        <f t="shared" ca="1" si="545"/>
        <v>944324.94</v>
      </c>
      <c r="NU17" s="930">
        <f t="shared" ca="1" si="545"/>
        <v>942033.69</v>
      </c>
      <c r="NV17" s="930">
        <f t="shared" ca="1" si="545"/>
        <v>939742.44</v>
      </c>
      <c r="NW17" s="930">
        <f t="shared" ca="1" si="545"/>
        <v>937451.19000000006</v>
      </c>
      <c r="NX17" s="930">
        <f t="shared" ca="1" si="545"/>
        <v>935141.61</v>
      </c>
      <c r="NY17" s="930">
        <f t="shared" ca="1" si="545"/>
        <v>932850.36</v>
      </c>
      <c r="NZ17" s="930">
        <f t="shared" ca="1" si="545"/>
        <v>930559.11</v>
      </c>
      <c r="OA17" s="930">
        <f t="shared" ca="1" si="545"/>
        <v>928249.53</v>
      </c>
      <c r="OB17" s="930">
        <f t="shared" ca="1" si="545"/>
        <v>925958.28</v>
      </c>
      <c r="OC17" s="930">
        <f t="shared" ca="1" si="545"/>
        <v>923667.03</v>
      </c>
      <c r="OD17" s="930">
        <f t="shared" ca="1" si="545"/>
        <v>921375.78</v>
      </c>
      <c r="OE17" s="930">
        <f t="shared" ca="1" si="545"/>
        <v>919066.2</v>
      </c>
      <c r="OF17" s="930">
        <f t="shared" ca="1" si="545"/>
        <v>916774.95</v>
      </c>
      <c r="OG17" s="930">
        <f t="shared" ca="1" si="545"/>
        <v>914483.7</v>
      </c>
      <c r="OH17" s="930">
        <f t="shared" ca="1" si="545"/>
        <v>912174.12</v>
      </c>
      <c r="OI17" s="930">
        <f t="shared" ca="1" si="545"/>
        <v>909882.87</v>
      </c>
      <c r="OJ17" s="930">
        <f t="shared" ca="1" si="545"/>
        <v>907591.62</v>
      </c>
      <c r="OK17" s="930">
        <f t="shared" ca="1" si="545"/>
        <v>905300.37</v>
      </c>
      <c r="OL17" s="930">
        <f t="shared" ca="1" si="545"/>
        <v>902990.79</v>
      </c>
      <c r="OM17" s="930">
        <f t="shared" ca="1" si="545"/>
        <v>900699.54</v>
      </c>
      <c r="ON17" s="930">
        <f t="shared" ca="1" si="545"/>
        <v>898408.29</v>
      </c>
      <c r="OO17" s="930">
        <f t="shared" ca="1" si="545"/>
        <v>896117.04</v>
      </c>
      <c r="OP17" s="930">
        <f t="shared" ca="1" si="545"/>
        <v>893807.46</v>
      </c>
      <c r="OQ17" s="930">
        <f t="shared" ca="1" si="545"/>
        <v>891516.21</v>
      </c>
      <c r="OR17" s="930">
        <f t="shared" ca="1" si="545"/>
        <v>889224.96</v>
      </c>
      <c r="OS17" s="930">
        <f t="shared" ca="1" si="545"/>
        <v>886915.38</v>
      </c>
      <c r="OT17" s="930">
        <f t="shared" ca="1" si="545"/>
        <v>884624.13</v>
      </c>
      <c r="OU17" s="930">
        <f t="shared" ca="1" si="545"/>
        <v>882332.88</v>
      </c>
      <c r="OV17" s="930">
        <f t="shared" ca="1" si="545"/>
        <v>880041.63</v>
      </c>
      <c r="OW17" s="930">
        <f t="shared" ca="1" si="545"/>
        <v>877732.05</v>
      </c>
      <c r="OX17" s="930">
        <f t="shared" ca="1" si="545"/>
        <v>875440.8</v>
      </c>
      <c r="OY17" s="930">
        <f t="shared" ca="1" si="545"/>
        <v>873149.55</v>
      </c>
      <c r="OZ17" s="930">
        <f t="shared" ca="1" si="545"/>
        <v>870858.3</v>
      </c>
      <c r="PA17" s="930">
        <f t="shared" ca="1" si="545"/>
        <v>868548.72</v>
      </c>
      <c r="PB17" s="930">
        <f t="shared" ca="1" si="545"/>
        <v>866257.47</v>
      </c>
      <c r="PC17" s="930">
        <f t="shared" ca="1" si="545"/>
        <v>863966.22</v>
      </c>
      <c r="PD17" s="930">
        <f t="shared" ca="1" si="545"/>
        <v>861656.64</v>
      </c>
      <c r="PE17" s="930">
        <f t="shared" ca="1" si="545"/>
        <v>859365.39</v>
      </c>
      <c r="PF17" s="930">
        <f t="shared" ca="1" si="545"/>
        <v>857074.14</v>
      </c>
      <c r="PG17" s="930">
        <f t="shared" ca="1" si="545"/>
        <v>854782.89</v>
      </c>
      <c r="PH17" s="930">
        <f t="shared" ca="1" si="545"/>
        <v>852473.30999999994</v>
      </c>
      <c r="PI17" s="930">
        <f t="shared" ca="1" si="545"/>
        <v>850182.05999999994</v>
      </c>
      <c r="PJ17" s="930">
        <f t="shared" ca="1" si="545"/>
        <v>847890.80999999994</v>
      </c>
      <c r="PK17" s="930">
        <f t="shared" ca="1" si="546"/>
        <v>845581.23</v>
      </c>
      <c r="PL17" s="930">
        <f t="shared" ca="1" si="546"/>
        <v>843289.98</v>
      </c>
      <c r="PM17" s="930">
        <f t="shared" ca="1" si="546"/>
        <v>840998.73</v>
      </c>
      <c r="PN17" s="930">
        <f t="shared" ca="1" si="546"/>
        <v>838707.48</v>
      </c>
      <c r="PO17" s="930">
        <f t="shared" ca="1" si="546"/>
        <v>836397.9</v>
      </c>
      <c r="PP17" s="930">
        <f t="shared" ca="1" si="546"/>
        <v>834106.65</v>
      </c>
      <c r="PQ17" s="930">
        <f t="shared" ca="1" si="546"/>
        <v>831815.4</v>
      </c>
      <c r="PR17" s="930">
        <f t="shared" ca="1" si="546"/>
        <v>829524.15</v>
      </c>
      <c r="PS17" s="930">
        <f t="shared" ca="1" si="546"/>
        <v>827214.57000000007</v>
      </c>
      <c r="PT17" s="930">
        <f t="shared" ca="1" si="546"/>
        <v>824923.32000000007</v>
      </c>
      <c r="PU17" s="930">
        <f t="shared" ca="1" si="546"/>
        <v>822632.07000000007</v>
      </c>
      <c r="PV17" s="930">
        <f t="shared" ca="1" si="546"/>
        <v>820322.49</v>
      </c>
      <c r="PW17" s="930">
        <f t="shared" ca="1" si="546"/>
        <v>818031.24</v>
      </c>
      <c r="PX17" s="930">
        <f t="shared" ca="1" si="546"/>
        <v>815739.99</v>
      </c>
      <c r="PY17" s="930">
        <f t="shared" ca="1" si="546"/>
        <v>813448.74</v>
      </c>
      <c r="PZ17" s="930">
        <f t="shared" ca="1" si="546"/>
        <v>811139.15999999992</v>
      </c>
      <c r="QA17" s="930">
        <f t="shared" ca="1" si="546"/>
        <v>808847.90999999992</v>
      </c>
      <c r="QB17" s="930">
        <f t="shared" ca="1" si="546"/>
        <v>806556.65999999992</v>
      </c>
      <c r="QC17" s="930">
        <f t="shared" ca="1" si="546"/>
        <v>804265.40999999992</v>
      </c>
      <c r="QD17" s="930">
        <f t="shared" ca="1" si="546"/>
        <v>801955.83</v>
      </c>
      <c r="QE17" s="930">
        <f t="shared" ca="1" si="546"/>
        <v>799664.58</v>
      </c>
      <c r="QF17" s="930">
        <f t="shared" ca="1" si="546"/>
        <v>797373.33</v>
      </c>
      <c r="QG17" s="930">
        <f t="shared" ca="1" si="546"/>
        <v>795063.75</v>
      </c>
      <c r="QH17" s="930">
        <f t="shared" ca="1" si="546"/>
        <v>792772.5</v>
      </c>
      <c r="QI17" s="930">
        <f t="shared" ca="1" si="546"/>
        <v>790481.25</v>
      </c>
      <c r="QJ17" s="930">
        <f t="shared" ca="1" si="546"/>
        <v>788190</v>
      </c>
      <c r="QK17" s="930">
        <f t="shared" ca="1" si="546"/>
        <v>785880.42</v>
      </c>
      <c r="QL17" s="930">
        <f t="shared" ca="1" si="546"/>
        <v>783589.17</v>
      </c>
      <c r="QM17" s="930">
        <f t="shared" ca="1" si="546"/>
        <v>781297.92</v>
      </c>
      <c r="QN17" s="930">
        <f t="shared" ca="1" si="546"/>
        <v>778988.34000000008</v>
      </c>
      <c r="QO17" s="930">
        <f t="shared" ca="1" si="546"/>
        <v>776697.09000000008</v>
      </c>
      <c r="QP17" s="930">
        <f t="shared" ca="1" si="546"/>
        <v>774405.84000000008</v>
      </c>
      <c r="QQ17" s="930">
        <f t="shared" ca="1" si="546"/>
        <v>772114.59000000008</v>
      </c>
      <c r="QR17" s="930">
        <f t="shared" ca="1" si="546"/>
        <v>769805.01</v>
      </c>
      <c r="QS17" s="930">
        <f t="shared" ca="1" si="546"/>
        <v>767513.76</v>
      </c>
      <c r="QT17" s="930">
        <f t="shared" ca="1" si="546"/>
        <v>765222.51</v>
      </c>
      <c r="QU17" s="930">
        <f t="shared" ca="1" si="546"/>
        <v>762931.26</v>
      </c>
      <c r="QV17" s="930">
        <f t="shared" ca="1" si="546"/>
        <v>760621.67999999993</v>
      </c>
      <c r="QW17" s="930">
        <f t="shared" ca="1" si="546"/>
        <v>758330.42999999993</v>
      </c>
      <c r="QX17" s="930">
        <f t="shared" ca="1" si="546"/>
        <v>756039.17999999993</v>
      </c>
      <c r="QY17" s="930">
        <f t="shared" ca="1" si="546"/>
        <v>753729.6</v>
      </c>
      <c r="QZ17" s="930">
        <f t="shared" ca="1" si="546"/>
        <v>751438.35</v>
      </c>
      <c r="RA17" s="930">
        <f t="shared" ca="1" si="546"/>
        <v>749147.1</v>
      </c>
      <c r="RB17" s="930">
        <f t="shared" ca="1" si="546"/>
        <v>746855.85</v>
      </c>
      <c r="RC17" s="930">
        <f t="shared" ca="1" si="546"/>
        <v>744546.27</v>
      </c>
      <c r="RD17" s="930">
        <f t="shared" ca="1" si="546"/>
        <v>742255.02</v>
      </c>
      <c r="RE17" s="930">
        <f t="shared" ca="1" si="546"/>
        <v>739963.77</v>
      </c>
      <c r="RF17" s="930">
        <f t="shared" ca="1" si="546"/>
        <v>737672.52</v>
      </c>
      <c r="RG17" s="930">
        <f t="shared" ca="1" si="546"/>
        <v>735362.94000000006</v>
      </c>
      <c r="RH17" s="930">
        <f t="shared" ca="1" si="546"/>
        <v>733071.69000000006</v>
      </c>
      <c r="RI17" s="930">
        <f t="shared" ca="1" si="546"/>
        <v>730780.44000000006</v>
      </c>
      <c r="RJ17" s="930">
        <f t="shared" ca="1" si="546"/>
        <v>728470.86</v>
      </c>
      <c r="RK17" s="930">
        <f t="shared" ca="1" si="546"/>
        <v>726179.61</v>
      </c>
      <c r="RL17" s="930">
        <f t="shared" ca="1" si="546"/>
        <v>723888.36</v>
      </c>
      <c r="RM17" s="930">
        <f t="shared" ca="1" si="546"/>
        <v>721597.11</v>
      </c>
      <c r="RN17" s="930">
        <f t="shared" ca="1" si="546"/>
        <v>719287.53</v>
      </c>
      <c r="RO17" s="930">
        <f t="shared" ca="1" si="546"/>
        <v>716996.28</v>
      </c>
      <c r="RP17" s="930">
        <f t="shared" ca="1" si="546"/>
        <v>714705.03</v>
      </c>
      <c r="RQ17" s="930">
        <f t="shared" ca="1" si="546"/>
        <v>712395.45</v>
      </c>
      <c r="RR17" s="930">
        <f t="shared" ca="1" si="546"/>
        <v>710104.2</v>
      </c>
      <c r="RS17" s="930">
        <f t="shared" ca="1" si="546"/>
        <v>707812.95</v>
      </c>
      <c r="RT17" s="930">
        <f t="shared" ca="1" si="546"/>
        <v>705521.7</v>
      </c>
      <c r="RU17" s="930">
        <f t="shared" ca="1" si="546"/>
        <v>703212.12</v>
      </c>
      <c r="RV17" s="930">
        <f t="shared" ca="1" si="546"/>
        <v>700920.87</v>
      </c>
      <c r="RW17" s="930">
        <f t="shared" ca="1" si="547"/>
        <v>698629.62</v>
      </c>
      <c r="RX17" s="930">
        <f t="shared" ca="1" si="547"/>
        <v>696338.37</v>
      </c>
      <c r="RY17" s="930">
        <f t="shared" ca="1" si="547"/>
        <v>694028.79</v>
      </c>
      <c r="RZ17" s="930">
        <f t="shared" ca="1" si="547"/>
        <v>691737.54</v>
      </c>
      <c r="SA17" s="930">
        <f t="shared" ca="1" si="547"/>
        <v>689446.29</v>
      </c>
      <c r="SB17" s="930">
        <f t="shared" ca="1" si="547"/>
        <v>687136.71</v>
      </c>
      <c r="SC17" s="930">
        <f t="shared" ca="1" si="547"/>
        <v>684845.46</v>
      </c>
      <c r="SD17" s="930">
        <f t="shared" ca="1" si="547"/>
        <v>682554.21</v>
      </c>
      <c r="SE17" s="930">
        <f t="shared" ca="1" si="547"/>
        <v>680262.96</v>
      </c>
      <c r="SF17" s="930">
        <f t="shared" ca="1" si="547"/>
        <v>677953.38</v>
      </c>
      <c r="SG17" s="930">
        <f t="shared" ca="1" si="547"/>
        <v>675662.13</v>
      </c>
      <c r="SH17" s="930">
        <f t="shared" ca="1" si="547"/>
        <v>673370.88</v>
      </c>
      <c r="SI17" s="930">
        <f t="shared" ca="1" si="547"/>
        <v>671079.63</v>
      </c>
      <c r="SJ17" s="930">
        <f t="shared" ca="1" si="547"/>
        <v>668770.05000000005</v>
      </c>
      <c r="SK17" s="930">
        <f t="shared" ca="1" si="547"/>
        <v>666478.80000000005</v>
      </c>
      <c r="SL17" s="930">
        <f t="shared" ca="1" si="547"/>
        <v>664187.55000000005</v>
      </c>
      <c r="SM17" s="930">
        <f t="shared" ca="1" si="547"/>
        <v>661877.97</v>
      </c>
      <c r="SN17" s="930">
        <f t="shared" ca="1" si="547"/>
        <v>659586.72</v>
      </c>
      <c r="SO17" s="930">
        <f t="shared" ca="1" si="547"/>
        <v>657295.47</v>
      </c>
      <c r="SP17" s="930">
        <f t="shared" ca="1" si="547"/>
        <v>655004.22</v>
      </c>
      <c r="SQ17" s="930">
        <f t="shared" ca="1" si="547"/>
        <v>652694.64</v>
      </c>
      <c r="SR17" s="930">
        <f t="shared" ca="1" si="547"/>
        <v>650403.39</v>
      </c>
      <c r="SS17" s="930">
        <f t="shared" ca="1" si="547"/>
        <v>648112.14</v>
      </c>
      <c r="ST17" s="930">
        <f t="shared" ca="1" si="547"/>
        <v>645802.55999999994</v>
      </c>
      <c r="SU17" s="930">
        <f t="shared" ca="1" si="547"/>
        <v>643511.30999999994</v>
      </c>
      <c r="SV17" s="930">
        <f t="shared" ca="1" si="547"/>
        <v>641220.05999999994</v>
      </c>
      <c r="SW17" s="930">
        <f t="shared" ca="1" si="547"/>
        <v>638928.80999999994</v>
      </c>
      <c r="SX17" s="930">
        <f t="shared" ca="1" si="547"/>
        <v>636619.23</v>
      </c>
      <c r="SY17" s="930">
        <f t="shared" ca="1" si="547"/>
        <v>634327.98</v>
      </c>
      <c r="SZ17" s="930">
        <f t="shared" ca="1" si="547"/>
        <v>632036.73</v>
      </c>
      <c r="TA17" s="930">
        <f t="shared" ca="1" si="547"/>
        <v>629745.48</v>
      </c>
      <c r="TB17" s="930">
        <f t="shared" ca="1" si="547"/>
        <v>627435.9</v>
      </c>
      <c r="TC17" s="930">
        <f t="shared" ca="1" si="547"/>
        <v>625144.65</v>
      </c>
      <c r="TD17" s="930">
        <f t="shared" ca="1" si="547"/>
        <v>622853.4</v>
      </c>
      <c r="TE17" s="930">
        <f t="shared" ca="1" si="547"/>
        <v>620543.82000000007</v>
      </c>
      <c r="TF17" s="930">
        <f t="shared" ca="1" si="547"/>
        <v>618252.57000000007</v>
      </c>
      <c r="TG17" s="930">
        <f t="shared" ca="1" si="547"/>
        <v>615961.32000000007</v>
      </c>
      <c r="TH17" s="930">
        <f t="shared" ca="1" si="547"/>
        <v>613670.07000000007</v>
      </c>
      <c r="TI17" s="930">
        <f t="shared" ca="1" si="547"/>
        <v>611360.49</v>
      </c>
      <c r="TJ17" s="930">
        <f t="shared" ca="1" si="547"/>
        <v>609069.24</v>
      </c>
      <c r="TK17" s="930">
        <f t="shared" ca="1" si="547"/>
        <v>606777.99</v>
      </c>
      <c r="TL17" s="930">
        <f t="shared" ca="1" si="547"/>
        <v>604486.74</v>
      </c>
      <c r="TM17" s="930">
        <f t="shared" ca="1" si="547"/>
        <v>602177.15999999992</v>
      </c>
      <c r="TN17" s="930">
        <f t="shared" ca="1" si="547"/>
        <v>599885.90999999992</v>
      </c>
      <c r="TO17" s="930">
        <f t="shared" ca="1" si="547"/>
        <v>597594.65999999992</v>
      </c>
      <c r="TP17" s="930">
        <f t="shared" ca="1" si="547"/>
        <v>595285.07999999996</v>
      </c>
      <c r="TQ17" s="930">
        <f t="shared" ca="1" si="547"/>
        <v>592993.82999999996</v>
      </c>
      <c r="TR17" s="930">
        <f t="shared" ca="1" si="547"/>
        <v>590702.57999999996</v>
      </c>
      <c r="TS17" s="930">
        <f t="shared" ca="1" si="547"/>
        <v>588411.32999999996</v>
      </c>
      <c r="TT17" s="930">
        <f t="shared" ca="1" si="547"/>
        <v>586101.75</v>
      </c>
      <c r="TU17" s="930">
        <f t="shared" ca="1" si="547"/>
        <v>583810.5</v>
      </c>
      <c r="TV17" s="930">
        <f t="shared" ca="1" si="547"/>
        <v>581519.25</v>
      </c>
      <c r="TW17" s="930">
        <f t="shared" ca="1" si="547"/>
        <v>579209.67000000004</v>
      </c>
      <c r="TX17" s="930">
        <f t="shared" ca="1" si="547"/>
        <v>576918.42000000004</v>
      </c>
      <c r="TY17" s="930">
        <f t="shared" ca="1" si="547"/>
        <v>574627.17000000004</v>
      </c>
      <c r="TZ17" s="930">
        <f t="shared" ca="1" si="547"/>
        <v>572335.92000000004</v>
      </c>
      <c r="UA17" s="930">
        <f t="shared" ca="1" si="547"/>
        <v>570026.34000000008</v>
      </c>
      <c r="UB17" s="930">
        <f t="shared" ca="1" si="547"/>
        <v>567735.09000000008</v>
      </c>
      <c r="UC17" s="930">
        <f t="shared" ca="1" si="547"/>
        <v>565443.84000000008</v>
      </c>
      <c r="UD17" s="930">
        <f t="shared" ca="1" si="547"/>
        <v>563152.59000000008</v>
      </c>
      <c r="UE17" s="930">
        <f t="shared" ca="1" si="547"/>
        <v>560843.01</v>
      </c>
      <c r="UF17" s="930">
        <f t="shared" ca="1" si="547"/>
        <v>558551.76</v>
      </c>
      <c r="UG17" s="930">
        <f t="shared" ca="1" si="547"/>
        <v>556260.51</v>
      </c>
      <c r="UH17" s="930">
        <f t="shared" ca="1" si="547"/>
        <v>553950.92999999993</v>
      </c>
      <c r="UI17" s="930">
        <f t="shared" ca="1" si="548"/>
        <v>551659.67999999993</v>
      </c>
      <c r="UJ17" s="930">
        <f t="shared" ca="1" si="548"/>
        <v>549368.42999999993</v>
      </c>
      <c r="UK17" s="930">
        <f t="shared" ca="1" si="548"/>
        <v>547077.17999999993</v>
      </c>
      <c r="UL17" s="930">
        <f t="shared" ca="1" si="548"/>
        <v>544767.6</v>
      </c>
      <c r="UM17" s="930">
        <f t="shared" ca="1" si="548"/>
        <v>542476.35</v>
      </c>
      <c r="UN17" s="930">
        <f t="shared" ca="1" si="548"/>
        <v>540185.1</v>
      </c>
      <c r="UO17" s="930">
        <f t="shared" ca="1" si="548"/>
        <v>537893.85</v>
      </c>
      <c r="UP17" s="930">
        <f t="shared" ca="1" si="548"/>
        <v>535584.27</v>
      </c>
      <c r="UQ17" s="930">
        <f t="shared" ca="1" si="548"/>
        <v>533293.02</v>
      </c>
      <c r="UR17" s="930">
        <f t="shared" ca="1" si="548"/>
        <v>531001.77</v>
      </c>
      <c r="US17" s="930">
        <f t="shared" ca="1" si="548"/>
        <v>528692.19000000006</v>
      </c>
      <c r="UT17" s="930">
        <f t="shared" ca="1" si="548"/>
        <v>526400.94000000006</v>
      </c>
      <c r="UU17" s="930">
        <f t="shared" ca="1" si="548"/>
        <v>524109.69</v>
      </c>
      <c r="UV17" s="930">
        <f t="shared" ca="1" si="548"/>
        <v>521818.44</v>
      </c>
      <c r="UW17" s="930">
        <f t="shared" ca="1" si="548"/>
        <v>519508.86000000004</v>
      </c>
      <c r="UX17" s="930">
        <f t="shared" ca="1" si="548"/>
        <v>517217.61000000004</v>
      </c>
      <c r="UY17" s="930">
        <f t="shared" ca="1" si="548"/>
        <v>514926.36000000004</v>
      </c>
      <c r="UZ17" s="930">
        <f t="shared" ca="1" si="548"/>
        <v>512616.78</v>
      </c>
      <c r="VA17" s="930">
        <f t="shared" ca="1" si="548"/>
        <v>510325.53</v>
      </c>
      <c r="VB17" s="930">
        <f t="shared" ca="1" si="548"/>
        <v>508034.28</v>
      </c>
      <c r="VC17" s="930">
        <f t="shared" ca="1" si="548"/>
        <v>505743.03</v>
      </c>
      <c r="VD17" s="930">
        <f t="shared" ca="1" si="548"/>
        <v>503433.44999999995</v>
      </c>
      <c r="VE17" s="930">
        <f t="shared" ca="1" si="548"/>
        <v>501142.19999999995</v>
      </c>
      <c r="VF17" s="930">
        <f t="shared" ca="1" si="548"/>
        <v>498850.94999999995</v>
      </c>
      <c r="VG17" s="930">
        <f t="shared" ca="1" si="548"/>
        <v>496559.69999999995</v>
      </c>
      <c r="VH17" s="930">
        <f t="shared" ca="1" si="548"/>
        <v>494250.12</v>
      </c>
      <c r="VI17" s="930">
        <f t="shared" ca="1" si="548"/>
        <v>491958.87</v>
      </c>
      <c r="VJ17" s="930">
        <f t="shared" ca="1" si="548"/>
        <v>489667.62</v>
      </c>
      <c r="VK17" s="930">
        <f t="shared" ca="1" si="548"/>
        <v>487358.04</v>
      </c>
      <c r="VL17" s="930">
        <f t="shared" ca="1" si="548"/>
        <v>485066.79</v>
      </c>
      <c r="VM17" s="930">
        <f t="shared" ca="1" si="548"/>
        <v>482775.54</v>
      </c>
      <c r="VN17" s="930">
        <f t="shared" ca="1" si="548"/>
        <v>480484.29</v>
      </c>
      <c r="VO17" s="930">
        <f t="shared" ca="1" si="548"/>
        <v>478174.71</v>
      </c>
      <c r="VP17" s="930">
        <f t="shared" ca="1" si="548"/>
        <v>475883.46</v>
      </c>
      <c r="VQ17" s="930">
        <f t="shared" ca="1" si="548"/>
        <v>473592.21</v>
      </c>
      <c r="VR17" s="930">
        <f t="shared" ca="1" si="548"/>
        <v>471300.96</v>
      </c>
      <c r="VS17" s="930">
        <f t="shared" ca="1" si="548"/>
        <v>468991.38</v>
      </c>
      <c r="VT17" s="930">
        <f t="shared" ca="1" si="548"/>
        <v>466700.13</v>
      </c>
      <c r="VU17" s="930">
        <f t="shared" ca="1" si="548"/>
        <v>464408.88</v>
      </c>
      <c r="VV17" s="930">
        <f t="shared" ca="1" si="548"/>
        <v>462099.3</v>
      </c>
      <c r="VW17" s="930">
        <f t="shared" ca="1" si="548"/>
        <v>459808.05</v>
      </c>
      <c r="VX17" s="930">
        <f t="shared" ca="1" si="548"/>
        <v>457516.79999999999</v>
      </c>
      <c r="VY17" s="930">
        <f t="shared" ca="1" si="548"/>
        <v>455225.55</v>
      </c>
      <c r="VZ17" s="930">
        <f t="shared" ca="1" si="548"/>
        <v>452915.97000000003</v>
      </c>
      <c r="WA17" s="930">
        <f t="shared" ca="1" si="548"/>
        <v>450624.72000000003</v>
      </c>
      <c r="WB17" s="930">
        <f t="shared" ca="1" si="548"/>
        <v>448333.47000000003</v>
      </c>
      <c r="WC17" s="930">
        <f t="shared" ca="1" si="548"/>
        <v>446023.89</v>
      </c>
      <c r="WD17" s="930">
        <f t="shared" ca="1" si="548"/>
        <v>443732.64</v>
      </c>
      <c r="WE17" s="930">
        <f t="shared" ca="1" si="548"/>
        <v>441441.39</v>
      </c>
      <c r="WF17" s="930">
        <f t="shared" ca="1" si="548"/>
        <v>439150.14</v>
      </c>
      <c r="WG17" s="930">
        <f t="shared" ca="1" si="548"/>
        <v>436840.56</v>
      </c>
      <c r="WH17" s="930">
        <f t="shared" ca="1" si="548"/>
        <v>434549.31</v>
      </c>
      <c r="WI17" s="930">
        <f t="shared" ca="1" si="548"/>
        <v>432258.06</v>
      </c>
      <c r="WJ17" s="930">
        <f t="shared" ca="1" si="548"/>
        <v>429966.81</v>
      </c>
      <c r="WK17" s="930">
        <f t="shared" ca="1" si="548"/>
        <v>427657.23</v>
      </c>
      <c r="WL17" s="930">
        <f t="shared" ca="1" si="548"/>
        <v>425365.98</v>
      </c>
      <c r="WM17" s="930">
        <f t="shared" ca="1" si="548"/>
        <v>423074.73</v>
      </c>
      <c r="WN17" s="930">
        <f t="shared" ca="1" si="548"/>
        <v>420765.15</v>
      </c>
      <c r="WO17" s="930">
        <f t="shared" ca="1" si="548"/>
        <v>418473.9</v>
      </c>
      <c r="WP17" s="930">
        <f t="shared" ca="1" si="548"/>
        <v>416182.65</v>
      </c>
      <c r="WQ17" s="930">
        <f t="shared" ca="1" si="548"/>
        <v>413891.4</v>
      </c>
      <c r="WR17" s="930">
        <f t="shared" ca="1" si="548"/>
        <v>411581.82</v>
      </c>
      <c r="WS17" s="930">
        <f t="shared" ca="1" si="548"/>
        <v>409290.57</v>
      </c>
      <c r="WT17" s="930">
        <f t="shared" ca="1" si="548"/>
        <v>406999.32</v>
      </c>
      <c r="WU17" s="930">
        <f t="shared" ca="1" si="549"/>
        <v>404708.07</v>
      </c>
      <c r="WV17" s="930">
        <f t="shared" ca="1" si="549"/>
        <v>402398.49</v>
      </c>
      <c r="WW17" s="930">
        <f t="shared" ca="1" si="549"/>
        <v>400107.24</v>
      </c>
      <c r="WX17" s="930">
        <f t="shared" ca="1" si="549"/>
        <v>397815.99</v>
      </c>
      <c r="WY17" s="930">
        <f t="shared" ca="1" si="549"/>
        <v>395506.41000000003</v>
      </c>
      <c r="WZ17" s="930">
        <f t="shared" ca="1" si="549"/>
        <v>393215.16000000003</v>
      </c>
      <c r="XA17" s="930">
        <f t="shared" ca="1" si="549"/>
        <v>390923.91000000003</v>
      </c>
      <c r="XB17" s="930">
        <f t="shared" ca="1" si="549"/>
        <v>388632.66000000003</v>
      </c>
      <c r="XC17" s="930">
        <f t="shared" ca="1" si="549"/>
        <v>386323.07999999996</v>
      </c>
      <c r="XD17" s="930">
        <f t="shared" ca="1" si="549"/>
        <v>384031.82999999996</v>
      </c>
      <c r="XE17" s="930">
        <f t="shared" ca="1" si="549"/>
        <v>381740.57999999996</v>
      </c>
      <c r="XF17" s="930">
        <f t="shared" ca="1" si="549"/>
        <v>379431</v>
      </c>
      <c r="XG17" s="930">
        <f t="shared" ca="1" si="549"/>
        <v>377139.75</v>
      </c>
      <c r="XH17" s="930">
        <f t="shared" ca="1" si="549"/>
        <v>374848.5</v>
      </c>
      <c r="XI17" s="930">
        <f t="shared" ca="1" si="549"/>
        <v>372557.25</v>
      </c>
      <c r="XJ17" s="930">
        <f t="shared" ca="1" si="549"/>
        <v>370247.67000000004</v>
      </c>
      <c r="XK17" s="930">
        <f t="shared" ca="1" si="549"/>
        <v>367956.42000000004</v>
      </c>
      <c r="XL17" s="930">
        <f t="shared" ca="1" si="549"/>
        <v>365665.17000000004</v>
      </c>
      <c r="XM17" s="930">
        <f t="shared" ca="1" si="549"/>
        <v>363373.92000000004</v>
      </c>
      <c r="XN17" s="930">
        <f t="shared" ca="1" si="549"/>
        <v>361064.33999999997</v>
      </c>
      <c r="XO17" s="930">
        <f t="shared" ca="1" si="549"/>
        <v>358773.08999999997</v>
      </c>
      <c r="XP17" s="930">
        <f t="shared" ca="1" si="549"/>
        <v>356481.83999999997</v>
      </c>
      <c r="XQ17" s="930">
        <f t="shared" ca="1" si="549"/>
        <v>354172.26</v>
      </c>
      <c r="XR17" s="930">
        <f t="shared" ca="1" si="549"/>
        <v>351881.01</v>
      </c>
      <c r="XS17" s="930">
        <f t="shared" ca="1" si="549"/>
        <v>349589.76000000001</v>
      </c>
      <c r="XT17" s="930">
        <f t="shared" ca="1" si="549"/>
        <v>347298.51</v>
      </c>
      <c r="XU17" s="930">
        <f t="shared" ca="1" si="549"/>
        <v>344988.93</v>
      </c>
      <c r="XV17" s="930">
        <f t="shared" ca="1" si="549"/>
        <v>342697.68</v>
      </c>
      <c r="XW17" s="930">
        <f t="shared" ca="1" si="549"/>
        <v>340406.43</v>
      </c>
      <c r="XX17" s="930">
        <f t="shared" ca="1" si="549"/>
        <v>338115.18</v>
      </c>
      <c r="XY17" s="930">
        <f t="shared" ca="1" si="549"/>
        <v>335805.6</v>
      </c>
      <c r="XZ17" s="930">
        <f t="shared" ca="1" si="549"/>
        <v>333514.34999999998</v>
      </c>
      <c r="YA17" s="930">
        <f t="shared" ca="1" si="549"/>
        <v>331223.09999999998</v>
      </c>
      <c r="YB17" s="930">
        <f t="shared" ca="1" si="549"/>
        <v>328913.52</v>
      </c>
      <c r="YC17" s="930">
        <f t="shared" ca="1" si="549"/>
        <v>326622.27</v>
      </c>
      <c r="YD17" s="930">
        <f t="shared" ca="1" si="549"/>
        <v>324331.02</v>
      </c>
      <c r="YE17" s="930">
        <f t="shared" ca="1" si="549"/>
        <v>322039.77</v>
      </c>
      <c r="YF17" s="930">
        <f t="shared" ca="1" si="549"/>
        <v>319730.19</v>
      </c>
      <c r="YG17" s="930">
        <f t="shared" ca="1" si="549"/>
        <v>317438.94</v>
      </c>
      <c r="YH17" s="930">
        <f t="shared" ca="1" si="549"/>
        <v>315147.69</v>
      </c>
      <c r="YI17" s="930">
        <f t="shared" ca="1" si="549"/>
        <v>312838.11</v>
      </c>
      <c r="YJ17" s="930">
        <f t="shared" ca="1" si="549"/>
        <v>310546.86</v>
      </c>
      <c r="YK17" s="930">
        <f t="shared" ca="1" si="549"/>
        <v>308255.61</v>
      </c>
      <c r="YL17" s="930">
        <f t="shared" ca="1" si="549"/>
        <v>305964.36</v>
      </c>
      <c r="YM17" s="930">
        <f t="shared" ca="1" si="549"/>
        <v>303654.77999999997</v>
      </c>
      <c r="YN17" s="930">
        <f t="shared" ca="1" si="549"/>
        <v>301363.52999999997</v>
      </c>
      <c r="YO17" s="930">
        <f t="shared" ca="1" si="549"/>
        <v>299072.27999999997</v>
      </c>
      <c r="YP17" s="930">
        <f t="shared" ca="1" si="549"/>
        <v>296781.02999999997</v>
      </c>
      <c r="YQ17" s="930">
        <f t="shared" ca="1" si="549"/>
        <v>294471.45</v>
      </c>
      <c r="YR17" s="930">
        <f t="shared" ca="1" si="549"/>
        <v>292180.2</v>
      </c>
      <c r="YS17" s="930">
        <f t="shared" ca="1" si="549"/>
        <v>289888.95</v>
      </c>
      <c r="YT17" s="930">
        <f t="shared" ca="1" si="549"/>
        <v>287579.37</v>
      </c>
      <c r="YU17" s="930">
        <f t="shared" ca="1" si="549"/>
        <v>285288.12</v>
      </c>
      <c r="YV17" s="930">
        <f t="shared" ca="1" si="549"/>
        <v>282996.87</v>
      </c>
      <c r="YW17" s="930">
        <f t="shared" ca="1" si="549"/>
        <v>280705.62</v>
      </c>
      <c r="YX17" s="930">
        <f t="shared" ca="1" si="549"/>
        <v>278396.03999999998</v>
      </c>
      <c r="YY17" s="930">
        <f t="shared" ca="1" si="549"/>
        <v>276104.78999999998</v>
      </c>
      <c r="YZ17" s="930">
        <f t="shared" ca="1" si="549"/>
        <v>273813.53999999998</v>
      </c>
      <c r="ZA17" s="930">
        <f t="shared" ca="1" si="549"/>
        <v>271522.28999999998</v>
      </c>
      <c r="ZB17" s="930">
        <f t="shared" ca="1" si="549"/>
        <v>269212.71000000002</v>
      </c>
      <c r="ZC17" s="930">
        <f t="shared" ca="1" si="549"/>
        <v>266921.46000000002</v>
      </c>
      <c r="ZD17" s="930">
        <f t="shared" ca="1" si="549"/>
        <v>264630.21000000002</v>
      </c>
      <c r="ZE17" s="930">
        <f t="shared" ca="1" si="549"/>
        <v>262320.63</v>
      </c>
      <c r="ZF17" s="930">
        <f t="shared" ca="1" si="549"/>
        <v>260029.38000000003</v>
      </c>
      <c r="ZG17" s="930">
        <f t="shared" ca="1" si="550"/>
        <v>257738.13000000003</v>
      </c>
      <c r="ZH17" s="930">
        <f t="shared" ca="1" si="550"/>
        <v>255446.88000000003</v>
      </c>
      <c r="ZI17" s="930">
        <f t="shared" ca="1" si="550"/>
        <v>253137.3</v>
      </c>
      <c r="ZJ17" s="930">
        <f t="shared" ca="1" si="550"/>
        <v>250846.05</v>
      </c>
      <c r="ZK17" s="930">
        <f t="shared" ca="1" si="550"/>
        <v>248554.8</v>
      </c>
      <c r="ZL17" s="930">
        <f t="shared" ca="1" si="550"/>
        <v>246245.22</v>
      </c>
      <c r="ZM17" s="930">
        <f t="shared" ca="1" si="550"/>
        <v>243953.97</v>
      </c>
      <c r="ZN17" s="930">
        <f t="shared" ca="1" si="550"/>
        <v>241662.72</v>
      </c>
      <c r="ZO17" s="930">
        <f t="shared" ca="1" si="550"/>
        <v>239371.47</v>
      </c>
      <c r="ZP17" s="930">
        <f t="shared" ca="1" si="550"/>
        <v>237061.89</v>
      </c>
      <c r="ZQ17" s="930">
        <f t="shared" ca="1" si="550"/>
        <v>234770.64</v>
      </c>
      <c r="ZR17" s="930">
        <f t="shared" ca="1" si="550"/>
        <v>232479.38999999998</v>
      </c>
      <c r="ZS17" s="930">
        <f t="shared" ca="1" si="550"/>
        <v>230188.13999999998</v>
      </c>
      <c r="ZT17" s="930">
        <f t="shared" ca="1" si="550"/>
        <v>227878.56</v>
      </c>
      <c r="ZU17" s="930">
        <f t="shared" ca="1" si="550"/>
        <v>225587.31</v>
      </c>
      <c r="ZV17" s="930">
        <f t="shared" ca="1" si="550"/>
        <v>223296.06</v>
      </c>
      <c r="ZW17" s="930">
        <f t="shared" ca="1" si="550"/>
        <v>220986.48</v>
      </c>
      <c r="ZX17" s="930">
        <f t="shared" ca="1" si="550"/>
        <v>218695.23</v>
      </c>
      <c r="ZY17" s="930">
        <f t="shared" ca="1" si="550"/>
        <v>216403.98</v>
      </c>
      <c r="ZZ17" s="930">
        <f t="shared" ca="1" si="550"/>
        <v>214112.73</v>
      </c>
    </row>
    <row r="18" spans="1:702" s="150" customFormat="1" ht="15" customHeight="1" x14ac:dyDescent="0.2">
      <c r="A18" s="155" t="s">
        <v>8</v>
      </c>
      <c r="B18" s="318">
        <f ca="1">II_2!B20</f>
        <v>2.2199999999999998</v>
      </c>
      <c r="C18" s="283">
        <f ca="1">II_2!I20</f>
        <v>1391</v>
      </c>
      <c r="D18" s="148">
        <f ca="1">II_2!J20</f>
        <v>999</v>
      </c>
      <c r="E18" s="283" t="str">
        <f ca="1">IF(C18&lt;E$10,E$10-C18,"")</f>
        <v/>
      </c>
      <c r="F18" s="166" t="str">
        <f ca="1">IF(E18="","",ROUND(II_2!$H$34*F$10*100,0)/100)</f>
        <v/>
      </c>
      <c r="G18" s="166">
        <f t="shared" ref="G18:G25" ca="1" si="554">IF(E18="",0,ROUND(E18*F18,0))</f>
        <v>0</v>
      </c>
      <c r="H18" s="147">
        <f ca="1">IF(II_2!P20="",0,ROUND((II_2!$H$34-D18)*$H$11*100,0)/100)</f>
        <v>121.69</v>
      </c>
      <c r="I18" s="147">
        <f ca="1">IF(Para_2!L$42="nein",(H18*C18),IF(H18="",0,ROUND(IF(C18&gt;II_2!$I$36,(H18*II_2!$I$36),(H18*C18)),0)))</f>
        <v>169270.79</v>
      </c>
      <c r="J18" s="189">
        <f t="shared" ca="1" si="551"/>
        <v>169270.79</v>
      </c>
      <c r="K18" s="953">
        <f t="shared" ca="1" si="537"/>
        <v>169270.79</v>
      </c>
      <c r="L18" s="940">
        <f t="shared" ca="1" si="552"/>
        <v>169425.41</v>
      </c>
      <c r="N18" s="930">
        <f t="shared" ca="1" si="553"/>
        <v>385348.73</v>
      </c>
      <c r="O18" s="930">
        <f t="shared" ca="1" si="538"/>
        <v>383609.98</v>
      </c>
      <c r="P18" s="930">
        <f t="shared" ca="1" si="538"/>
        <v>381871.23</v>
      </c>
      <c r="Q18" s="930">
        <f t="shared" ca="1" si="538"/>
        <v>380118.56999999995</v>
      </c>
      <c r="R18" s="930">
        <f t="shared" ca="1" si="538"/>
        <v>378379.81999999995</v>
      </c>
      <c r="S18" s="930">
        <f t="shared" ca="1" si="538"/>
        <v>376641.06999999995</v>
      </c>
      <c r="T18" s="930">
        <f t="shared" ca="1" si="538"/>
        <v>374902.31999999995</v>
      </c>
      <c r="U18" s="930">
        <f t="shared" ca="1" si="538"/>
        <v>373149.66</v>
      </c>
      <c r="V18" s="930">
        <f t="shared" ca="1" si="538"/>
        <v>371410.91</v>
      </c>
      <c r="W18" s="930">
        <f t="shared" ca="1" si="538"/>
        <v>369672.16</v>
      </c>
      <c r="X18" s="930">
        <f t="shared" ca="1" si="538"/>
        <v>367919.5</v>
      </c>
      <c r="Y18" s="930">
        <f t="shared" ca="1" si="538"/>
        <v>366180.75</v>
      </c>
      <c r="Z18" s="930">
        <f t="shared" ca="1" si="538"/>
        <v>364442</v>
      </c>
      <c r="AA18" s="930">
        <f t="shared" ca="1" si="538"/>
        <v>362703.25</v>
      </c>
      <c r="AB18" s="930">
        <f t="shared" ca="1" si="538"/>
        <v>360950.59</v>
      </c>
      <c r="AC18" s="930">
        <f t="shared" ca="1" si="538"/>
        <v>359211.84</v>
      </c>
      <c r="AD18" s="930">
        <f t="shared" ca="1" si="538"/>
        <v>357473.09</v>
      </c>
      <c r="AE18" s="930">
        <f t="shared" ca="1" si="538"/>
        <v>355720.43</v>
      </c>
      <c r="AF18" s="930">
        <f t="shared" ca="1" si="538"/>
        <v>353981.68</v>
      </c>
      <c r="AG18" s="930">
        <f t="shared" ca="1" si="538"/>
        <v>352242.93</v>
      </c>
      <c r="AH18" s="930">
        <f t="shared" ca="1" si="538"/>
        <v>350504.18</v>
      </c>
      <c r="AI18" s="930">
        <f t="shared" ca="1" si="538"/>
        <v>348751.52</v>
      </c>
      <c r="AJ18" s="930">
        <f t="shared" ca="1" si="538"/>
        <v>347012.77</v>
      </c>
      <c r="AK18" s="930">
        <f t="shared" ca="1" si="538"/>
        <v>345274.02</v>
      </c>
      <c r="AL18" s="930">
        <f t="shared" ca="1" si="538"/>
        <v>343535.27</v>
      </c>
      <c r="AM18" s="930">
        <f t="shared" ca="1" si="538"/>
        <v>341782.61</v>
      </c>
      <c r="AN18" s="930">
        <f t="shared" ca="1" si="538"/>
        <v>340043.86</v>
      </c>
      <c r="AO18" s="930">
        <f t="shared" ca="1" si="538"/>
        <v>338305.11</v>
      </c>
      <c r="AP18" s="930">
        <f t="shared" ca="1" si="538"/>
        <v>336552.45</v>
      </c>
      <c r="AQ18" s="930">
        <f t="shared" ca="1" si="539"/>
        <v>334813.7</v>
      </c>
      <c r="AR18" s="930">
        <f t="shared" ca="1" si="539"/>
        <v>333074.95</v>
      </c>
      <c r="AS18" s="930">
        <f t="shared" ca="1" si="539"/>
        <v>331336.2</v>
      </c>
      <c r="AT18" s="930">
        <f t="shared" ca="1" si="539"/>
        <v>329583.53999999998</v>
      </c>
      <c r="AU18" s="930">
        <f t="shared" ca="1" si="539"/>
        <v>327844.78999999998</v>
      </c>
      <c r="AV18" s="930">
        <f t="shared" ca="1" si="539"/>
        <v>326106.03999999998</v>
      </c>
      <c r="AW18" s="930">
        <f t="shared" ca="1" si="539"/>
        <v>324367.28999999998</v>
      </c>
      <c r="AX18" s="930">
        <f t="shared" ca="1" si="539"/>
        <v>322614.63</v>
      </c>
      <c r="AY18" s="930">
        <f t="shared" ca="1" si="539"/>
        <v>320875.88</v>
      </c>
      <c r="AZ18" s="930">
        <f t="shared" ca="1" si="539"/>
        <v>319137.13</v>
      </c>
      <c r="BA18" s="930">
        <f t="shared" ca="1" si="539"/>
        <v>317384.46999999997</v>
      </c>
      <c r="BB18" s="930">
        <f t="shared" ca="1" si="539"/>
        <v>315645.71999999997</v>
      </c>
      <c r="BC18" s="930">
        <f t="shared" ca="1" si="539"/>
        <v>313906.96999999997</v>
      </c>
      <c r="BD18" s="930">
        <f t="shared" ca="1" si="539"/>
        <v>312168.21999999997</v>
      </c>
      <c r="BE18" s="930">
        <f t="shared" ca="1" si="539"/>
        <v>310415.56</v>
      </c>
      <c r="BF18" s="930">
        <f t="shared" ca="1" si="539"/>
        <v>308676.81</v>
      </c>
      <c r="BG18" s="930">
        <f t="shared" ca="1" si="539"/>
        <v>306938.06</v>
      </c>
      <c r="BH18" s="930">
        <f t="shared" ca="1" si="539"/>
        <v>305185.40000000002</v>
      </c>
      <c r="BI18" s="930">
        <f t="shared" ca="1" si="539"/>
        <v>303446.65000000002</v>
      </c>
      <c r="BJ18" s="930">
        <f t="shared" ca="1" si="539"/>
        <v>301707.90000000002</v>
      </c>
      <c r="BK18" s="930">
        <f t="shared" ca="1" si="539"/>
        <v>299969.15000000002</v>
      </c>
      <c r="BL18" s="930">
        <f t="shared" ca="1" si="539"/>
        <v>298216.49</v>
      </c>
      <c r="BM18" s="930">
        <f t="shared" ca="1" si="539"/>
        <v>296477.74</v>
      </c>
      <c r="BN18" s="930">
        <f t="shared" ca="1" si="539"/>
        <v>294738.99</v>
      </c>
      <c r="BO18" s="930">
        <f t="shared" ca="1" si="539"/>
        <v>293000.24</v>
      </c>
      <c r="BP18" s="930">
        <f t="shared" ca="1" si="539"/>
        <v>291247.58</v>
      </c>
      <c r="BQ18" s="930">
        <f t="shared" ca="1" si="539"/>
        <v>289508.83</v>
      </c>
      <c r="BR18" s="930">
        <f t="shared" ca="1" si="539"/>
        <v>287770.08</v>
      </c>
      <c r="BS18" s="930">
        <f t="shared" ca="1" si="539"/>
        <v>286017.42</v>
      </c>
      <c r="BT18" s="930">
        <f t="shared" ca="1" si="539"/>
        <v>284278.67</v>
      </c>
      <c r="BU18" s="930">
        <f t="shared" ca="1" si="539"/>
        <v>282539.92</v>
      </c>
      <c r="BV18" s="930">
        <f t="shared" ca="1" si="539"/>
        <v>280801.17</v>
      </c>
      <c r="BW18" s="930">
        <f t="shared" ca="1" si="539"/>
        <v>279048.51</v>
      </c>
      <c r="BX18" s="930">
        <f t="shared" ca="1" si="539"/>
        <v>277309.76</v>
      </c>
      <c r="BY18" s="930">
        <f t="shared" ca="1" si="539"/>
        <v>275571.01</v>
      </c>
      <c r="BZ18" s="930">
        <f t="shared" ca="1" si="539"/>
        <v>273832.26</v>
      </c>
      <c r="CA18" s="930">
        <f t="shared" ca="1" si="539"/>
        <v>272079.59999999998</v>
      </c>
      <c r="CB18" s="930">
        <f t="shared" ca="1" si="539"/>
        <v>270340.84999999998</v>
      </c>
      <c r="CC18" s="930">
        <f t="shared" ca="1" si="539"/>
        <v>268602.09999999998</v>
      </c>
      <c r="CD18" s="930">
        <f t="shared" ca="1" si="539"/>
        <v>266849.44</v>
      </c>
      <c r="CE18" s="930">
        <f t="shared" ca="1" si="539"/>
        <v>265110.69</v>
      </c>
      <c r="CF18" s="930">
        <f t="shared" ca="1" si="539"/>
        <v>263371.94</v>
      </c>
      <c r="CG18" s="930">
        <f t="shared" ca="1" si="539"/>
        <v>261633.19</v>
      </c>
      <c r="CH18" s="930">
        <f t="shared" ca="1" si="539"/>
        <v>259880.53000000003</v>
      </c>
      <c r="CI18" s="930">
        <f t="shared" ca="1" si="539"/>
        <v>258141.78000000003</v>
      </c>
      <c r="CJ18" s="930">
        <f t="shared" ca="1" si="539"/>
        <v>256403.03000000003</v>
      </c>
      <c r="CK18" s="930">
        <f t="shared" ca="1" si="539"/>
        <v>254650.37</v>
      </c>
      <c r="CL18" s="930">
        <f t="shared" ca="1" si="539"/>
        <v>252911.62</v>
      </c>
      <c r="CM18" s="930">
        <f t="shared" ca="1" si="539"/>
        <v>251172.87</v>
      </c>
      <c r="CN18" s="930">
        <f t="shared" ca="1" si="539"/>
        <v>249434.12</v>
      </c>
      <c r="CO18" s="930">
        <f t="shared" ca="1" si="539"/>
        <v>247681.46</v>
      </c>
      <c r="CP18" s="930">
        <f t="shared" ca="1" si="539"/>
        <v>245942.71</v>
      </c>
      <c r="CQ18" s="930">
        <f t="shared" ca="1" si="539"/>
        <v>244203.96</v>
      </c>
      <c r="CR18" s="930">
        <f t="shared" ca="1" si="539"/>
        <v>242465.21</v>
      </c>
      <c r="CS18" s="930">
        <f t="shared" ca="1" si="539"/>
        <v>240712.55000000002</v>
      </c>
      <c r="CT18" s="930">
        <f t="shared" ca="1" si="539"/>
        <v>238973.80000000002</v>
      </c>
      <c r="CU18" s="930">
        <f t="shared" ca="1" si="539"/>
        <v>237235.05000000002</v>
      </c>
      <c r="CV18" s="930">
        <f t="shared" ca="1" si="539"/>
        <v>235482.38999999998</v>
      </c>
      <c r="CW18" s="930">
        <f t="shared" ca="1" si="539"/>
        <v>233743.63999999998</v>
      </c>
      <c r="CX18" s="930">
        <f t="shared" ca="1" si="539"/>
        <v>232004.88999999998</v>
      </c>
      <c r="CY18" s="930">
        <f t="shared" ca="1" si="539"/>
        <v>230266.13999999998</v>
      </c>
      <c r="CZ18" s="930">
        <f t="shared" ca="1" si="539"/>
        <v>228513.48</v>
      </c>
      <c r="DA18" s="930">
        <f t="shared" ca="1" si="540"/>
        <v>226774.73</v>
      </c>
      <c r="DB18" s="930">
        <f t="shared" ca="1" si="540"/>
        <v>225035.98</v>
      </c>
      <c r="DC18" s="930">
        <f t="shared" ca="1" si="540"/>
        <v>223297.23</v>
      </c>
      <c r="DD18" s="930">
        <f t="shared" ca="1" si="540"/>
        <v>221544.57</v>
      </c>
      <c r="DE18" s="930">
        <f t="shared" ca="1" si="540"/>
        <v>219805.82</v>
      </c>
      <c r="DF18" s="930">
        <f t="shared" ca="1" si="540"/>
        <v>218067.07</v>
      </c>
      <c r="DG18" s="930">
        <f t="shared" ca="1" si="540"/>
        <v>216314.40999999997</v>
      </c>
      <c r="DH18" s="930">
        <f t="shared" ca="1" si="540"/>
        <v>214575.65999999997</v>
      </c>
      <c r="DI18" s="930">
        <f t="shared" ca="1" si="540"/>
        <v>212836.90999999997</v>
      </c>
      <c r="DJ18" s="930">
        <f t="shared" ca="1" si="540"/>
        <v>211098.15999999997</v>
      </c>
      <c r="DK18" s="930">
        <f t="shared" ca="1" si="540"/>
        <v>209345.5</v>
      </c>
      <c r="DL18" s="930">
        <f t="shared" ca="1" si="540"/>
        <v>207606.75</v>
      </c>
      <c r="DM18" s="930">
        <f t="shared" ca="1" si="540"/>
        <v>205868</v>
      </c>
      <c r="DN18" s="930">
        <f t="shared" ca="1" si="540"/>
        <v>204115.34000000003</v>
      </c>
      <c r="DO18" s="930">
        <f t="shared" ca="1" si="540"/>
        <v>202376.59000000003</v>
      </c>
      <c r="DP18" s="930">
        <f t="shared" ca="1" si="540"/>
        <v>200637.84000000003</v>
      </c>
      <c r="DQ18" s="930">
        <f t="shared" ca="1" si="540"/>
        <v>198899.09000000003</v>
      </c>
      <c r="DR18" s="930">
        <f t="shared" ca="1" si="540"/>
        <v>197146.43</v>
      </c>
      <c r="DS18" s="930">
        <f t="shared" ca="1" si="540"/>
        <v>195407.68</v>
      </c>
      <c r="DT18" s="930">
        <f t="shared" ca="1" si="540"/>
        <v>193668.93</v>
      </c>
      <c r="DU18" s="930">
        <f t="shared" ca="1" si="540"/>
        <v>191930.18</v>
      </c>
      <c r="DV18" s="930">
        <f t="shared" ca="1" si="540"/>
        <v>190177.52</v>
      </c>
      <c r="DW18" s="930">
        <f t="shared" ca="1" si="540"/>
        <v>188438.77</v>
      </c>
      <c r="DX18" s="930">
        <f t="shared" ca="1" si="540"/>
        <v>186700.02</v>
      </c>
      <c r="DY18" s="930">
        <f t="shared" ca="1" si="540"/>
        <v>184947.36000000002</v>
      </c>
      <c r="DZ18" s="930">
        <f t="shared" ca="1" si="540"/>
        <v>183208.61000000002</v>
      </c>
      <c r="EA18" s="930">
        <f t="shared" ca="1" si="540"/>
        <v>181469.86000000002</v>
      </c>
      <c r="EB18" s="930">
        <f t="shared" ca="1" si="540"/>
        <v>179731.11000000002</v>
      </c>
      <c r="EC18" s="930">
        <f t="shared" ca="1" si="540"/>
        <v>177978.45</v>
      </c>
      <c r="ED18" s="930">
        <f t="shared" ca="1" si="540"/>
        <v>176239.7</v>
      </c>
      <c r="EE18" s="930">
        <f t="shared" ca="1" si="540"/>
        <v>174500.95</v>
      </c>
      <c r="EF18" s="930">
        <f t="shared" ca="1" si="540"/>
        <v>172762.2</v>
      </c>
      <c r="EG18" s="930">
        <f t="shared" ca="1" si="540"/>
        <v>171009.54</v>
      </c>
      <c r="EH18" s="930">
        <f t="shared" ca="1" si="540"/>
        <v>169270.79</v>
      </c>
      <c r="EI18" s="930">
        <f t="shared" ca="1" si="540"/>
        <v>167532.04</v>
      </c>
      <c r="EJ18" s="930">
        <f t="shared" ca="1" si="540"/>
        <v>165779.38</v>
      </c>
      <c r="EK18" s="930">
        <f t="shared" ca="1" si="540"/>
        <v>164040.63</v>
      </c>
      <c r="EL18" s="930">
        <f t="shared" ca="1" si="540"/>
        <v>162301.88</v>
      </c>
      <c r="EM18" s="930">
        <f t="shared" ca="1" si="540"/>
        <v>160563.13</v>
      </c>
      <c r="EN18" s="930">
        <f t="shared" ca="1" si="540"/>
        <v>158810.47</v>
      </c>
      <c r="EO18" s="930">
        <f t="shared" ca="1" si="540"/>
        <v>157071.72</v>
      </c>
      <c r="EP18" s="930">
        <f t="shared" ca="1" si="540"/>
        <v>155332.97</v>
      </c>
      <c r="EQ18" s="930">
        <f t="shared" ca="1" si="540"/>
        <v>153580.31</v>
      </c>
      <c r="ER18" s="930">
        <f t="shared" ca="1" si="540"/>
        <v>151841.56</v>
      </c>
      <c r="ES18" s="930">
        <f t="shared" ca="1" si="540"/>
        <v>150102.81</v>
      </c>
      <c r="ET18" s="930">
        <f t="shared" ca="1" si="540"/>
        <v>148364.06</v>
      </c>
      <c r="EU18" s="930">
        <f t="shared" ca="1" si="540"/>
        <v>146611.4</v>
      </c>
      <c r="EV18" s="930">
        <f t="shared" ca="1" si="540"/>
        <v>144872.65</v>
      </c>
      <c r="EW18" s="930">
        <f t="shared" ca="1" si="540"/>
        <v>143133.9</v>
      </c>
      <c r="EX18" s="930">
        <f t="shared" ca="1" si="540"/>
        <v>141395.15</v>
      </c>
      <c r="EY18" s="930">
        <f t="shared" ca="1" si="540"/>
        <v>139642.49</v>
      </c>
      <c r="EZ18" s="930">
        <f t="shared" ca="1" si="540"/>
        <v>137903.74</v>
      </c>
      <c r="FA18" s="930">
        <f t="shared" ca="1" si="540"/>
        <v>136164.99</v>
      </c>
      <c r="FB18" s="930">
        <f t="shared" ca="1" si="540"/>
        <v>134412.32999999999</v>
      </c>
      <c r="FC18" s="930">
        <f t="shared" ca="1" si="540"/>
        <v>132673.57999999999</v>
      </c>
      <c r="FD18" s="930">
        <f t="shared" ca="1" si="540"/>
        <v>130934.82999999999</v>
      </c>
      <c r="FE18" s="930">
        <f t="shared" ca="1" si="540"/>
        <v>129196.07999999999</v>
      </c>
      <c r="FF18" s="930">
        <f t="shared" ca="1" si="540"/>
        <v>127443.42000000001</v>
      </c>
      <c r="FG18" s="930">
        <f t="shared" ca="1" si="540"/>
        <v>125704.67000000001</v>
      </c>
      <c r="FH18" s="930">
        <f t="shared" ca="1" si="540"/>
        <v>123965.92000000001</v>
      </c>
      <c r="FI18" s="930">
        <f t="shared" ca="1" si="540"/>
        <v>122227.17000000001</v>
      </c>
      <c r="FJ18" s="930">
        <f t="shared" ca="1" si="540"/>
        <v>120474.51</v>
      </c>
      <c r="FK18" s="930">
        <f t="shared" ca="1" si="540"/>
        <v>118735.76</v>
      </c>
      <c r="FL18" s="930">
        <f t="shared" ref="FL18:GA21" ca="1" si="555">(ROUND(IF(((FL$8-$D18)*$H$11)&lt;0,0,(FL$8-$D18)*$H$11),2))*$C18</f>
        <v>116997.01</v>
      </c>
      <c r="FM18" s="930">
        <f t="shared" ca="1" si="555"/>
        <v>115244.34999999999</v>
      </c>
      <c r="FN18" s="930">
        <f t="shared" ca="1" si="555"/>
        <v>113505.59999999999</v>
      </c>
      <c r="FO18" s="930">
        <f t="shared" ca="1" si="555"/>
        <v>111766.84999999999</v>
      </c>
      <c r="FP18" s="930">
        <f t="shared" ca="1" si="555"/>
        <v>110028.09999999999</v>
      </c>
      <c r="FQ18" s="930">
        <f t="shared" ca="1" si="555"/>
        <v>108275.44</v>
      </c>
      <c r="FR18" s="930">
        <f t="shared" ca="1" si="555"/>
        <v>106536.69</v>
      </c>
      <c r="FS18" s="930">
        <f t="shared" ca="1" si="555"/>
        <v>104797.94</v>
      </c>
      <c r="FT18" s="930">
        <f t="shared" ca="1" si="555"/>
        <v>103045.28</v>
      </c>
      <c r="FU18" s="930">
        <f t="shared" ca="1" si="555"/>
        <v>101306.53</v>
      </c>
      <c r="FV18" s="930">
        <f t="shared" ca="1" si="555"/>
        <v>99567.78</v>
      </c>
      <c r="FW18" s="930">
        <f t="shared" ca="1" si="555"/>
        <v>97829.03</v>
      </c>
      <c r="FX18" s="930">
        <f t="shared" ca="1" si="555"/>
        <v>96076.37</v>
      </c>
      <c r="FY18" s="930">
        <f t="shared" ca="1" si="555"/>
        <v>94337.62</v>
      </c>
      <c r="FZ18" s="930">
        <f t="shared" ca="1" si="555"/>
        <v>92598.87</v>
      </c>
      <c r="GA18" s="930">
        <f t="shared" ca="1" si="555"/>
        <v>90860.12</v>
      </c>
      <c r="GB18" s="930">
        <f t="shared" ca="1" si="542"/>
        <v>89107.46</v>
      </c>
      <c r="GC18" s="930">
        <f t="shared" ca="1" si="542"/>
        <v>87368.71</v>
      </c>
      <c r="GD18" s="930">
        <f t="shared" ca="1" si="542"/>
        <v>85629.96</v>
      </c>
      <c r="GE18" s="930">
        <f t="shared" ca="1" si="542"/>
        <v>83877.3</v>
      </c>
      <c r="GF18" s="930">
        <f t="shared" ca="1" si="542"/>
        <v>82138.55</v>
      </c>
      <c r="GG18" s="930">
        <f t="shared" ca="1" si="542"/>
        <v>80399.8</v>
      </c>
      <c r="GH18" s="930">
        <f t="shared" ca="1" si="542"/>
        <v>78661.05</v>
      </c>
      <c r="GI18" s="930">
        <f t="shared" ca="1" si="542"/>
        <v>76908.39</v>
      </c>
      <c r="GJ18" s="930">
        <f t="shared" ca="1" si="542"/>
        <v>75169.64</v>
      </c>
      <c r="GK18" s="930">
        <f t="shared" ca="1" si="542"/>
        <v>73430.89</v>
      </c>
      <c r="GL18" s="930">
        <f t="shared" ca="1" si="542"/>
        <v>71692.14</v>
      </c>
      <c r="GM18" s="930">
        <f t="shared" ca="1" si="542"/>
        <v>69939.48</v>
      </c>
      <c r="GN18" s="930">
        <f t="shared" ca="1" si="542"/>
        <v>68200.73</v>
      </c>
      <c r="GO18" s="930">
        <f t="shared" ca="1" si="542"/>
        <v>66461.98</v>
      </c>
      <c r="GP18" s="930">
        <f t="shared" ca="1" si="542"/>
        <v>64709.320000000007</v>
      </c>
      <c r="GQ18" s="930">
        <f t="shared" ca="1" si="542"/>
        <v>62970.570000000007</v>
      </c>
      <c r="GR18" s="930">
        <f t="shared" ca="1" si="542"/>
        <v>61231.820000000007</v>
      </c>
      <c r="GS18" s="930">
        <f t="shared" ca="1" si="542"/>
        <v>59493.070000000007</v>
      </c>
      <c r="GT18" s="930">
        <f t="shared" ca="1" si="542"/>
        <v>57740.409999999996</v>
      </c>
      <c r="GU18" s="930">
        <f t="shared" ca="1" si="542"/>
        <v>56001.659999999996</v>
      </c>
      <c r="GV18" s="930">
        <f t="shared" ca="1" si="542"/>
        <v>54262.909999999996</v>
      </c>
      <c r="GW18" s="930">
        <f t="shared" ca="1" si="542"/>
        <v>52510.25</v>
      </c>
      <c r="GX18" s="930">
        <f t="shared" ca="1" si="542"/>
        <v>50771.5</v>
      </c>
      <c r="GY18" s="930">
        <f t="shared" ca="1" si="542"/>
        <v>49032.75</v>
      </c>
      <c r="GZ18" s="930">
        <f t="shared" ca="1" si="542"/>
        <v>47294</v>
      </c>
      <c r="HA18" s="930">
        <f t="shared" ca="1" si="542"/>
        <v>45541.340000000004</v>
      </c>
      <c r="HB18" s="930">
        <f t="shared" ca="1" si="542"/>
        <v>43802.59</v>
      </c>
      <c r="HC18" s="930">
        <f t="shared" ca="1" si="542"/>
        <v>42063.839999999997</v>
      </c>
      <c r="HD18" s="930">
        <f t="shared" ca="1" si="542"/>
        <v>40325.089999999997</v>
      </c>
      <c r="HE18" s="930">
        <f t="shared" ca="1" si="542"/>
        <v>38572.43</v>
      </c>
      <c r="HF18" s="930">
        <f t="shared" ca="1" si="542"/>
        <v>36833.68</v>
      </c>
      <c r="HG18" s="930">
        <f t="shared" ca="1" si="542"/>
        <v>35094.93</v>
      </c>
      <c r="HH18" s="930">
        <f t="shared" ca="1" si="542"/>
        <v>33342.269999999997</v>
      </c>
      <c r="HI18" s="930">
        <f t="shared" ca="1" si="542"/>
        <v>31603.519999999997</v>
      </c>
      <c r="HJ18" s="930">
        <f t="shared" ca="1" si="542"/>
        <v>29864.769999999997</v>
      </c>
      <c r="HK18" s="930">
        <f t="shared" ca="1" si="542"/>
        <v>28126.019999999997</v>
      </c>
      <c r="HL18" s="930">
        <f t="shared" ca="1" si="542"/>
        <v>26373.360000000001</v>
      </c>
      <c r="HM18" s="930">
        <f t="shared" ca="1" si="542"/>
        <v>24634.61</v>
      </c>
      <c r="HN18" s="930">
        <f t="shared" ca="1" si="542"/>
        <v>22895.86</v>
      </c>
      <c r="HO18" s="930">
        <f t="shared" ca="1" si="542"/>
        <v>21157.11</v>
      </c>
      <c r="HP18" s="930">
        <f t="shared" ca="1" si="542"/>
        <v>19404.45</v>
      </c>
      <c r="HQ18" s="930">
        <f t="shared" ca="1" si="542"/>
        <v>17665.7</v>
      </c>
      <c r="HR18" s="930">
        <f t="shared" ca="1" si="542"/>
        <v>15926.949999999999</v>
      </c>
      <c r="HS18" s="930">
        <f t="shared" ca="1" si="542"/>
        <v>14174.289999999999</v>
      </c>
      <c r="HT18" s="930">
        <f t="shared" ca="1" si="542"/>
        <v>12435.539999999999</v>
      </c>
      <c r="HU18" s="930">
        <f t="shared" ca="1" si="542"/>
        <v>10696.79</v>
      </c>
      <c r="HV18" s="930">
        <f t="shared" ca="1" si="542"/>
        <v>8958.0400000000009</v>
      </c>
      <c r="HW18" s="930">
        <f t="shared" ca="1" si="542"/>
        <v>7205.3799999999992</v>
      </c>
      <c r="HX18" s="930">
        <f t="shared" ca="1" si="542"/>
        <v>5466.63</v>
      </c>
      <c r="HY18" s="930">
        <f t="shared" ca="1" si="542"/>
        <v>3727.88</v>
      </c>
      <c r="HZ18" s="930">
        <f t="shared" ca="1" si="542"/>
        <v>1975.2199999999998</v>
      </c>
      <c r="IA18" s="930">
        <f t="shared" ca="1" si="543"/>
        <v>236.47000000000003</v>
      </c>
      <c r="IB18" s="930">
        <f t="shared" ca="1" si="543"/>
        <v>0</v>
      </c>
      <c r="IC18" s="930">
        <f t="shared" ca="1" si="543"/>
        <v>0</v>
      </c>
      <c r="ID18" s="930">
        <f t="shared" ca="1" si="543"/>
        <v>0</v>
      </c>
      <c r="IE18" s="930">
        <f t="shared" ca="1" si="543"/>
        <v>0</v>
      </c>
      <c r="IF18" s="930">
        <f t="shared" ca="1" si="543"/>
        <v>0</v>
      </c>
      <c r="IG18" s="930">
        <f t="shared" ca="1" si="543"/>
        <v>0</v>
      </c>
      <c r="IH18" s="930">
        <f t="shared" ca="1" si="543"/>
        <v>0</v>
      </c>
      <c r="II18" s="930">
        <f t="shared" ca="1" si="543"/>
        <v>0</v>
      </c>
      <c r="IJ18" s="930">
        <f t="shared" ca="1" si="543"/>
        <v>0</v>
      </c>
      <c r="IK18" s="930">
        <f t="shared" ca="1" si="543"/>
        <v>0</v>
      </c>
      <c r="IL18" s="930">
        <f t="shared" ca="1" si="543"/>
        <v>0</v>
      </c>
      <c r="IM18" s="930">
        <f t="shared" ca="1" si="543"/>
        <v>0</v>
      </c>
      <c r="IN18" s="930">
        <f t="shared" ca="1" si="543"/>
        <v>0</v>
      </c>
      <c r="IO18" s="930">
        <f t="shared" ca="1" si="543"/>
        <v>0</v>
      </c>
      <c r="IP18" s="930">
        <f t="shared" ca="1" si="543"/>
        <v>0</v>
      </c>
      <c r="IQ18" s="930">
        <f t="shared" ca="1" si="543"/>
        <v>0</v>
      </c>
      <c r="IR18" s="930">
        <f t="shared" ca="1" si="543"/>
        <v>0</v>
      </c>
      <c r="IS18" s="930">
        <f t="shared" ca="1" si="543"/>
        <v>0</v>
      </c>
      <c r="IT18" s="930">
        <f t="shared" ca="1" si="543"/>
        <v>0</v>
      </c>
      <c r="IU18" s="930">
        <f t="shared" ca="1" si="543"/>
        <v>0</v>
      </c>
      <c r="IV18" s="930">
        <f t="shared" ca="1" si="543"/>
        <v>0</v>
      </c>
      <c r="IW18" s="930">
        <f t="shared" ca="1" si="543"/>
        <v>0</v>
      </c>
      <c r="IX18" s="930">
        <f t="shared" ca="1" si="543"/>
        <v>0</v>
      </c>
      <c r="IY18" s="930">
        <f t="shared" ca="1" si="543"/>
        <v>0</v>
      </c>
      <c r="IZ18" s="930">
        <f t="shared" ca="1" si="543"/>
        <v>0</v>
      </c>
      <c r="JA18" s="930">
        <f t="shared" ca="1" si="543"/>
        <v>0</v>
      </c>
      <c r="JB18" s="930">
        <f t="shared" ca="1" si="543"/>
        <v>0</v>
      </c>
      <c r="JC18" s="930">
        <f t="shared" ca="1" si="543"/>
        <v>0</v>
      </c>
      <c r="JD18" s="930">
        <f t="shared" ca="1" si="543"/>
        <v>0</v>
      </c>
      <c r="JE18" s="930">
        <f t="shared" ca="1" si="543"/>
        <v>0</v>
      </c>
      <c r="JF18" s="930">
        <f t="shared" ca="1" si="543"/>
        <v>0</v>
      </c>
      <c r="JG18" s="930">
        <f t="shared" ca="1" si="543"/>
        <v>0</v>
      </c>
      <c r="JH18" s="930">
        <f t="shared" ca="1" si="543"/>
        <v>0</v>
      </c>
      <c r="JI18" s="930">
        <f t="shared" ca="1" si="543"/>
        <v>0</v>
      </c>
      <c r="JJ18" s="930">
        <f t="shared" ca="1" si="543"/>
        <v>0</v>
      </c>
      <c r="JK18" s="930">
        <f t="shared" ca="1" si="543"/>
        <v>0</v>
      </c>
      <c r="JL18" s="930">
        <f t="shared" ca="1" si="543"/>
        <v>0</v>
      </c>
      <c r="JM18" s="930">
        <f t="shared" ca="1" si="543"/>
        <v>0</v>
      </c>
      <c r="JN18" s="930">
        <f t="shared" ca="1" si="543"/>
        <v>0</v>
      </c>
      <c r="JO18" s="930">
        <f t="shared" ca="1" si="543"/>
        <v>0</v>
      </c>
      <c r="JP18" s="930">
        <f t="shared" ca="1" si="543"/>
        <v>0</v>
      </c>
      <c r="JQ18" s="930">
        <f t="shared" ca="1" si="543"/>
        <v>0</v>
      </c>
      <c r="JR18" s="930">
        <f t="shared" ca="1" si="543"/>
        <v>0</v>
      </c>
      <c r="JS18" s="930">
        <f t="shared" ca="1" si="543"/>
        <v>0</v>
      </c>
      <c r="JT18" s="930">
        <f t="shared" ca="1" si="543"/>
        <v>0</v>
      </c>
      <c r="JU18" s="930">
        <f t="shared" ca="1" si="543"/>
        <v>0</v>
      </c>
      <c r="JV18" s="930">
        <f t="shared" ca="1" si="543"/>
        <v>0</v>
      </c>
      <c r="JW18" s="930">
        <f t="shared" ca="1" si="543"/>
        <v>0</v>
      </c>
      <c r="JX18" s="930">
        <f t="shared" ca="1" si="543"/>
        <v>0</v>
      </c>
      <c r="JY18" s="930">
        <f t="shared" ca="1" si="543"/>
        <v>0</v>
      </c>
      <c r="JZ18" s="930">
        <f t="shared" ca="1" si="543"/>
        <v>0</v>
      </c>
      <c r="KA18" s="930">
        <f t="shared" ca="1" si="543"/>
        <v>0</v>
      </c>
      <c r="KB18" s="930">
        <f t="shared" ca="1" si="543"/>
        <v>0</v>
      </c>
      <c r="KC18" s="930">
        <f t="shared" ca="1" si="543"/>
        <v>0</v>
      </c>
      <c r="KD18" s="930">
        <f t="shared" ca="1" si="543"/>
        <v>0</v>
      </c>
      <c r="KE18" s="930">
        <f t="shared" ca="1" si="543"/>
        <v>0</v>
      </c>
      <c r="KF18" s="930">
        <f t="shared" ca="1" si="543"/>
        <v>0</v>
      </c>
      <c r="KG18" s="930">
        <f t="shared" ca="1" si="543"/>
        <v>0</v>
      </c>
      <c r="KH18" s="930">
        <f t="shared" ca="1" si="543"/>
        <v>0</v>
      </c>
      <c r="KI18" s="930">
        <f t="shared" ca="1" si="543"/>
        <v>0</v>
      </c>
      <c r="KJ18" s="930">
        <f t="shared" ca="1" si="543"/>
        <v>0</v>
      </c>
      <c r="KK18" s="930">
        <f t="shared" ca="1" si="543"/>
        <v>0</v>
      </c>
      <c r="KL18" s="930">
        <f t="shared" ref="KL18:MW22" ca="1" si="556">(ROUND(IF(((KL$8-$D18)*$H$11)&lt;0,0,(KL$8-$D18)*$H$11),2))*$C18</f>
        <v>0</v>
      </c>
      <c r="KM18" s="930">
        <f t="shared" ca="1" si="556"/>
        <v>0</v>
      </c>
      <c r="KN18" s="930">
        <f t="shared" ca="1" si="556"/>
        <v>0</v>
      </c>
      <c r="KO18" s="930">
        <f t="shared" ca="1" si="556"/>
        <v>0</v>
      </c>
      <c r="KP18" s="930">
        <f t="shared" ca="1" si="556"/>
        <v>0</v>
      </c>
      <c r="KQ18" s="930">
        <f t="shared" ca="1" si="556"/>
        <v>0</v>
      </c>
      <c r="KR18" s="930">
        <f t="shared" ca="1" si="556"/>
        <v>0</v>
      </c>
      <c r="KS18" s="930">
        <f t="shared" ca="1" si="556"/>
        <v>0</v>
      </c>
      <c r="KT18" s="930">
        <f t="shared" ca="1" si="556"/>
        <v>0</v>
      </c>
      <c r="KU18" s="930">
        <f t="shared" ca="1" si="556"/>
        <v>0</v>
      </c>
      <c r="KV18" s="930">
        <f t="shared" ca="1" si="556"/>
        <v>0</v>
      </c>
      <c r="KW18" s="930">
        <f t="shared" ca="1" si="556"/>
        <v>0</v>
      </c>
      <c r="KX18" s="930">
        <f t="shared" ca="1" si="556"/>
        <v>0</v>
      </c>
      <c r="KY18" s="930">
        <f t="shared" ca="1" si="556"/>
        <v>0</v>
      </c>
      <c r="KZ18" s="930">
        <f t="shared" ca="1" si="556"/>
        <v>0</v>
      </c>
      <c r="LA18" s="930">
        <f t="shared" ca="1" si="556"/>
        <v>0</v>
      </c>
      <c r="LB18" s="930">
        <f t="shared" ca="1" si="556"/>
        <v>0</v>
      </c>
      <c r="LC18" s="930">
        <f t="shared" ca="1" si="556"/>
        <v>0</v>
      </c>
      <c r="LD18" s="930">
        <f t="shared" ca="1" si="556"/>
        <v>0</v>
      </c>
      <c r="LE18" s="930">
        <f t="shared" ca="1" si="556"/>
        <v>0</v>
      </c>
      <c r="LF18" s="930">
        <f t="shared" ca="1" si="556"/>
        <v>0</v>
      </c>
      <c r="LG18" s="930">
        <f t="shared" ca="1" si="556"/>
        <v>0</v>
      </c>
      <c r="LH18" s="930">
        <f t="shared" ca="1" si="556"/>
        <v>0</v>
      </c>
      <c r="LI18" s="930">
        <f t="shared" ca="1" si="556"/>
        <v>0</v>
      </c>
      <c r="LJ18" s="930">
        <f t="shared" ca="1" si="556"/>
        <v>0</v>
      </c>
      <c r="LK18" s="930">
        <f t="shared" ca="1" si="556"/>
        <v>0</v>
      </c>
      <c r="LL18" s="930">
        <f t="shared" ca="1" si="556"/>
        <v>0</v>
      </c>
      <c r="LM18" s="930">
        <f t="shared" ca="1" si="556"/>
        <v>0</v>
      </c>
      <c r="LN18" s="930">
        <f t="shared" ca="1" si="556"/>
        <v>0</v>
      </c>
      <c r="LO18" s="930">
        <f t="shared" ca="1" si="556"/>
        <v>0</v>
      </c>
      <c r="LP18" s="930">
        <f t="shared" ca="1" si="556"/>
        <v>0</v>
      </c>
      <c r="LQ18" s="930">
        <f t="shared" ca="1" si="556"/>
        <v>0</v>
      </c>
      <c r="LR18" s="930">
        <f t="shared" ca="1" si="556"/>
        <v>0</v>
      </c>
      <c r="LS18" s="930">
        <f t="shared" ca="1" si="556"/>
        <v>0</v>
      </c>
      <c r="LT18" s="930">
        <f t="shared" ca="1" si="556"/>
        <v>0</v>
      </c>
      <c r="LU18" s="930">
        <f t="shared" ca="1" si="556"/>
        <v>0</v>
      </c>
      <c r="LV18" s="930">
        <f t="shared" ca="1" si="556"/>
        <v>0</v>
      </c>
      <c r="LW18" s="930">
        <f t="shared" ca="1" si="556"/>
        <v>0</v>
      </c>
      <c r="LX18" s="930">
        <f t="shared" ca="1" si="556"/>
        <v>0</v>
      </c>
      <c r="LY18" s="930">
        <f t="shared" ca="1" si="556"/>
        <v>0</v>
      </c>
      <c r="LZ18" s="930">
        <f t="shared" ca="1" si="556"/>
        <v>0</v>
      </c>
      <c r="MA18" s="930">
        <f t="shared" ca="1" si="556"/>
        <v>0</v>
      </c>
      <c r="MB18" s="930">
        <f t="shared" ca="1" si="556"/>
        <v>0</v>
      </c>
      <c r="MC18" s="930">
        <f t="shared" ca="1" si="556"/>
        <v>0</v>
      </c>
      <c r="MD18" s="930">
        <f t="shared" ca="1" si="556"/>
        <v>0</v>
      </c>
      <c r="ME18" s="930">
        <f t="shared" ca="1" si="556"/>
        <v>0</v>
      </c>
      <c r="MF18" s="930">
        <f t="shared" ca="1" si="556"/>
        <v>0</v>
      </c>
      <c r="MG18" s="930">
        <f t="shared" ca="1" si="556"/>
        <v>0</v>
      </c>
      <c r="MH18" s="930">
        <f t="shared" ca="1" si="556"/>
        <v>0</v>
      </c>
      <c r="MI18" s="930">
        <f t="shared" ca="1" si="556"/>
        <v>0</v>
      </c>
      <c r="MJ18" s="930">
        <f t="shared" ca="1" si="556"/>
        <v>0</v>
      </c>
      <c r="MK18" s="930">
        <f t="shared" ca="1" si="556"/>
        <v>0</v>
      </c>
      <c r="ML18" s="930">
        <f t="shared" ca="1" si="556"/>
        <v>0</v>
      </c>
      <c r="MM18" s="930">
        <f t="shared" ca="1" si="556"/>
        <v>0</v>
      </c>
      <c r="MN18" s="930">
        <f t="shared" ca="1" si="556"/>
        <v>0</v>
      </c>
      <c r="MO18" s="930">
        <f t="shared" ca="1" si="556"/>
        <v>0</v>
      </c>
      <c r="MP18" s="930">
        <f t="shared" ca="1" si="556"/>
        <v>0</v>
      </c>
      <c r="MQ18" s="930">
        <f t="shared" ca="1" si="556"/>
        <v>0</v>
      </c>
      <c r="MR18" s="930">
        <f t="shared" ca="1" si="556"/>
        <v>0</v>
      </c>
      <c r="MS18" s="930">
        <f t="shared" ca="1" si="556"/>
        <v>0</v>
      </c>
      <c r="MT18" s="930">
        <f t="shared" ca="1" si="556"/>
        <v>0</v>
      </c>
      <c r="MU18" s="930">
        <f t="shared" ca="1" si="556"/>
        <v>0</v>
      </c>
      <c r="MV18" s="930">
        <f t="shared" ca="1" si="556"/>
        <v>0</v>
      </c>
      <c r="MW18" s="930">
        <f t="shared" ca="1" si="556"/>
        <v>0</v>
      </c>
      <c r="MX18" s="930">
        <f t="shared" ca="1" si="544"/>
        <v>0</v>
      </c>
      <c r="MY18" s="930">
        <f t="shared" ca="1" si="545"/>
        <v>0</v>
      </c>
      <c r="MZ18" s="930">
        <f t="shared" ca="1" si="545"/>
        <v>0</v>
      </c>
      <c r="NA18" s="930">
        <f t="shared" ca="1" si="545"/>
        <v>0</v>
      </c>
      <c r="NB18" s="930">
        <f t="shared" ca="1" si="545"/>
        <v>0</v>
      </c>
      <c r="NC18" s="930">
        <f t="shared" ca="1" si="545"/>
        <v>0</v>
      </c>
      <c r="ND18" s="930">
        <f t="shared" ca="1" si="545"/>
        <v>0</v>
      </c>
      <c r="NE18" s="930">
        <f t="shared" ca="1" si="545"/>
        <v>0</v>
      </c>
      <c r="NF18" s="930">
        <f t="shared" ca="1" si="545"/>
        <v>0</v>
      </c>
      <c r="NG18" s="930">
        <f t="shared" ca="1" si="545"/>
        <v>0</v>
      </c>
      <c r="NH18" s="930">
        <f t="shared" ca="1" si="545"/>
        <v>0</v>
      </c>
      <c r="NI18" s="930">
        <f t="shared" ca="1" si="545"/>
        <v>0</v>
      </c>
      <c r="NJ18" s="930">
        <f t="shared" ca="1" si="545"/>
        <v>0</v>
      </c>
      <c r="NK18" s="930">
        <f t="shared" ca="1" si="545"/>
        <v>0</v>
      </c>
      <c r="NL18" s="930">
        <f t="shared" ca="1" si="545"/>
        <v>0</v>
      </c>
      <c r="NM18" s="930">
        <f t="shared" ca="1" si="545"/>
        <v>0</v>
      </c>
      <c r="NN18" s="930">
        <f t="shared" ca="1" si="545"/>
        <v>0</v>
      </c>
      <c r="NO18" s="930">
        <f t="shared" ca="1" si="545"/>
        <v>0</v>
      </c>
      <c r="NP18" s="930">
        <f t="shared" ca="1" si="545"/>
        <v>0</v>
      </c>
      <c r="NQ18" s="930">
        <f t="shared" ca="1" si="545"/>
        <v>0</v>
      </c>
      <c r="NR18" s="930">
        <f t="shared" ca="1" si="545"/>
        <v>0</v>
      </c>
      <c r="NS18" s="930">
        <f t="shared" ca="1" si="545"/>
        <v>0</v>
      </c>
      <c r="NT18" s="930">
        <f t="shared" ca="1" si="545"/>
        <v>0</v>
      </c>
      <c r="NU18" s="930">
        <f t="shared" ca="1" si="545"/>
        <v>0</v>
      </c>
      <c r="NV18" s="930">
        <f t="shared" ca="1" si="545"/>
        <v>0</v>
      </c>
      <c r="NW18" s="930">
        <f t="shared" ca="1" si="545"/>
        <v>0</v>
      </c>
      <c r="NX18" s="930">
        <f t="shared" ca="1" si="545"/>
        <v>0</v>
      </c>
      <c r="NY18" s="930">
        <f t="shared" ca="1" si="545"/>
        <v>0</v>
      </c>
      <c r="NZ18" s="930">
        <f t="shared" ca="1" si="545"/>
        <v>0</v>
      </c>
      <c r="OA18" s="930">
        <f t="shared" ca="1" si="545"/>
        <v>0</v>
      </c>
      <c r="OB18" s="930">
        <f t="shared" ca="1" si="545"/>
        <v>0</v>
      </c>
      <c r="OC18" s="930">
        <f t="shared" ca="1" si="545"/>
        <v>0</v>
      </c>
      <c r="OD18" s="930">
        <f t="shared" ca="1" si="545"/>
        <v>0</v>
      </c>
      <c r="OE18" s="930">
        <f t="shared" ca="1" si="545"/>
        <v>0</v>
      </c>
      <c r="OF18" s="930">
        <f t="shared" ca="1" si="545"/>
        <v>0</v>
      </c>
      <c r="OG18" s="930">
        <f t="shared" ca="1" si="545"/>
        <v>0</v>
      </c>
      <c r="OH18" s="930">
        <f t="shared" ca="1" si="545"/>
        <v>0</v>
      </c>
      <c r="OI18" s="930">
        <f t="shared" ca="1" si="545"/>
        <v>0</v>
      </c>
      <c r="OJ18" s="930">
        <f t="shared" ca="1" si="545"/>
        <v>0</v>
      </c>
      <c r="OK18" s="930">
        <f t="shared" ca="1" si="545"/>
        <v>0</v>
      </c>
      <c r="OL18" s="930">
        <f t="shared" ca="1" si="545"/>
        <v>0</v>
      </c>
      <c r="OM18" s="930">
        <f t="shared" ca="1" si="545"/>
        <v>0</v>
      </c>
      <c r="ON18" s="930">
        <f t="shared" ca="1" si="545"/>
        <v>0</v>
      </c>
      <c r="OO18" s="930">
        <f t="shared" ca="1" si="545"/>
        <v>0</v>
      </c>
      <c r="OP18" s="930">
        <f t="shared" ca="1" si="545"/>
        <v>0</v>
      </c>
      <c r="OQ18" s="930">
        <f t="shared" ca="1" si="545"/>
        <v>0</v>
      </c>
      <c r="OR18" s="930">
        <f t="shared" ca="1" si="545"/>
        <v>0</v>
      </c>
      <c r="OS18" s="930">
        <f t="shared" ca="1" si="545"/>
        <v>0</v>
      </c>
      <c r="OT18" s="930">
        <f t="shared" ca="1" si="545"/>
        <v>0</v>
      </c>
      <c r="OU18" s="930">
        <f t="shared" ca="1" si="545"/>
        <v>0</v>
      </c>
      <c r="OV18" s="930">
        <f t="shared" ca="1" si="545"/>
        <v>0</v>
      </c>
      <c r="OW18" s="930">
        <f t="shared" ca="1" si="545"/>
        <v>0</v>
      </c>
      <c r="OX18" s="930">
        <f t="shared" ca="1" si="545"/>
        <v>0</v>
      </c>
      <c r="OY18" s="930">
        <f t="shared" ca="1" si="545"/>
        <v>0</v>
      </c>
      <c r="OZ18" s="930">
        <f t="shared" ca="1" si="545"/>
        <v>0</v>
      </c>
      <c r="PA18" s="930">
        <f t="shared" ca="1" si="545"/>
        <v>0</v>
      </c>
      <c r="PB18" s="930">
        <f t="shared" ca="1" si="545"/>
        <v>0</v>
      </c>
      <c r="PC18" s="930">
        <f t="shared" ca="1" si="545"/>
        <v>0</v>
      </c>
      <c r="PD18" s="930">
        <f t="shared" ca="1" si="545"/>
        <v>0</v>
      </c>
      <c r="PE18" s="930">
        <f t="shared" ca="1" si="545"/>
        <v>0</v>
      </c>
      <c r="PF18" s="930">
        <f t="shared" ca="1" si="545"/>
        <v>0</v>
      </c>
      <c r="PG18" s="930">
        <f t="shared" ca="1" si="545"/>
        <v>0</v>
      </c>
      <c r="PH18" s="930">
        <f t="shared" ca="1" si="545"/>
        <v>0</v>
      </c>
      <c r="PI18" s="930">
        <f t="shared" ca="1" si="545"/>
        <v>0</v>
      </c>
      <c r="PJ18" s="930">
        <f t="shared" ref="PJ18:RU22" ca="1" si="557">(ROUND(IF(((PJ$8-$D18)*$H$11)&lt;0,0,(PJ$8-$D18)*$H$11),2))*$C18</f>
        <v>0</v>
      </c>
      <c r="PK18" s="930">
        <f t="shared" ca="1" si="557"/>
        <v>0</v>
      </c>
      <c r="PL18" s="930">
        <f t="shared" ca="1" si="557"/>
        <v>0</v>
      </c>
      <c r="PM18" s="930">
        <f t="shared" ca="1" si="557"/>
        <v>0</v>
      </c>
      <c r="PN18" s="930">
        <f t="shared" ca="1" si="557"/>
        <v>0</v>
      </c>
      <c r="PO18" s="930">
        <f t="shared" ca="1" si="557"/>
        <v>0</v>
      </c>
      <c r="PP18" s="930">
        <f t="shared" ca="1" si="557"/>
        <v>0</v>
      </c>
      <c r="PQ18" s="930">
        <f t="shared" ca="1" si="557"/>
        <v>0</v>
      </c>
      <c r="PR18" s="930">
        <f t="shared" ca="1" si="557"/>
        <v>0</v>
      </c>
      <c r="PS18" s="930">
        <f t="shared" ca="1" si="557"/>
        <v>0</v>
      </c>
      <c r="PT18" s="930">
        <f t="shared" ca="1" si="557"/>
        <v>0</v>
      </c>
      <c r="PU18" s="930">
        <f t="shared" ca="1" si="557"/>
        <v>0</v>
      </c>
      <c r="PV18" s="930">
        <f t="shared" ca="1" si="557"/>
        <v>0</v>
      </c>
      <c r="PW18" s="930">
        <f t="shared" ca="1" si="557"/>
        <v>0</v>
      </c>
      <c r="PX18" s="930">
        <f t="shared" ca="1" si="557"/>
        <v>0</v>
      </c>
      <c r="PY18" s="930">
        <f t="shared" ca="1" si="557"/>
        <v>0</v>
      </c>
      <c r="PZ18" s="930">
        <f t="shared" ca="1" si="557"/>
        <v>0</v>
      </c>
      <c r="QA18" s="930">
        <f t="shared" ca="1" si="557"/>
        <v>0</v>
      </c>
      <c r="QB18" s="930">
        <f t="shared" ca="1" si="557"/>
        <v>0</v>
      </c>
      <c r="QC18" s="930">
        <f t="shared" ca="1" si="557"/>
        <v>0</v>
      </c>
      <c r="QD18" s="930">
        <f t="shared" ca="1" si="557"/>
        <v>0</v>
      </c>
      <c r="QE18" s="930">
        <f t="shared" ca="1" si="557"/>
        <v>0</v>
      </c>
      <c r="QF18" s="930">
        <f t="shared" ca="1" si="557"/>
        <v>0</v>
      </c>
      <c r="QG18" s="930">
        <f t="shared" ca="1" si="557"/>
        <v>0</v>
      </c>
      <c r="QH18" s="930">
        <f t="shared" ca="1" si="557"/>
        <v>0</v>
      </c>
      <c r="QI18" s="930">
        <f t="shared" ca="1" si="557"/>
        <v>0</v>
      </c>
      <c r="QJ18" s="930">
        <f t="shared" ca="1" si="557"/>
        <v>0</v>
      </c>
      <c r="QK18" s="930">
        <f t="shared" ca="1" si="557"/>
        <v>0</v>
      </c>
      <c r="QL18" s="930">
        <f t="shared" ca="1" si="557"/>
        <v>0</v>
      </c>
      <c r="QM18" s="930">
        <f t="shared" ca="1" si="557"/>
        <v>0</v>
      </c>
      <c r="QN18" s="930">
        <f t="shared" ca="1" si="557"/>
        <v>0</v>
      </c>
      <c r="QO18" s="930">
        <f t="shared" ca="1" si="557"/>
        <v>0</v>
      </c>
      <c r="QP18" s="930">
        <f t="shared" ca="1" si="557"/>
        <v>0</v>
      </c>
      <c r="QQ18" s="930">
        <f t="shared" ca="1" si="557"/>
        <v>0</v>
      </c>
      <c r="QR18" s="930">
        <f t="shared" ca="1" si="557"/>
        <v>0</v>
      </c>
      <c r="QS18" s="930">
        <f t="shared" ca="1" si="557"/>
        <v>0</v>
      </c>
      <c r="QT18" s="930">
        <f t="shared" ca="1" si="557"/>
        <v>0</v>
      </c>
      <c r="QU18" s="930">
        <f t="shared" ca="1" si="557"/>
        <v>0</v>
      </c>
      <c r="QV18" s="930">
        <f t="shared" ca="1" si="557"/>
        <v>0</v>
      </c>
      <c r="QW18" s="930">
        <f t="shared" ca="1" si="557"/>
        <v>0</v>
      </c>
      <c r="QX18" s="930">
        <f t="shared" ca="1" si="557"/>
        <v>0</v>
      </c>
      <c r="QY18" s="930">
        <f t="shared" ca="1" si="557"/>
        <v>0</v>
      </c>
      <c r="QZ18" s="930">
        <f t="shared" ca="1" si="557"/>
        <v>0</v>
      </c>
      <c r="RA18" s="930">
        <f t="shared" ca="1" si="557"/>
        <v>0</v>
      </c>
      <c r="RB18" s="930">
        <f t="shared" ca="1" si="557"/>
        <v>0</v>
      </c>
      <c r="RC18" s="930">
        <f t="shared" ca="1" si="557"/>
        <v>0</v>
      </c>
      <c r="RD18" s="930">
        <f t="shared" ca="1" si="557"/>
        <v>0</v>
      </c>
      <c r="RE18" s="930">
        <f t="shared" ca="1" si="557"/>
        <v>0</v>
      </c>
      <c r="RF18" s="930">
        <f t="shared" ca="1" si="557"/>
        <v>0</v>
      </c>
      <c r="RG18" s="930">
        <f t="shared" ca="1" si="557"/>
        <v>0</v>
      </c>
      <c r="RH18" s="930">
        <f t="shared" ca="1" si="557"/>
        <v>0</v>
      </c>
      <c r="RI18" s="930">
        <f t="shared" ca="1" si="557"/>
        <v>0</v>
      </c>
      <c r="RJ18" s="930">
        <f t="shared" ca="1" si="557"/>
        <v>0</v>
      </c>
      <c r="RK18" s="930">
        <f t="shared" ca="1" si="557"/>
        <v>0</v>
      </c>
      <c r="RL18" s="930">
        <f t="shared" ca="1" si="557"/>
        <v>0</v>
      </c>
      <c r="RM18" s="930">
        <f t="shared" ca="1" si="557"/>
        <v>0</v>
      </c>
      <c r="RN18" s="930">
        <f t="shared" ca="1" si="557"/>
        <v>0</v>
      </c>
      <c r="RO18" s="930">
        <f t="shared" ca="1" si="557"/>
        <v>0</v>
      </c>
      <c r="RP18" s="930">
        <f t="shared" ca="1" si="557"/>
        <v>0</v>
      </c>
      <c r="RQ18" s="930">
        <f t="shared" ca="1" si="557"/>
        <v>0</v>
      </c>
      <c r="RR18" s="930">
        <f t="shared" ca="1" si="557"/>
        <v>0</v>
      </c>
      <c r="RS18" s="930">
        <f t="shared" ca="1" si="557"/>
        <v>0</v>
      </c>
      <c r="RT18" s="930">
        <f t="shared" ca="1" si="557"/>
        <v>0</v>
      </c>
      <c r="RU18" s="930">
        <f t="shared" ca="1" si="557"/>
        <v>0</v>
      </c>
      <c r="RV18" s="930">
        <f t="shared" ca="1" si="546"/>
        <v>0</v>
      </c>
      <c r="RW18" s="930">
        <f t="shared" ca="1" si="547"/>
        <v>0</v>
      </c>
      <c r="RX18" s="930">
        <f t="shared" ca="1" si="547"/>
        <v>0</v>
      </c>
      <c r="RY18" s="930">
        <f t="shared" ca="1" si="547"/>
        <v>0</v>
      </c>
      <c r="RZ18" s="930">
        <f t="shared" ca="1" si="547"/>
        <v>0</v>
      </c>
      <c r="SA18" s="930">
        <f t="shared" ca="1" si="547"/>
        <v>0</v>
      </c>
      <c r="SB18" s="930">
        <f t="shared" ca="1" si="547"/>
        <v>0</v>
      </c>
      <c r="SC18" s="930">
        <f t="shared" ca="1" si="547"/>
        <v>0</v>
      </c>
      <c r="SD18" s="930">
        <f t="shared" ca="1" si="547"/>
        <v>0</v>
      </c>
      <c r="SE18" s="930">
        <f t="shared" ca="1" si="547"/>
        <v>0</v>
      </c>
      <c r="SF18" s="930">
        <f t="shared" ca="1" si="547"/>
        <v>0</v>
      </c>
      <c r="SG18" s="930">
        <f t="shared" ca="1" si="547"/>
        <v>0</v>
      </c>
      <c r="SH18" s="930">
        <f t="shared" ca="1" si="547"/>
        <v>0</v>
      </c>
      <c r="SI18" s="930">
        <f t="shared" ca="1" si="547"/>
        <v>0</v>
      </c>
      <c r="SJ18" s="930">
        <f t="shared" ca="1" si="547"/>
        <v>0</v>
      </c>
      <c r="SK18" s="930">
        <f t="shared" ca="1" si="547"/>
        <v>0</v>
      </c>
      <c r="SL18" s="930">
        <f t="shared" ca="1" si="547"/>
        <v>0</v>
      </c>
      <c r="SM18" s="930">
        <f t="shared" ca="1" si="547"/>
        <v>0</v>
      </c>
      <c r="SN18" s="930">
        <f t="shared" ca="1" si="547"/>
        <v>0</v>
      </c>
      <c r="SO18" s="930">
        <f t="shared" ca="1" si="547"/>
        <v>0</v>
      </c>
      <c r="SP18" s="930">
        <f t="shared" ca="1" si="547"/>
        <v>0</v>
      </c>
      <c r="SQ18" s="930">
        <f t="shared" ca="1" si="547"/>
        <v>0</v>
      </c>
      <c r="SR18" s="930">
        <f t="shared" ca="1" si="547"/>
        <v>0</v>
      </c>
      <c r="SS18" s="930">
        <f t="shared" ca="1" si="547"/>
        <v>0</v>
      </c>
      <c r="ST18" s="930">
        <f t="shared" ca="1" si="547"/>
        <v>0</v>
      </c>
      <c r="SU18" s="930">
        <f t="shared" ca="1" si="547"/>
        <v>0</v>
      </c>
      <c r="SV18" s="930">
        <f t="shared" ca="1" si="547"/>
        <v>0</v>
      </c>
      <c r="SW18" s="930">
        <f t="shared" ca="1" si="547"/>
        <v>0</v>
      </c>
      <c r="SX18" s="930">
        <f t="shared" ca="1" si="547"/>
        <v>0</v>
      </c>
      <c r="SY18" s="930">
        <f t="shared" ca="1" si="547"/>
        <v>0</v>
      </c>
      <c r="SZ18" s="930">
        <f t="shared" ca="1" si="547"/>
        <v>0</v>
      </c>
      <c r="TA18" s="930">
        <f t="shared" ca="1" si="547"/>
        <v>0</v>
      </c>
      <c r="TB18" s="930">
        <f t="shared" ca="1" si="547"/>
        <v>0</v>
      </c>
      <c r="TC18" s="930">
        <f t="shared" ca="1" si="547"/>
        <v>0</v>
      </c>
      <c r="TD18" s="930">
        <f t="shared" ca="1" si="547"/>
        <v>0</v>
      </c>
      <c r="TE18" s="930">
        <f t="shared" ca="1" si="547"/>
        <v>0</v>
      </c>
      <c r="TF18" s="930">
        <f t="shared" ca="1" si="547"/>
        <v>0</v>
      </c>
      <c r="TG18" s="930">
        <f t="shared" ca="1" si="547"/>
        <v>0</v>
      </c>
      <c r="TH18" s="930">
        <f t="shared" ca="1" si="547"/>
        <v>0</v>
      </c>
      <c r="TI18" s="930">
        <f t="shared" ca="1" si="547"/>
        <v>0</v>
      </c>
      <c r="TJ18" s="930">
        <f t="shared" ca="1" si="547"/>
        <v>0</v>
      </c>
      <c r="TK18" s="930">
        <f t="shared" ca="1" si="547"/>
        <v>0</v>
      </c>
      <c r="TL18" s="930">
        <f t="shared" ca="1" si="547"/>
        <v>0</v>
      </c>
      <c r="TM18" s="930">
        <f t="shared" ca="1" si="547"/>
        <v>0</v>
      </c>
      <c r="TN18" s="930">
        <f t="shared" ca="1" si="547"/>
        <v>0</v>
      </c>
      <c r="TO18" s="930">
        <f t="shared" ca="1" si="547"/>
        <v>0</v>
      </c>
      <c r="TP18" s="930">
        <f t="shared" ca="1" si="547"/>
        <v>0</v>
      </c>
      <c r="TQ18" s="930">
        <f t="shared" ca="1" si="547"/>
        <v>0</v>
      </c>
      <c r="TR18" s="930">
        <f t="shared" ca="1" si="547"/>
        <v>0</v>
      </c>
      <c r="TS18" s="930">
        <f t="shared" ca="1" si="547"/>
        <v>0</v>
      </c>
      <c r="TT18" s="930">
        <f t="shared" ca="1" si="547"/>
        <v>0</v>
      </c>
      <c r="TU18" s="930">
        <f t="shared" ca="1" si="547"/>
        <v>0</v>
      </c>
      <c r="TV18" s="930">
        <f t="shared" ca="1" si="547"/>
        <v>0</v>
      </c>
      <c r="TW18" s="930">
        <f t="shared" ca="1" si="547"/>
        <v>0</v>
      </c>
      <c r="TX18" s="930">
        <f t="shared" ca="1" si="547"/>
        <v>0</v>
      </c>
      <c r="TY18" s="930">
        <f t="shared" ca="1" si="547"/>
        <v>0</v>
      </c>
      <c r="TZ18" s="930">
        <f t="shared" ca="1" si="547"/>
        <v>0</v>
      </c>
      <c r="UA18" s="930">
        <f t="shared" ca="1" si="547"/>
        <v>0</v>
      </c>
      <c r="UB18" s="930">
        <f t="shared" ca="1" si="547"/>
        <v>0</v>
      </c>
      <c r="UC18" s="930">
        <f t="shared" ca="1" si="547"/>
        <v>0</v>
      </c>
      <c r="UD18" s="930">
        <f t="shared" ca="1" si="547"/>
        <v>0</v>
      </c>
      <c r="UE18" s="930">
        <f t="shared" ca="1" si="547"/>
        <v>0</v>
      </c>
      <c r="UF18" s="930">
        <f t="shared" ca="1" si="547"/>
        <v>0</v>
      </c>
      <c r="UG18" s="930">
        <f t="shared" ca="1" si="547"/>
        <v>0</v>
      </c>
      <c r="UH18" s="930">
        <f t="shared" ref="UH18:WS22" ca="1" si="558">(ROUND(IF(((UH$8-$D18)*$H$11)&lt;0,0,(UH$8-$D18)*$H$11),2))*$C18</f>
        <v>0</v>
      </c>
      <c r="UI18" s="930">
        <f t="shared" ca="1" si="558"/>
        <v>0</v>
      </c>
      <c r="UJ18" s="930">
        <f t="shared" ca="1" si="558"/>
        <v>0</v>
      </c>
      <c r="UK18" s="930">
        <f t="shared" ca="1" si="558"/>
        <v>0</v>
      </c>
      <c r="UL18" s="930">
        <f t="shared" ca="1" si="558"/>
        <v>0</v>
      </c>
      <c r="UM18" s="930">
        <f t="shared" ca="1" si="558"/>
        <v>0</v>
      </c>
      <c r="UN18" s="930">
        <f t="shared" ca="1" si="558"/>
        <v>0</v>
      </c>
      <c r="UO18" s="930">
        <f t="shared" ca="1" si="558"/>
        <v>0</v>
      </c>
      <c r="UP18" s="930">
        <f t="shared" ca="1" si="558"/>
        <v>0</v>
      </c>
      <c r="UQ18" s="930">
        <f t="shared" ca="1" si="558"/>
        <v>0</v>
      </c>
      <c r="UR18" s="930">
        <f t="shared" ca="1" si="558"/>
        <v>0</v>
      </c>
      <c r="US18" s="930">
        <f t="shared" ca="1" si="558"/>
        <v>0</v>
      </c>
      <c r="UT18" s="930">
        <f t="shared" ca="1" si="558"/>
        <v>0</v>
      </c>
      <c r="UU18" s="930">
        <f t="shared" ca="1" si="558"/>
        <v>0</v>
      </c>
      <c r="UV18" s="930">
        <f t="shared" ca="1" si="558"/>
        <v>0</v>
      </c>
      <c r="UW18" s="930">
        <f t="shared" ca="1" si="558"/>
        <v>0</v>
      </c>
      <c r="UX18" s="930">
        <f t="shared" ca="1" si="558"/>
        <v>0</v>
      </c>
      <c r="UY18" s="930">
        <f t="shared" ca="1" si="558"/>
        <v>0</v>
      </c>
      <c r="UZ18" s="930">
        <f t="shared" ca="1" si="558"/>
        <v>0</v>
      </c>
      <c r="VA18" s="930">
        <f t="shared" ca="1" si="558"/>
        <v>0</v>
      </c>
      <c r="VB18" s="930">
        <f t="shared" ca="1" si="558"/>
        <v>0</v>
      </c>
      <c r="VC18" s="930">
        <f t="shared" ca="1" si="558"/>
        <v>0</v>
      </c>
      <c r="VD18" s="930">
        <f t="shared" ca="1" si="558"/>
        <v>0</v>
      </c>
      <c r="VE18" s="930">
        <f t="shared" ca="1" si="558"/>
        <v>0</v>
      </c>
      <c r="VF18" s="930">
        <f t="shared" ca="1" si="558"/>
        <v>0</v>
      </c>
      <c r="VG18" s="930">
        <f t="shared" ca="1" si="558"/>
        <v>0</v>
      </c>
      <c r="VH18" s="930">
        <f t="shared" ca="1" si="558"/>
        <v>0</v>
      </c>
      <c r="VI18" s="930">
        <f t="shared" ca="1" si="558"/>
        <v>0</v>
      </c>
      <c r="VJ18" s="930">
        <f t="shared" ca="1" si="558"/>
        <v>0</v>
      </c>
      <c r="VK18" s="930">
        <f t="shared" ca="1" si="558"/>
        <v>0</v>
      </c>
      <c r="VL18" s="930">
        <f t="shared" ca="1" si="558"/>
        <v>0</v>
      </c>
      <c r="VM18" s="930">
        <f t="shared" ca="1" si="558"/>
        <v>0</v>
      </c>
      <c r="VN18" s="930">
        <f t="shared" ca="1" si="558"/>
        <v>0</v>
      </c>
      <c r="VO18" s="930">
        <f t="shared" ca="1" si="558"/>
        <v>0</v>
      </c>
      <c r="VP18" s="930">
        <f t="shared" ca="1" si="558"/>
        <v>0</v>
      </c>
      <c r="VQ18" s="930">
        <f t="shared" ca="1" si="558"/>
        <v>0</v>
      </c>
      <c r="VR18" s="930">
        <f t="shared" ca="1" si="558"/>
        <v>0</v>
      </c>
      <c r="VS18" s="930">
        <f t="shared" ca="1" si="558"/>
        <v>0</v>
      </c>
      <c r="VT18" s="930">
        <f t="shared" ca="1" si="558"/>
        <v>0</v>
      </c>
      <c r="VU18" s="930">
        <f t="shared" ca="1" si="558"/>
        <v>0</v>
      </c>
      <c r="VV18" s="930">
        <f t="shared" ca="1" si="558"/>
        <v>0</v>
      </c>
      <c r="VW18" s="930">
        <f t="shared" ca="1" si="558"/>
        <v>0</v>
      </c>
      <c r="VX18" s="930">
        <f t="shared" ca="1" si="558"/>
        <v>0</v>
      </c>
      <c r="VY18" s="930">
        <f t="shared" ca="1" si="558"/>
        <v>0</v>
      </c>
      <c r="VZ18" s="930">
        <f t="shared" ca="1" si="558"/>
        <v>0</v>
      </c>
      <c r="WA18" s="930">
        <f t="shared" ca="1" si="558"/>
        <v>0</v>
      </c>
      <c r="WB18" s="930">
        <f t="shared" ca="1" si="558"/>
        <v>0</v>
      </c>
      <c r="WC18" s="930">
        <f t="shared" ca="1" si="558"/>
        <v>0</v>
      </c>
      <c r="WD18" s="930">
        <f t="shared" ca="1" si="558"/>
        <v>0</v>
      </c>
      <c r="WE18" s="930">
        <f t="shared" ca="1" si="558"/>
        <v>0</v>
      </c>
      <c r="WF18" s="930">
        <f t="shared" ca="1" si="558"/>
        <v>0</v>
      </c>
      <c r="WG18" s="930">
        <f t="shared" ca="1" si="558"/>
        <v>0</v>
      </c>
      <c r="WH18" s="930">
        <f t="shared" ca="1" si="558"/>
        <v>0</v>
      </c>
      <c r="WI18" s="930">
        <f t="shared" ca="1" si="558"/>
        <v>0</v>
      </c>
      <c r="WJ18" s="930">
        <f t="shared" ca="1" si="558"/>
        <v>0</v>
      </c>
      <c r="WK18" s="930">
        <f t="shared" ca="1" si="558"/>
        <v>0</v>
      </c>
      <c r="WL18" s="930">
        <f t="shared" ca="1" si="558"/>
        <v>0</v>
      </c>
      <c r="WM18" s="930">
        <f t="shared" ca="1" si="558"/>
        <v>0</v>
      </c>
      <c r="WN18" s="930">
        <f t="shared" ca="1" si="558"/>
        <v>0</v>
      </c>
      <c r="WO18" s="930">
        <f t="shared" ca="1" si="558"/>
        <v>0</v>
      </c>
      <c r="WP18" s="930">
        <f t="shared" ca="1" si="558"/>
        <v>0</v>
      </c>
      <c r="WQ18" s="930">
        <f t="shared" ca="1" si="558"/>
        <v>0</v>
      </c>
      <c r="WR18" s="930">
        <f t="shared" ca="1" si="558"/>
        <v>0</v>
      </c>
      <c r="WS18" s="930">
        <f t="shared" ca="1" si="558"/>
        <v>0</v>
      </c>
      <c r="WT18" s="930">
        <f t="shared" ca="1" si="548"/>
        <v>0</v>
      </c>
      <c r="WU18" s="930">
        <f t="shared" ca="1" si="549"/>
        <v>0</v>
      </c>
      <c r="WV18" s="930">
        <f t="shared" ca="1" si="549"/>
        <v>0</v>
      </c>
      <c r="WW18" s="930">
        <f t="shared" ca="1" si="549"/>
        <v>0</v>
      </c>
      <c r="WX18" s="930">
        <f t="shared" ca="1" si="549"/>
        <v>0</v>
      </c>
      <c r="WY18" s="930">
        <f t="shared" ca="1" si="549"/>
        <v>0</v>
      </c>
      <c r="WZ18" s="930">
        <f t="shared" ca="1" si="549"/>
        <v>0</v>
      </c>
      <c r="XA18" s="930">
        <f t="shared" ca="1" si="549"/>
        <v>0</v>
      </c>
      <c r="XB18" s="930">
        <f t="shared" ca="1" si="549"/>
        <v>0</v>
      </c>
      <c r="XC18" s="930">
        <f t="shared" ca="1" si="549"/>
        <v>0</v>
      </c>
      <c r="XD18" s="930">
        <f t="shared" ca="1" si="549"/>
        <v>0</v>
      </c>
      <c r="XE18" s="930">
        <f t="shared" ca="1" si="549"/>
        <v>0</v>
      </c>
      <c r="XF18" s="930">
        <f t="shared" ca="1" si="549"/>
        <v>0</v>
      </c>
      <c r="XG18" s="930">
        <f t="shared" ca="1" si="549"/>
        <v>0</v>
      </c>
      <c r="XH18" s="930">
        <f t="shared" ca="1" si="549"/>
        <v>0</v>
      </c>
      <c r="XI18" s="930">
        <f t="shared" ca="1" si="549"/>
        <v>0</v>
      </c>
      <c r="XJ18" s="930">
        <f t="shared" ca="1" si="549"/>
        <v>0</v>
      </c>
      <c r="XK18" s="930">
        <f t="shared" ca="1" si="549"/>
        <v>0</v>
      </c>
      <c r="XL18" s="930">
        <f t="shared" ca="1" si="549"/>
        <v>0</v>
      </c>
      <c r="XM18" s="930">
        <f t="shared" ca="1" si="549"/>
        <v>0</v>
      </c>
      <c r="XN18" s="930">
        <f t="shared" ca="1" si="549"/>
        <v>0</v>
      </c>
      <c r="XO18" s="930">
        <f t="shared" ca="1" si="549"/>
        <v>0</v>
      </c>
      <c r="XP18" s="930">
        <f t="shared" ca="1" si="549"/>
        <v>0</v>
      </c>
      <c r="XQ18" s="930">
        <f t="shared" ca="1" si="549"/>
        <v>0</v>
      </c>
      <c r="XR18" s="930">
        <f t="shared" ca="1" si="549"/>
        <v>0</v>
      </c>
      <c r="XS18" s="930">
        <f t="shared" ca="1" si="549"/>
        <v>0</v>
      </c>
      <c r="XT18" s="930">
        <f t="shared" ca="1" si="549"/>
        <v>0</v>
      </c>
      <c r="XU18" s="930">
        <f t="shared" ca="1" si="549"/>
        <v>0</v>
      </c>
      <c r="XV18" s="930">
        <f t="shared" ca="1" si="549"/>
        <v>0</v>
      </c>
      <c r="XW18" s="930">
        <f t="shared" ca="1" si="549"/>
        <v>0</v>
      </c>
      <c r="XX18" s="930">
        <f t="shared" ca="1" si="549"/>
        <v>0</v>
      </c>
      <c r="XY18" s="930">
        <f t="shared" ca="1" si="549"/>
        <v>0</v>
      </c>
      <c r="XZ18" s="930">
        <f t="shared" ca="1" si="549"/>
        <v>0</v>
      </c>
      <c r="YA18" s="930">
        <f t="shared" ca="1" si="549"/>
        <v>0</v>
      </c>
      <c r="YB18" s="930">
        <f t="shared" ca="1" si="549"/>
        <v>0</v>
      </c>
      <c r="YC18" s="930">
        <f t="shared" ca="1" si="549"/>
        <v>0</v>
      </c>
      <c r="YD18" s="930">
        <f t="shared" ca="1" si="549"/>
        <v>0</v>
      </c>
      <c r="YE18" s="930">
        <f t="shared" ca="1" si="549"/>
        <v>0</v>
      </c>
      <c r="YF18" s="930">
        <f t="shared" ca="1" si="549"/>
        <v>0</v>
      </c>
      <c r="YG18" s="930">
        <f t="shared" ca="1" si="549"/>
        <v>0</v>
      </c>
      <c r="YH18" s="930">
        <f t="shared" ca="1" si="549"/>
        <v>0</v>
      </c>
      <c r="YI18" s="930">
        <f t="shared" ca="1" si="549"/>
        <v>0</v>
      </c>
      <c r="YJ18" s="930">
        <f t="shared" ca="1" si="549"/>
        <v>0</v>
      </c>
      <c r="YK18" s="930">
        <f t="shared" ca="1" si="549"/>
        <v>0</v>
      </c>
      <c r="YL18" s="930">
        <f t="shared" ca="1" si="549"/>
        <v>0</v>
      </c>
      <c r="YM18" s="930">
        <f t="shared" ca="1" si="549"/>
        <v>0</v>
      </c>
      <c r="YN18" s="930">
        <f t="shared" ca="1" si="549"/>
        <v>0</v>
      </c>
      <c r="YO18" s="930">
        <f t="shared" ca="1" si="549"/>
        <v>0</v>
      </c>
      <c r="YP18" s="930">
        <f t="shared" ca="1" si="549"/>
        <v>0</v>
      </c>
      <c r="YQ18" s="930">
        <f t="shared" ca="1" si="549"/>
        <v>0</v>
      </c>
      <c r="YR18" s="930">
        <f t="shared" ca="1" si="549"/>
        <v>0</v>
      </c>
      <c r="YS18" s="930">
        <f t="shared" ca="1" si="549"/>
        <v>0</v>
      </c>
      <c r="YT18" s="930">
        <f t="shared" ca="1" si="549"/>
        <v>0</v>
      </c>
      <c r="YU18" s="930">
        <f t="shared" ca="1" si="549"/>
        <v>0</v>
      </c>
      <c r="YV18" s="930">
        <f t="shared" ca="1" si="549"/>
        <v>0</v>
      </c>
      <c r="YW18" s="930">
        <f t="shared" ca="1" si="549"/>
        <v>0</v>
      </c>
      <c r="YX18" s="930">
        <f t="shared" ca="1" si="549"/>
        <v>0</v>
      </c>
      <c r="YY18" s="930">
        <f t="shared" ca="1" si="549"/>
        <v>0</v>
      </c>
      <c r="YZ18" s="930">
        <f t="shared" ca="1" si="549"/>
        <v>0</v>
      </c>
      <c r="ZA18" s="930">
        <f t="shared" ca="1" si="549"/>
        <v>0</v>
      </c>
      <c r="ZB18" s="930">
        <f t="shared" ca="1" si="549"/>
        <v>0</v>
      </c>
      <c r="ZC18" s="930">
        <f t="shared" ca="1" si="549"/>
        <v>0</v>
      </c>
      <c r="ZD18" s="930">
        <f t="shared" ca="1" si="549"/>
        <v>0</v>
      </c>
      <c r="ZE18" s="930">
        <f t="shared" ca="1" si="549"/>
        <v>0</v>
      </c>
      <c r="ZF18" s="930">
        <f t="shared" ref="ZF18:ZZ25" ca="1" si="559">(ROUND(IF(((ZF$8-$D18)*$H$11)&lt;0,0,(ZF$8-$D18)*$H$11),2))*$C18</f>
        <v>0</v>
      </c>
      <c r="ZG18" s="930">
        <f t="shared" ca="1" si="559"/>
        <v>0</v>
      </c>
      <c r="ZH18" s="930">
        <f t="shared" ca="1" si="559"/>
        <v>0</v>
      </c>
      <c r="ZI18" s="930">
        <f t="shared" ca="1" si="559"/>
        <v>0</v>
      </c>
      <c r="ZJ18" s="930">
        <f t="shared" ca="1" si="559"/>
        <v>0</v>
      </c>
      <c r="ZK18" s="930">
        <f t="shared" ca="1" si="559"/>
        <v>0</v>
      </c>
      <c r="ZL18" s="930">
        <f t="shared" ca="1" si="559"/>
        <v>0</v>
      </c>
      <c r="ZM18" s="930">
        <f t="shared" ca="1" si="559"/>
        <v>0</v>
      </c>
      <c r="ZN18" s="930">
        <f t="shared" ca="1" si="559"/>
        <v>0</v>
      </c>
      <c r="ZO18" s="930">
        <f t="shared" ca="1" si="559"/>
        <v>0</v>
      </c>
      <c r="ZP18" s="930">
        <f t="shared" ca="1" si="559"/>
        <v>0</v>
      </c>
      <c r="ZQ18" s="930">
        <f t="shared" ca="1" si="559"/>
        <v>0</v>
      </c>
      <c r="ZR18" s="930">
        <f t="shared" ca="1" si="559"/>
        <v>0</v>
      </c>
      <c r="ZS18" s="930">
        <f t="shared" ca="1" si="559"/>
        <v>0</v>
      </c>
      <c r="ZT18" s="930">
        <f t="shared" ca="1" si="559"/>
        <v>0</v>
      </c>
      <c r="ZU18" s="930">
        <f t="shared" ca="1" si="559"/>
        <v>0</v>
      </c>
      <c r="ZV18" s="930">
        <f t="shared" ca="1" si="559"/>
        <v>0</v>
      </c>
      <c r="ZW18" s="930">
        <f t="shared" ca="1" si="559"/>
        <v>0</v>
      </c>
      <c r="ZX18" s="930">
        <f t="shared" ca="1" si="559"/>
        <v>0</v>
      </c>
      <c r="ZY18" s="930">
        <f t="shared" ca="1" si="559"/>
        <v>0</v>
      </c>
      <c r="ZZ18" s="930">
        <f t="shared" ca="1" si="559"/>
        <v>0</v>
      </c>
    </row>
    <row r="19" spans="1:702" s="150" customFormat="1" ht="15" customHeight="1" x14ac:dyDescent="0.2">
      <c r="A19" s="150" t="s">
        <v>9</v>
      </c>
      <c r="B19" s="318">
        <f ca="1">II_2!B21</f>
        <v>1.7000000000000002</v>
      </c>
      <c r="C19" s="283">
        <f ca="1">II_2!I21</f>
        <v>4515</v>
      </c>
      <c r="D19" s="147">
        <f ca="1">II_2!J21</f>
        <v>1152.47</v>
      </c>
      <c r="E19" s="283" t="str">
        <f t="shared" ref="E19:E25" ca="1" si="560">IF(C19&lt;E$10,E$10-C19,"")</f>
        <v/>
      </c>
      <c r="F19" s="166" t="str">
        <f ca="1">IF(E19="","",ROUND(II_2!$H$34*F$10*100,0)/100)</f>
        <v/>
      </c>
      <c r="G19" s="166">
        <f t="shared" ca="1" si="554"/>
        <v>0</v>
      </c>
      <c r="H19" s="147">
        <f ca="1">IF(II_2!P21="",0,ROUND((II_2!$H$34-D19)*$H$11*100,0)/100)</f>
        <v>0</v>
      </c>
      <c r="I19" s="147">
        <f ca="1">IF(Para_2!L$42="nein",(H19*C19),IF(H19="",0,ROUND(IF(C19&gt;II_2!$I$36,(H19*II_2!$I$36),(H19*C19)),0)))</f>
        <v>0</v>
      </c>
      <c r="J19" s="189">
        <f ca="1">IF(G19&lt;&gt;"",G19+I19,I19)</f>
        <v>0</v>
      </c>
      <c r="K19" s="953">
        <f t="shared" ca="1" si="537"/>
        <v>0</v>
      </c>
      <c r="L19" s="940">
        <f t="shared" ca="1" si="552"/>
        <v>0</v>
      </c>
      <c r="N19" s="930">
        <f t="shared" ca="1" si="553"/>
        <v>0</v>
      </c>
      <c r="O19" s="930">
        <f t="shared" ca="1" si="538"/>
        <v>0</v>
      </c>
      <c r="P19" s="930">
        <f t="shared" ca="1" si="538"/>
        <v>0</v>
      </c>
      <c r="Q19" s="930">
        <f t="shared" ca="1" si="538"/>
        <v>0</v>
      </c>
      <c r="R19" s="930">
        <f t="shared" ca="1" si="538"/>
        <v>0</v>
      </c>
      <c r="S19" s="930">
        <f t="shared" ca="1" si="538"/>
        <v>0</v>
      </c>
      <c r="T19" s="930">
        <f t="shared" ca="1" si="538"/>
        <v>0</v>
      </c>
      <c r="U19" s="930">
        <f t="shared" ca="1" si="538"/>
        <v>0</v>
      </c>
      <c r="V19" s="930">
        <f t="shared" ca="1" si="538"/>
        <v>0</v>
      </c>
      <c r="W19" s="930">
        <f t="shared" ca="1" si="538"/>
        <v>0</v>
      </c>
      <c r="X19" s="930">
        <f t="shared" ca="1" si="538"/>
        <v>0</v>
      </c>
      <c r="Y19" s="930">
        <f t="shared" ca="1" si="538"/>
        <v>0</v>
      </c>
      <c r="Z19" s="930">
        <f t="shared" ca="1" si="538"/>
        <v>0</v>
      </c>
      <c r="AA19" s="930">
        <f t="shared" ca="1" si="538"/>
        <v>0</v>
      </c>
      <c r="AB19" s="930">
        <f t="shared" ca="1" si="538"/>
        <v>0</v>
      </c>
      <c r="AC19" s="930">
        <f t="shared" ca="1" si="538"/>
        <v>0</v>
      </c>
      <c r="AD19" s="930">
        <f t="shared" ca="1" si="538"/>
        <v>0</v>
      </c>
      <c r="AE19" s="930">
        <f t="shared" ca="1" si="538"/>
        <v>0</v>
      </c>
      <c r="AF19" s="930">
        <f t="shared" ca="1" si="538"/>
        <v>0</v>
      </c>
      <c r="AG19" s="930">
        <f t="shared" ca="1" si="538"/>
        <v>0</v>
      </c>
      <c r="AH19" s="930">
        <f t="shared" ca="1" si="538"/>
        <v>0</v>
      </c>
      <c r="AI19" s="930">
        <f t="shared" ca="1" si="538"/>
        <v>0</v>
      </c>
      <c r="AJ19" s="930">
        <f t="shared" ca="1" si="538"/>
        <v>0</v>
      </c>
      <c r="AK19" s="930">
        <f t="shared" ca="1" si="538"/>
        <v>0</v>
      </c>
      <c r="AL19" s="930">
        <f t="shared" ca="1" si="538"/>
        <v>0</v>
      </c>
      <c r="AM19" s="930">
        <f t="shared" ca="1" si="538"/>
        <v>0</v>
      </c>
      <c r="AN19" s="930">
        <f t="shared" ca="1" si="538"/>
        <v>0</v>
      </c>
      <c r="AO19" s="930">
        <f t="shared" ca="1" si="538"/>
        <v>0</v>
      </c>
      <c r="AP19" s="930">
        <f t="shared" ca="1" si="538"/>
        <v>0</v>
      </c>
      <c r="AQ19" s="930">
        <f t="shared" ca="1" si="539"/>
        <v>0</v>
      </c>
      <c r="AR19" s="930">
        <f t="shared" ca="1" si="539"/>
        <v>0</v>
      </c>
      <c r="AS19" s="930">
        <f t="shared" ca="1" si="539"/>
        <v>0</v>
      </c>
      <c r="AT19" s="930">
        <f t="shared" ca="1" si="539"/>
        <v>0</v>
      </c>
      <c r="AU19" s="930">
        <f t="shared" ca="1" si="539"/>
        <v>0</v>
      </c>
      <c r="AV19" s="930">
        <f t="shared" ca="1" si="539"/>
        <v>0</v>
      </c>
      <c r="AW19" s="930">
        <f t="shared" ca="1" si="539"/>
        <v>0</v>
      </c>
      <c r="AX19" s="930">
        <f t="shared" ref="AQ19:CZ23" ca="1" si="561">(ROUND(IF(((AX$8-$D19)*$H$11)&lt;0,0,(AX$8-$D19)*$H$11),2))*$C19</f>
        <v>0</v>
      </c>
      <c r="AY19" s="930">
        <f t="shared" ca="1" si="561"/>
        <v>0</v>
      </c>
      <c r="AZ19" s="930">
        <f t="shared" ca="1" si="561"/>
        <v>0</v>
      </c>
      <c r="BA19" s="930">
        <f t="shared" ca="1" si="561"/>
        <v>0</v>
      </c>
      <c r="BB19" s="930">
        <f t="shared" ca="1" si="561"/>
        <v>0</v>
      </c>
      <c r="BC19" s="930">
        <f t="shared" ca="1" si="561"/>
        <v>0</v>
      </c>
      <c r="BD19" s="930">
        <f t="shared" ca="1" si="561"/>
        <v>0</v>
      </c>
      <c r="BE19" s="930">
        <f t="shared" ca="1" si="561"/>
        <v>0</v>
      </c>
      <c r="BF19" s="930">
        <f t="shared" ca="1" si="561"/>
        <v>0</v>
      </c>
      <c r="BG19" s="930">
        <f t="shared" ca="1" si="561"/>
        <v>0</v>
      </c>
      <c r="BH19" s="930">
        <f t="shared" ca="1" si="561"/>
        <v>0</v>
      </c>
      <c r="BI19" s="930">
        <f t="shared" ca="1" si="561"/>
        <v>0</v>
      </c>
      <c r="BJ19" s="930">
        <f t="shared" ca="1" si="561"/>
        <v>0</v>
      </c>
      <c r="BK19" s="930">
        <f t="shared" ca="1" si="561"/>
        <v>0</v>
      </c>
      <c r="BL19" s="930">
        <f t="shared" ca="1" si="561"/>
        <v>0</v>
      </c>
      <c r="BM19" s="930">
        <f t="shared" ca="1" si="561"/>
        <v>0</v>
      </c>
      <c r="BN19" s="930">
        <f t="shared" ca="1" si="561"/>
        <v>0</v>
      </c>
      <c r="BO19" s="930">
        <f t="shared" ca="1" si="561"/>
        <v>0</v>
      </c>
      <c r="BP19" s="930">
        <f t="shared" ca="1" si="561"/>
        <v>0</v>
      </c>
      <c r="BQ19" s="930">
        <f t="shared" ca="1" si="561"/>
        <v>0</v>
      </c>
      <c r="BR19" s="930">
        <f t="shared" ca="1" si="561"/>
        <v>0</v>
      </c>
      <c r="BS19" s="930">
        <f t="shared" ca="1" si="561"/>
        <v>0</v>
      </c>
      <c r="BT19" s="930">
        <f t="shared" ca="1" si="561"/>
        <v>0</v>
      </c>
      <c r="BU19" s="930">
        <f t="shared" ca="1" si="561"/>
        <v>0</v>
      </c>
      <c r="BV19" s="930">
        <f t="shared" ca="1" si="561"/>
        <v>0</v>
      </c>
      <c r="BW19" s="930">
        <f t="shared" ca="1" si="561"/>
        <v>0</v>
      </c>
      <c r="BX19" s="930">
        <f t="shared" ca="1" si="561"/>
        <v>0</v>
      </c>
      <c r="BY19" s="930">
        <f t="shared" ca="1" si="561"/>
        <v>0</v>
      </c>
      <c r="BZ19" s="930">
        <f t="shared" ca="1" si="561"/>
        <v>0</v>
      </c>
      <c r="CA19" s="930">
        <f t="shared" ca="1" si="561"/>
        <v>0</v>
      </c>
      <c r="CB19" s="930">
        <f t="shared" ca="1" si="561"/>
        <v>0</v>
      </c>
      <c r="CC19" s="930">
        <f t="shared" ca="1" si="561"/>
        <v>0</v>
      </c>
      <c r="CD19" s="930">
        <f t="shared" ca="1" si="561"/>
        <v>0</v>
      </c>
      <c r="CE19" s="930">
        <f t="shared" ca="1" si="561"/>
        <v>0</v>
      </c>
      <c r="CF19" s="930">
        <f t="shared" ca="1" si="561"/>
        <v>0</v>
      </c>
      <c r="CG19" s="930">
        <f t="shared" ca="1" si="561"/>
        <v>0</v>
      </c>
      <c r="CH19" s="930">
        <f t="shared" ca="1" si="561"/>
        <v>0</v>
      </c>
      <c r="CI19" s="930">
        <f t="shared" ca="1" si="561"/>
        <v>0</v>
      </c>
      <c r="CJ19" s="930">
        <f t="shared" ca="1" si="561"/>
        <v>0</v>
      </c>
      <c r="CK19" s="930">
        <f t="shared" ca="1" si="561"/>
        <v>0</v>
      </c>
      <c r="CL19" s="930">
        <f t="shared" ca="1" si="561"/>
        <v>0</v>
      </c>
      <c r="CM19" s="930">
        <f t="shared" ca="1" si="561"/>
        <v>0</v>
      </c>
      <c r="CN19" s="930">
        <f t="shared" ca="1" si="561"/>
        <v>0</v>
      </c>
      <c r="CO19" s="930">
        <f t="shared" ca="1" si="561"/>
        <v>0</v>
      </c>
      <c r="CP19" s="930">
        <f t="shared" ca="1" si="561"/>
        <v>0</v>
      </c>
      <c r="CQ19" s="930">
        <f t="shared" ca="1" si="561"/>
        <v>0</v>
      </c>
      <c r="CR19" s="930">
        <f t="shared" ca="1" si="561"/>
        <v>0</v>
      </c>
      <c r="CS19" s="930">
        <f t="shared" ca="1" si="561"/>
        <v>0</v>
      </c>
      <c r="CT19" s="930">
        <f t="shared" ca="1" si="561"/>
        <v>0</v>
      </c>
      <c r="CU19" s="930">
        <f t="shared" ca="1" si="561"/>
        <v>0</v>
      </c>
      <c r="CV19" s="930">
        <f t="shared" ca="1" si="561"/>
        <v>0</v>
      </c>
      <c r="CW19" s="930">
        <f t="shared" ca="1" si="561"/>
        <v>0</v>
      </c>
      <c r="CX19" s="930">
        <f t="shared" ca="1" si="561"/>
        <v>0</v>
      </c>
      <c r="CY19" s="930">
        <f t="shared" ca="1" si="561"/>
        <v>0</v>
      </c>
      <c r="CZ19" s="930">
        <f t="shared" ca="1" si="561"/>
        <v>0</v>
      </c>
      <c r="DA19" s="930">
        <f t="shared" ref="DA19:FL22" ca="1" si="562">(ROUND(IF(((DA$8-$D19)*$H$11)&lt;0,0,(DA$8-$D19)*$H$11),2))*$C19</f>
        <v>0</v>
      </c>
      <c r="DB19" s="930">
        <f t="shared" ca="1" si="562"/>
        <v>0</v>
      </c>
      <c r="DC19" s="930">
        <f t="shared" ca="1" si="562"/>
        <v>0</v>
      </c>
      <c r="DD19" s="930">
        <f t="shared" ca="1" si="562"/>
        <v>0</v>
      </c>
      <c r="DE19" s="930">
        <f t="shared" ca="1" si="562"/>
        <v>0</v>
      </c>
      <c r="DF19" s="930">
        <f t="shared" ca="1" si="562"/>
        <v>0</v>
      </c>
      <c r="DG19" s="930">
        <f t="shared" ca="1" si="562"/>
        <v>0</v>
      </c>
      <c r="DH19" s="930">
        <f t="shared" ca="1" si="562"/>
        <v>0</v>
      </c>
      <c r="DI19" s="930">
        <f t="shared" ca="1" si="562"/>
        <v>0</v>
      </c>
      <c r="DJ19" s="930">
        <f t="shared" ca="1" si="562"/>
        <v>0</v>
      </c>
      <c r="DK19" s="930">
        <f t="shared" ca="1" si="562"/>
        <v>0</v>
      </c>
      <c r="DL19" s="930">
        <f t="shared" ca="1" si="562"/>
        <v>0</v>
      </c>
      <c r="DM19" s="930">
        <f t="shared" ca="1" si="562"/>
        <v>0</v>
      </c>
      <c r="DN19" s="930">
        <f t="shared" ca="1" si="562"/>
        <v>0</v>
      </c>
      <c r="DO19" s="930">
        <f t="shared" ca="1" si="562"/>
        <v>0</v>
      </c>
      <c r="DP19" s="930">
        <f t="shared" ca="1" si="562"/>
        <v>0</v>
      </c>
      <c r="DQ19" s="930">
        <f t="shared" ca="1" si="562"/>
        <v>0</v>
      </c>
      <c r="DR19" s="930">
        <f t="shared" ca="1" si="562"/>
        <v>0</v>
      </c>
      <c r="DS19" s="930">
        <f t="shared" ca="1" si="562"/>
        <v>0</v>
      </c>
      <c r="DT19" s="930">
        <f t="shared" ca="1" si="562"/>
        <v>0</v>
      </c>
      <c r="DU19" s="930">
        <f t="shared" ca="1" si="562"/>
        <v>0</v>
      </c>
      <c r="DV19" s="930">
        <f t="shared" ca="1" si="562"/>
        <v>0</v>
      </c>
      <c r="DW19" s="930">
        <f t="shared" ca="1" si="562"/>
        <v>0</v>
      </c>
      <c r="DX19" s="930">
        <f t="shared" ca="1" si="562"/>
        <v>0</v>
      </c>
      <c r="DY19" s="930">
        <f t="shared" ca="1" si="562"/>
        <v>0</v>
      </c>
      <c r="DZ19" s="930">
        <f t="shared" ca="1" si="562"/>
        <v>0</v>
      </c>
      <c r="EA19" s="930">
        <f t="shared" ca="1" si="562"/>
        <v>0</v>
      </c>
      <c r="EB19" s="930">
        <f t="shared" ca="1" si="562"/>
        <v>0</v>
      </c>
      <c r="EC19" s="930">
        <f t="shared" ca="1" si="562"/>
        <v>0</v>
      </c>
      <c r="ED19" s="930">
        <f t="shared" ca="1" si="562"/>
        <v>0</v>
      </c>
      <c r="EE19" s="930">
        <f t="shared" ca="1" si="562"/>
        <v>0</v>
      </c>
      <c r="EF19" s="930">
        <f t="shared" ca="1" si="562"/>
        <v>0</v>
      </c>
      <c r="EG19" s="930">
        <f t="shared" ca="1" si="562"/>
        <v>0</v>
      </c>
      <c r="EH19" s="930">
        <f t="shared" ca="1" si="562"/>
        <v>0</v>
      </c>
      <c r="EI19" s="930">
        <f t="shared" ca="1" si="562"/>
        <v>0</v>
      </c>
      <c r="EJ19" s="930">
        <f t="shared" ca="1" si="562"/>
        <v>0</v>
      </c>
      <c r="EK19" s="930">
        <f t="shared" ca="1" si="562"/>
        <v>0</v>
      </c>
      <c r="EL19" s="930">
        <f t="shared" ca="1" si="562"/>
        <v>0</v>
      </c>
      <c r="EM19" s="930">
        <f t="shared" ca="1" si="562"/>
        <v>0</v>
      </c>
      <c r="EN19" s="930">
        <f t="shared" ca="1" si="562"/>
        <v>0</v>
      </c>
      <c r="EO19" s="930">
        <f t="shared" ca="1" si="562"/>
        <v>0</v>
      </c>
      <c r="EP19" s="930">
        <f t="shared" ca="1" si="562"/>
        <v>0</v>
      </c>
      <c r="EQ19" s="930">
        <f t="shared" ca="1" si="562"/>
        <v>0</v>
      </c>
      <c r="ER19" s="930">
        <f t="shared" ca="1" si="562"/>
        <v>0</v>
      </c>
      <c r="ES19" s="930">
        <f t="shared" ca="1" si="562"/>
        <v>0</v>
      </c>
      <c r="ET19" s="930">
        <f t="shared" ca="1" si="562"/>
        <v>0</v>
      </c>
      <c r="EU19" s="930">
        <f t="shared" ca="1" si="562"/>
        <v>0</v>
      </c>
      <c r="EV19" s="930">
        <f t="shared" ca="1" si="562"/>
        <v>0</v>
      </c>
      <c r="EW19" s="930">
        <f t="shared" ca="1" si="562"/>
        <v>0</v>
      </c>
      <c r="EX19" s="930">
        <f t="shared" ca="1" si="562"/>
        <v>0</v>
      </c>
      <c r="EY19" s="930">
        <f t="shared" ca="1" si="562"/>
        <v>0</v>
      </c>
      <c r="EZ19" s="930">
        <f t="shared" ca="1" si="562"/>
        <v>0</v>
      </c>
      <c r="FA19" s="930">
        <f t="shared" ca="1" si="562"/>
        <v>0</v>
      </c>
      <c r="FB19" s="930">
        <f t="shared" ca="1" si="562"/>
        <v>0</v>
      </c>
      <c r="FC19" s="930">
        <f t="shared" ca="1" si="562"/>
        <v>0</v>
      </c>
      <c r="FD19" s="930">
        <f t="shared" ca="1" si="562"/>
        <v>0</v>
      </c>
      <c r="FE19" s="930">
        <f t="shared" ca="1" si="562"/>
        <v>0</v>
      </c>
      <c r="FF19" s="930">
        <f t="shared" ca="1" si="562"/>
        <v>0</v>
      </c>
      <c r="FG19" s="930">
        <f t="shared" ca="1" si="562"/>
        <v>0</v>
      </c>
      <c r="FH19" s="930">
        <f t="shared" ca="1" si="562"/>
        <v>0</v>
      </c>
      <c r="FI19" s="930">
        <f t="shared" ca="1" si="562"/>
        <v>0</v>
      </c>
      <c r="FJ19" s="930">
        <f t="shared" ca="1" si="562"/>
        <v>0</v>
      </c>
      <c r="FK19" s="930">
        <f t="shared" ca="1" si="562"/>
        <v>0</v>
      </c>
      <c r="FL19" s="930">
        <f t="shared" ca="1" si="562"/>
        <v>0</v>
      </c>
      <c r="FM19" s="930">
        <f t="shared" ca="1" si="555"/>
        <v>0</v>
      </c>
      <c r="FN19" s="930">
        <f t="shared" ca="1" si="555"/>
        <v>0</v>
      </c>
      <c r="FO19" s="930">
        <f t="shared" ca="1" si="555"/>
        <v>0</v>
      </c>
      <c r="FP19" s="930">
        <f t="shared" ca="1" si="555"/>
        <v>0</v>
      </c>
      <c r="FQ19" s="930">
        <f t="shared" ca="1" si="555"/>
        <v>0</v>
      </c>
      <c r="FR19" s="930">
        <f t="shared" ca="1" si="555"/>
        <v>0</v>
      </c>
      <c r="FS19" s="930">
        <f t="shared" ca="1" si="555"/>
        <v>0</v>
      </c>
      <c r="FT19" s="930">
        <f t="shared" ca="1" si="555"/>
        <v>0</v>
      </c>
      <c r="FU19" s="930">
        <f t="shared" ca="1" si="555"/>
        <v>0</v>
      </c>
      <c r="FV19" s="930">
        <f t="shared" ca="1" si="555"/>
        <v>0</v>
      </c>
      <c r="FW19" s="930">
        <f t="shared" ca="1" si="555"/>
        <v>0</v>
      </c>
      <c r="FX19" s="930">
        <f t="shared" ca="1" si="555"/>
        <v>0</v>
      </c>
      <c r="FY19" s="930">
        <f t="shared" ca="1" si="555"/>
        <v>0</v>
      </c>
      <c r="FZ19" s="930">
        <f t="shared" ca="1" si="555"/>
        <v>0</v>
      </c>
      <c r="GA19" s="930">
        <f t="shared" ca="1" si="542"/>
        <v>0</v>
      </c>
      <c r="GB19" s="930">
        <f t="shared" ca="1" si="542"/>
        <v>0</v>
      </c>
      <c r="GC19" s="930">
        <f t="shared" ca="1" si="542"/>
        <v>0</v>
      </c>
      <c r="GD19" s="930">
        <f t="shared" ca="1" si="542"/>
        <v>0</v>
      </c>
      <c r="GE19" s="930">
        <f t="shared" ca="1" si="542"/>
        <v>0</v>
      </c>
      <c r="GF19" s="930">
        <f t="shared" ca="1" si="542"/>
        <v>0</v>
      </c>
      <c r="GG19" s="930">
        <f t="shared" ca="1" si="542"/>
        <v>0</v>
      </c>
      <c r="GH19" s="930">
        <f t="shared" ca="1" si="542"/>
        <v>0</v>
      </c>
      <c r="GI19" s="930">
        <f t="shared" ca="1" si="542"/>
        <v>0</v>
      </c>
      <c r="GJ19" s="930">
        <f t="shared" ca="1" si="542"/>
        <v>0</v>
      </c>
      <c r="GK19" s="930">
        <f t="shared" ca="1" si="542"/>
        <v>0</v>
      </c>
      <c r="GL19" s="930">
        <f t="shared" ca="1" si="542"/>
        <v>0</v>
      </c>
      <c r="GM19" s="930">
        <f t="shared" ca="1" si="542"/>
        <v>0</v>
      </c>
      <c r="GN19" s="930">
        <f t="shared" ca="1" si="542"/>
        <v>0</v>
      </c>
      <c r="GO19" s="930">
        <f t="shared" ca="1" si="542"/>
        <v>0</v>
      </c>
      <c r="GP19" s="930">
        <f t="shared" ca="1" si="542"/>
        <v>0</v>
      </c>
      <c r="GQ19" s="930">
        <f t="shared" ca="1" si="542"/>
        <v>0</v>
      </c>
      <c r="GR19" s="930">
        <f t="shared" ca="1" si="542"/>
        <v>0</v>
      </c>
      <c r="GS19" s="930">
        <f t="shared" ca="1" si="542"/>
        <v>0</v>
      </c>
      <c r="GT19" s="930">
        <f t="shared" ca="1" si="542"/>
        <v>0</v>
      </c>
      <c r="GU19" s="930">
        <f t="shared" ca="1" si="542"/>
        <v>0</v>
      </c>
      <c r="GV19" s="930">
        <f t="shared" ca="1" si="542"/>
        <v>0</v>
      </c>
      <c r="GW19" s="930">
        <f t="shared" ca="1" si="542"/>
        <v>0</v>
      </c>
      <c r="GX19" s="930">
        <f t="shared" ca="1" si="542"/>
        <v>0</v>
      </c>
      <c r="GY19" s="930">
        <f t="shared" ca="1" si="542"/>
        <v>0</v>
      </c>
      <c r="GZ19" s="930">
        <f t="shared" ca="1" si="542"/>
        <v>0</v>
      </c>
      <c r="HA19" s="930">
        <f t="shared" ca="1" si="542"/>
        <v>0</v>
      </c>
      <c r="HB19" s="930">
        <f t="shared" ca="1" si="542"/>
        <v>0</v>
      </c>
      <c r="HC19" s="930">
        <f t="shared" ca="1" si="542"/>
        <v>0</v>
      </c>
      <c r="HD19" s="930">
        <f t="shared" ca="1" si="542"/>
        <v>0</v>
      </c>
      <c r="HE19" s="930">
        <f t="shared" ca="1" si="542"/>
        <v>0</v>
      </c>
      <c r="HF19" s="930">
        <f t="shared" ca="1" si="542"/>
        <v>0</v>
      </c>
      <c r="HG19" s="930">
        <f t="shared" ca="1" si="542"/>
        <v>0</v>
      </c>
      <c r="HH19" s="930">
        <f t="shared" ca="1" si="542"/>
        <v>0</v>
      </c>
      <c r="HI19" s="930">
        <f t="shared" ca="1" si="542"/>
        <v>0</v>
      </c>
      <c r="HJ19" s="930">
        <f t="shared" ca="1" si="542"/>
        <v>0</v>
      </c>
      <c r="HK19" s="930">
        <f t="shared" ca="1" si="542"/>
        <v>0</v>
      </c>
      <c r="HL19" s="930">
        <f t="shared" ca="1" si="542"/>
        <v>0</v>
      </c>
      <c r="HM19" s="930">
        <f t="shared" ca="1" si="542"/>
        <v>0</v>
      </c>
      <c r="HN19" s="930">
        <f t="shared" ca="1" si="542"/>
        <v>0</v>
      </c>
      <c r="HO19" s="930">
        <f t="shared" ca="1" si="542"/>
        <v>0</v>
      </c>
      <c r="HP19" s="930">
        <f t="shared" ca="1" si="542"/>
        <v>0</v>
      </c>
      <c r="HQ19" s="930">
        <f t="shared" ca="1" si="542"/>
        <v>0</v>
      </c>
      <c r="HR19" s="930">
        <f t="shared" ca="1" si="542"/>
        <v>0</v>
      </c>
      <c r="HS19" s="930">
        <f t="shared" ca="1" si="542"/>
        <v>0</v>
      </c>
      <c r="HT19" s="930">
        <f t="shared" ca="1" si="542"/>
        <v>0</v>
      </c>
      <c r="HU19" s="930">
        <f t="shared" ca="1" si="542"/>
        <v>0</v>
      </c>
      <c r="HV19" s="930">
        <f t="shared" ca="1" si="542"/>
        <v>0</v>
      </c>
      <c r="HW19" s="930">
        <f t="shared" ca="1" si="542"/>
        <v>0</v>
      </c>
      <c r="HX19" s="930">
        <f t="shared" ca="1" si="542"/>
        <v>0</v>
      </c>
      <c r="HY19" s="930">
        <f t="shared" ref="GA19:IA25" ca="1" si="563">(ROUND(IF(((HY$8-$D19)*$H$11)&lt;0,0,(HY$8-$D19)*$H$11),2))*$C19</f>
        <v>0</v>
      </c>
      <c r="HZ19" s="930">
        <f t="shared" ca="1" si="563"/>
        <v>0</v>
      </c>
      <c r="IA19" s="930">
        <f t="shared" ca="1" si="563"/>
        <v>0</v>
      </c>
      <c r="IB19" s="930">
        <f t="shared" ref="IB19:KM22" ca="1" si="564">(ROUND(IF(((IB$8-$D19)*$H$11)&lt;0,0,(IB$8-$D19)*$H$11),2))*$C19</f>
        <v>0</v>
      </c>
      <c r="IC19" s="930">
        <f t="shared" ca="1" si="564"/>
        <v>0</v>
      </c>
      <c r="ID19" s="930">
        <f t="shared" ca="1" si="564"/>
        <v>0</v>
      </c>
      <c r="IE19" s="930">
        <f t="shared" ca="1" si="564"/>
        <v>0</v>
      </c>
      <c r="IF19" s="930">
        <f t="shared" ca="1" si="564"/>
        <v>0</v>
      </c>
      <c r="IG19" s="930">
        <f t="shared" ca="1" si="564"/>
        <v>0</v>
      </c>
      <c r="IH19" s="930">
        <f t="shared" ca="1" si="564"/>
        <v>0</v>
      </c>
      <c r="II19" s="930">
        <f t="shared" ca="1" si="564"/>
        <v>0</v>
      </c>
      <c r="IJ19" s="930">
        <f t="shared" ca="1" si="564"/>
        <v>0</v>
      </c>
      <c r="IK19" s="930">
        <f t="shared" ca="1" si="564"/>
        <v>0</v>
      </c>
      <c r="IL19" s="930">
        <f t="shared" ca="1" si="564"/>
        <v>0</v>
      </c>
      <c r="IM19" s="930">
        <f t="shared" ca="1" si="564"/>
        <v>0</v>
      </c>
      <c r="IN19" s="930">
        <f t="shared" ca="1" si="564"/>
        <v>0</v>
      </c>
      <c r="IO19" s="930">
        <f t="shared" ca="1" si="564"/>
        <v>0</v>
      </c>
      <c r="IP19" s="930">
        <f t="shared" ca="1" si="564"/>
        <v>0</v>
      </c>
      <c r="IQ19" s="930">
        <f t="shared" ca="1" si="564"/>
        <v>0</v>
      </c>
      <c r="IR19" s="930">
        <f t="shared" ca="1" si="564"/>
        <v>0</v>
      </c>
      <c r="IS19" s="930">
        <f t="shared" ca="1" si="564"/>
        <v>0</v>
      </c>
      <c r="IT19" s="930">
        <f t="shared" ca="1" si="564"/>
        <v>0</v>
      </c>
      <c r="IU19" s="930">
        <f t="shared" ca="1" si="564"/>
        <v>0</v>
      </c>
      <c r="IV19" s="930">
        <f t="shared" ca="1" si="564"/>
        <v>0</v>
      </c>
      <c r="IW19" s="930">
        <f t="shared" ca="1" si="564"/>
        <v>0</v>
      </c>
      <c r="IX19" s="930">
        <f t="shared" ca="1" si="564"/>
        <v>0</v>
      </c>
      <c r="IY19" s="930">
        <f t="shared" ca="1" si="564"/>
        <v>0</v>
      </c>
      <c r="IZ19" s="930">
        <f t="shared" ca="1" si="564"/>
        <v>0</v>
      </c>
      <c r="JA19" s="930">
        <f t="shared" ca="1" si="564"/>
        <v>0</v>
      </c>
      <c r="JB19" s="930">
        <f t="shared" ca="1" si="564"/>
        <v>0</v>
      </c>
      <c r="JC19" s="930">
        <f t="shared" ca="1" si="564"/>
        <v>0</v>
      </c>
      <c r="JD19" s="930">
        <f t="shared" ca="1" si="564"/>
        <v>0</v>
      </c>
      <c r="JE19" s="930">
        <f t="shared" ca="1" si="564"/>
        <v>0</v>
      </c>
      <c r="JF19" s="930">
        <f t="shared" ca="1" si="564"/>
        <v>0</v>
      </c>
      <c r="JG19" s="930">
        <f t="shared" ca="1" si="564"/>
        <v>0</v>
      </c>
      <c r="JH19" s="930">
        <f t="shared" ca="1" si="564"/>
        <v>0</v>
      </c>
      <c r="JI19" s="930">
        <f t="shared" ca="1" si="564"/>
        <v>0</v>
      </c>
      <c r="JJ19" s="930">
        <f t="shared" ca="1" si="564"/>
        <v>0</v>
      </c>
      <c r="JK19" s="930">
        <f t="shared" ca="1" si="564"/>
        <v>0</v>
      </c>
      <c r="JL19" s="930">
        <f t="shared" ca="1" si="564"/>
        <v>0</v>
      </c>
      <c r="JM19" s="930">
        <f t="shared" ca="1" si="564"/>
        <v>0</v>
      </c>
      <c r="JN19" s="930">
        <f t="shared" ca="1" si="564"/>
        <v>0</v>
      </c>
      <c r="JO19" s="930">
        <f t="shared" ca="1" si="564"/>
        <v>0</v>
      </c>
      <c r="JP19" s="930">
        <f t="shared" ca="1" si="564"/>
        <v>0</v>
      </c>
      <c r="JQ19" s="930">
        <f t="shared" ca="1" si="564"/>
        <v>0</v>
      </c>
      <c r="JR19" s="930">
        <f t="shared" ca="1" si="564"/>
        <v>0</v>
      </c>
      <c r="JS19" s="930">
        <f t="shared" ca="1" si="564"/>
        <v>0</v>
      </c>
      <c r="JT19" s="930">
        <f t="shared" ca="1" si="564"/>
        <v>0</v>
      </c>
      <c r="JU19" s="930">
        <f t="shared" ca="1" si="564"/>
        <v>0</v>
      </c>
      <c r="JV19" s="930">
        <f t="shared" ca="1" si="564"/>
        <v>0</v>
      </c>
      <c r="JW19" s="930">
        <f t="shared" ca="1" si="564"/>
        <v>0</v>
      </c>
      <c r="JX19" s="930">
        <f t="shared" ca="1" si="564"/>
        <v>0</v>
      </c>
      <c r="JY19" s="930">
        <f t="shared" ca="1" si="564"/>
        <v>0</v>
      </c>
      <c r="JZ19" s="930">
        <f t="shared" ca="1" si="564"/>
        <v>0</v>
      </c>
      <c r="KA19" s="930">
        <f t="shared" ca="1" si="564"/>
        <v>0</v>
      </c>
      <c r="KB19" s="930">
        <f t="shared" ca="1" si="564"/>
        <v>0</v>
      </c>
      <c r="KC19" s="930">
        <f t="shared" ca="1" si="564"/>
        <v>0</v>
      </c>
      <c r="KD19" s="930">
        <f t="shared" ca="1" si="564"/>
        <v>0</v>
      </c>
      <c r="KE19" s="930">
        <f t="shared" ca="1" si="564"/>
        <v>0</v>
      </c>
      <c r="KF19" s="930">
        <f t="shared" ca="1" si="564"/>
        <v>0</v>
      </c>
      <c r="KG19" s="930">
        <f t="shared" ca="1" si="564"/>
        <v>0</v>
      </c>
      <c r="KH19" s="930">
        <f t="shared" ca="1" si="564"/>
        <v>0</v>
      </c>
      <c r="KI19" s="930">
        <f t="shared" ca="1" si="564"/>
        <v>0</v>
      </c>
      <c r="KJ19" s="930">
        <f t="shared" ca="1" si="564"/>
        <v>0</v>
      </c>
      <c r="KK19" s="930">
        <f t="shared" ca="1" si="564"/>
        <v>0</v>
      </c>
      <c r="KL19" s="930">
        <f t="shared" ca="1" si="564"/>
        <v>0</v>
      </c>
      <c r="KM19" s="930">
        <f t="shared" ca="1" si="564"/>
        <v>0</v>
      </c>
      <c r="KN19" s="930">
        <f t="shared" ca="1" si="556"/>
        <v>0</v>
      </c>
      <c r="KO19" s="930">
        <f t="shared" ca="1" si="556"/>
        <v>0</v>
      </c>
      <c r="KP19" s="930">
        <f t="shared" ca="1" si="556"/>
        <v>0</v>
      </c>
      <c r="KQ19" s="930">
        <f t="shared" ca="1" si="556"/>
        <v>0</v>
      </c>
      <c r="KR19" s="930">
        <f t="shared" ca="1" si="556"/>
        <v>0</v>
      </c>
      <c r="KS19" s="930">
        <f t="shared" ca="1" si="556"/>
        <v>0</v>
      </c>
      <c r="KT19" s="930">
        <f t="shared" ca="1" si="556"/>
        <v>0</v>
      </c>
      <c r="KU19" s="930">
        <f t="shared" ca="1" si="556"/>
        <v>0</v>
      </c>
      <c r="KV19" s="930">
        <f t="shared" ca="1" si="556"/>
        <v>0</v>
      </c>
      <c r="KW19" s="930">
        <f t="shared" ca="1" si="556"/>
        <v>0</v>
      </c>
      <c r="KX19" s="930">
        <f t="shared" ca="1" si="556"/>
        <v>0</v>
      </c>
      <c r="KY19" s="930">
        <f t="shared" ca="1" si="556"/>
        <v>0</v>
      </c>
      <c r="KZ19" s="930">
        <f t="shared" ca="1" si="556"/>
        <v>0</v>
      </c>
      <c r="LA19" s="930">
        <f t="shared" ca="1" si="556"/>
        <v>0</v>
      </c>
      <c r="LB19" s="930">
        <f t="shared" ca="1" si="556"/>
        <v>0</v>
      </c>
      <c r="LC19" s="930">
        <f t="shared" ca="1" si="556"/>
        <v>0</v>
      </c>
      <c r="LD19" s="930">
        <f t="shared" ca="1" si="556"/>
        <v>0</v>
      </c>
      <c r="LE19" s="930">
        <f t="shared" ca="1" si="556"/>
        <v>0</v>
      </c>
      <c r="LF19" s="930">
        <f t="shared" ca="1" si="556"/>
        <v>0</v>
      </c>
      <c r="LG19" s="930">
        <f t="shared" ca="1" si="556"/>
        <v>0</v>
      </c>
      <c r="LH19" s="930">
        <f t="shared" ca="1" si="556"/>
        <v>0</v>
      </c>
      <c r="LI19" s="930">
        <f t="shared" ca="1" si="556"/>
        <v>0</v>
      </c>
      <c r="LJ19" s="930">
        <f t="shared" ca="1" si="556"/>
        <v>0</v>
      </c>
      <c r="LK19" s="930">
        <f t="shared" ca="1" si="556"/>
        <v>0</v>
      </c>
      <c r="LL19" s="930">
        <f t="shared" ca="1" si="556"/>
        <v>0</v>
      </c>
      <c r="LM19" s="930">
        <f t="shared" ca="1" si="556"/>
        <v>0</v>
      </c>
      <c r="LN19" s="930">
        <f t="shared" ca="1" si="556"/>
        <v>0</v>
      </c>
      <c r="LO19" s="930">
        <f t="shared" ca="1" si="556"/>
        <v>0</v>
      </c>
      <c r="LP19" s="930">
        <f t="shared" ca="1" si="556"/>
        <v>0</v>
      </c>
      <c r="LQ19" s="930">
        <f t="shared" ca="1" si="556"/>
        <v>0</v>
      </c>
      <c r="LR19" s="930">
        <f t="shared" ca="1" si="556"/>
        <v>0</v>
      </c>
      <c r="LS19" s="930">
        <f t="shared" ca="1" si="556"/>
        <v>0</v>
      </c>
      <c r="LT19" s="930">
        <f t="shared" ca="1" si="556"/>
        <v>0</v>
      </c>
      <c r="LU19" s="930">
        <f t="shared" ca="1" si="556"/>
        <v>0</v>
      </c>
      <c r="LV19" s="930">
        <f t="shared" ca="1" si="556"/>
        <v>0</v>
      </c>
      <c r="LW19" s="930">
        <f t="shared" ca="1" si="556"/>
        <v>0</v>
      </c>
      <c r="LX19" s="930">
        <f t="shared" ca="1" si="556"/>
        <v>0</v>
      </c>
      <c r="LY19" s="930">
        <f t="shared" ca="1" si="556"/>
        <v>0</v>
      </c>
      <c r="LZ19" s="930">
        <f t="shared" ca="1" si="556"/>
        <v>0</v>
      </c>
      <c r="MA19" s="930">
        <f t="shared" ca="1" si="556"/>
        <v>0</v>
      </c>
      <c r="MB19" s="930">
        <f t="shared" ca="1" si="556"/>
        <v>0</v>
      </c>
      <c r="MC19" s="930">
        <f t="shared" ca="1" si="556"/>
        <v>0</v>
      </c>
      <c r="MD19" s="930">
        <f t="shared" ca="1" si="556"/>
        <v>0</v>
      </c>
      <c r="ME19" s="930">
        <f t="shared" ca="1" si="556"/>
        <v>0</v>
      </c>
      <c r="MF19" s="930">
        <f t="shared" ca="1" si="556"/>
        <v>0</v>
      </c>
      <c r="MG19" s="930">
        <f t="shared" ca="1" si="556"/>
        <v>0</v>
      </c>
      <c r="MH19" s="930">
        <f t="shared" ca="1" si="556"/>
        <v>0</v>
      </c>
      <c r="MI19" s="930">
        <f t="shared" ca="1" si="556"/>
        <v>0</v>
      </c>
      <c r="MJ19" s="930">
        <f t="shared" ca="1" si="556"/>
        <v>0</v>
      </c>
      <c r="MK19" s="930">
        <f t="shared" ca="1" si="556"/>
        <v>0</v>
      </c>
      <c r="ML19" s="930">
        <f t="shared" ca="1" si="556"/>
        <v>0</v>
      </c>
      <c r="MM19" s="930">
        <f t="shared" ca="1" si="556"/>
        <v>0</v>
      </c>
      <c r="MN19" s="930">
        <f t="shared" ca="1" si="556"/>
        <v>0</v>
      </c>
      <c r="MO19" s="930">
        <f t="shared" ca="1" si="556"/>
        <v>0</v>
      </c>
      <c r="MP19" s="930">
        <f t="shared" ca="1" si="556"/>
        <v>0</v>
      </c>
      <c r="MQ19" s="930">
        <f t="shared" ca="1" si="556"/>
        <v>0</v>
      </c>
      <c r="MR19" s="930">
        <f t="shared" ca="1" si="556"/>
        <v>0</v>
      </c>
      <c r="MS19" s="930">
        <f t="shared" ca="1" si="556"/>
        <v>0</v>
      </c>
      <c r="MT19" s="930">
        <f t="shared" ca="1" si="556"/>
        <v>0</v>
      </c>
      <c r="MU19" s="930">
        <f t="shared" ca="1" si="556"/>
        <v>0</v>
      </c>
      <c r="MV19" s="930">
        <f t="shared" ca="1" si="556"/>
        <v>0</v>
      </c>
      <c r="MW19" s="930">
        <f t="shared" ca="1" si="556"/>
        <v>0</v>
      </c>
      <c r="MX19" s="930">
        <f t="shared" ca="1" si="544"/>
        <v>0</v>
      </c>
      <c r="MY19" s="930">
        <f t="shared" ref="MY19:PJ23" ca="1" si="565">(ROUND(IF(((MY$8-$D19)*$H$11)&lt;0,0,(MY$8-$D19)*$H$11),2))*$C19</f>
        <v>0</v>
      </c>
      <c r="MZ19" s="930">
        <f t="shared" ca="1" si="565"/>
        <v>0</v>
      </c>
      <c r="NA19" s="930">
        <f t="shared" ca="1" si="565"/>
        <v>0</v>
      </c>
      <c r="NB19" s="930">
        <f t="shared" ca="1" si="565"/>
        <v>0</v>
      </c>
      <c r="NC19" s="930">
        <f t="shared" ca="1" si="565"/>
        <v>0</v>
      </c>
      <c r="ND19" s="930">
        <f t="shared" ca="1" si="565"/>
        <v>0</v>
      </c>
      <c r="NE19" s="930">
        <f t="shared" ca="1" si="565"/>
        <v>0</v>
      </c>
      <c r="NF19" s="930">
        <f t="shared" ca="1" si="565"/>
        <v>0</v>
      </c>
      <c r="NG19" s="930">
        <f t="shared" ca="1" si="565"/>
        <v>0</v>
      </c>
      <c r="NH19" s="930">
        <f t="shared" ca="1" si="565"/>
        <v>0</v>
      </c>
      <c r="NI19" s="930">
        <f t="shared" ca="1" si="565"/>
        <v>0</v>
      </c>
      <c r="NJ19" s="930">
        <f t="shared" ca="1" si="565"/>
        <v>0</v>
      </c>
      <c r="NK19" s="930">
        <f t="shared" ca="1" si="565"/>
        <v>0</v>
      </c>
      <c r="NL19" s="930">
        <f t="shared" ca="1" si="565"/>
        <v>0</v>
      </c>
      <c r="NM19" s="930">
        <f t="shared" ca="1" si="565"/>
        <v>0</v>
      </c>
      <c r="NN19" s="930">
        <f t="shared" ca="1" si="565"/>
        <v>0</v>
      </c>
      <c r="NO19" s="930">
        <f t="shared" ca="1" si="565"/>
        <v>0</v>
      </c>
      <c r="NP19" s="930">
        <f t="shared" ca="1" si="565"/>
        <v>0</v>
      </c>
      <c r="NQ19" s="930">
        <f t="shared" ca="1" si="565"/>
        <v>0</v>
      </c>
      <c r="NR19" s="930">
        <f t="shared" ca="1" si="565"/>
        <v>0</v>
      </c>
      <c r="NS19" s="930">
        <f t="shared" ca="1" si="565"/>
        <v>0</v>
      </c>
      <c r="NT19" s="930">
        <f t="shared" ca="1" si="565"/>
        <v>0</v>
      </c>
      <c r="NU19" s="930">
        <f t="shared" ca="1" si="565"/>
        <v>0</v>
      </c>
      <c r="NV19" s="930">
        <f t="shared" ca="1" si="565"/>
        <v>0</v>
      </c>
      <c r="NW19" s="930">
        <f t="shared" ca="1" si="565"/>
        <v>0</v>
      </c>
      <c r="NX19" s="930">
        <f t="shared" ca="1" si="565"/>
        <v>0</v>
      </c>
      <c r="NY19" s="930">
        <f t="shared" ca="1" si="565"/>
        <v>0</v>
      </c>
      <c r="NZ19" s="930">
        <f t="shared" ca="1" si="565"/>
        <v>0</v>
      </c>
      <c r="OA19" s="930">
        <f t="shared" ca="1" si="565"/>
        <v>0</v>
      </c>
      <c r="OB19" s="930">
        <f t="shared" ca="1" si="565"/>
        <v>0</v>
      </c>
      <c r="OC19" s="930">
        <f t="shared" ca="1" si="565"/>
        <v>0</v>
      </c>
      <c r="OD19" s="930">
        <f t="shared" ca="1" si="565"/>
        <v>0</v>
      </c>
      <c r="OE19" s="930">
        <f t="shared" ca="1" si="565"/>
        <v>0</v>
      </c>
      <c r="OF19" s="930">
        <f t="shared" ca="1" si="565"/>
        <v>0</v>
      </c>
      <c r="OG19" s="930">
        <f t="shared" ca="1" si="565"/>
        <v>0</v>
      </c>
      <c r="OH19" s="930">
        <f t="shared" ca="1" si="565"/>
        <v>0</v>
      </c>
      <c r="OI19" s="930">
        <f t="shared" ca="1" si="565"/>
        <v>0</v>
      </c>
      <c r="OJ19" s="930">
        <f t="shared" ca="1" si="565"/>
        <v>0</v>
      </c>
      <c r="OK19" s="930">
        <f t="shared" ca="1" si="565"/>
        <v>0</v>
      </c>
      <c r="OL19" s="930">
        <f t="shared" ca="1" si="565"/>
        <v>0</v>
      </c>
      <c r="OM19" s="930">
        <f t="shared" ca="1" si="565"/>
        <v>0</v>
      </c>
      <c r="ON19" s="930">
        <f t="shared" ca="1" si="565"/>
        <v>0</v>
      </c>
      <c r="OO19" s="930">
        <f t="shared" ca="1" si="565"/>
        <v>0</v>
      </c>
      <c r="OP19" s="930">
        <f t="shared" ca="1" si="565"/>
        <v>0</v>
      </c>
      <c r="OQ19" s="930">
        <f t="shared" ca="1" si="565"/>
        <v>0</v>
      </c>
      <c r="OR19" s="930">
        <f t="shared" ca="1" si="565"/>
        <v>0</v>
      </c>
      <c r="OS19" s="930">
        <f t="shared" ca="1" si="565"/>
        <v>0</v>
      </c>
      <c r="OT19" s="930">
        <f t="shared" ca="1" si="565"/>
        <v>0</v>
      </c>
      <c r="OU19" s="930">
        <f t="shared" ca="1" si="565"/>
        <v>0</v>
      </c>
      <c r="OV19" s="930">
        <f t="shared" ca="1" si="565"/>
        <v>0</v>
      </c>
      <c r="OW19" s="930">
        <f t="shared" ca="1" si="565"/>
        <v>0</v>
      </c>
      <c r="OX19" s="930">
        <f t="shared" ca="1" si="565"/>
        <v>0</v>
      </c>
      <c r="OY19" s="930">
        <f t="shared" ca="1" si="565"/>
        <v>0</v>
      </c>
      <c r="OZ19" s="930">
        <f t="shared" ca="1" si="565"/>
        <v>0</v>
      </c>
      <c r="PA19" s="930">
        <f t="shared" ca="1" si="565"/>
        <v>0</v>
      </c>
      <c r="PB19" s="930">
        <f t="shared" ca="1" si="565"/>
        <v>0</v>
      </c>
      <c r="PC19" s="930">
        <f t="shared" ca="1" si="565"/>
        <v>0</v>
      </c>
      <c r="PD19" s="930">
        <f t="shared" ca="1" si="565"/>
        <v>0</v>
      </c>
      <c r="PE19" s="930">
        <f t="shared" ca="1" si="565"/>
        <v>0</v>
      </c>
      <c r="PF19" s="930">
        <f t="shared" ca="1" si="565"/>
        <v>0</v>
      </c>
      <c r="PG19" s="930">
        <f t="shared" ca="1" si="565"/>
        <v>0</v>
      </c>
      <c r="PH19" s="930">
        <f t="shared" ca="1" si="565"/>
        <v>0</v>
      </c>
      <c r="PI19" s="930">
        <f t="shared" ca="1" si="565"/>
        <v>0</v>
      </c>
      <c r="PJ19" s="930">
        <f t="shared" ca="1" si="565"/>
        <v>0</v>
      </c>
      <c r="PK19" s="930">
        <f t="shared" ca="1" si="557"/>
        <v>0</v>
      </c>
      <c r="PL19" s="930">
        <f t="shared" ca="1" si="557"/>
        <v>0</v>
      </c>
      <c r="PM19" s="930">
        <f t="shared" ca="1" si="557"/>
        <v>0</v>
      </c>
      <c r="PN19" s="930">
        <f t="shared" ca="1" si="557"/>
        <v>0</v>
      </c>
      <c r="PO19" s="930">
        <f t="shared" ca="1" si="557"/>
        <v>0</v>
      </c>
      <c r="PP19" s="930">
        <f t="shared" ca="1" si="557"/>
        <v>0</v>
      </c>
      <c r="PQ19" s="930">
        <f t="shared" ca="1" si="557"/>
        <v>0</v>
      </c>
      <c r="PR19" s="930">
        <f t="shared" ca="1" si="557"/>
        <v>0</v>
      </c>
      <c r="PS19" s="930">
        <f t="shared" ca="1" si="557"/>
        <v>0</v>
      </c>
      <c r="PT19" s="930">
        <f t="shared" ca="1" si="557"/>
        <v>0</v>
      </c>
      <c r="PU19" s="930">
        <f t="shared" ca="1" si="557"/>
        <v>0</v>
      </c>
      <c r="PV19" s="930">
        <f t="shared" ca="1" si="557"/>
        <v>0</v>
      </c>
      <c r="PW19" s="930">
        <f t="shared" ca="1" si="557"/>
        <v>0</v>
      </c>
      <c r="PX19" s="930">
        <f t="shared" ca="1" si="557"/>
        <v>0</v>
      </c>
      <c r="PY19" s="930">
        <f t="shared" ca="1" si="557"/>
        <v>0</v>
      </c>
      <c r="PZ19" s="930">
        <f t="shared" ca="1" si="557"/>
        <v>0</v>
      </c>
      <c r="QA19" s="930">
        <f t="shared" ca="1" si="557"/>
        <v>0</v>
      </c>
      <c r="QB19" s="930">
        <f t="shared" ca="1" si="557"/>
        <v>0</v>
      </c>
      <c r="QC19" s="930">
        <f t="shared" ca="1" si="557"/>
        <v>0</v>
      </c>
      <c r="QD19" s="930">
        <f t="shared" ca="1" si="557"/>
        <v>0</v>
      </c>
      <c r="QE19" s="930">
        <f t="shared" ca="1" si="557"/>
        <v>0</v>
      </c>
      <c r="QF19" s="930">
        <f t="shared" ca="1" si="557"/>
        <v>0</v>
      </c>
      <c r="QG19" s="930">
        <f t="shared" ca="1" si="557"/>
        <v>0</v>
      </c>
      <c r="QH19" s="930">
        <f t="shared" ca="1" si="557"/>
        <v>0</v>
      </c>
      <c r="QI19" s="930">
        <f t="shared" ca="1" si="557"/>
        <v>0</v>
      </c>
      <c r="QJ19" s="930">
        <f t="shared" ca="1" si="557"/>
        <v>0</v>
      </c>
      <c r="QK19" s="930">
        <f t="shared" ca="1" si="557"/>
        <v>0</v>
      </c>
      <c r="QL19" s="930">
        <f t="shared" ca="1" si="557"/>
        <v>0</v>
      </c>
      <c r="QM19" s="930">
        <f t="shared" ca="1" si="557"/>
        <v>0</v>
      </c>
      <c r="QN19" s="930">
        <f t="shared" ca="1" si="557"/>
        <v>0</v>
      </c>
      <c r="QO19" s="930">
        <f t="shared" ca="1" si="557"/>
        <v>0</v>
      </c>
      <c r="QP19" s="930">
        <f t="shared" ca="1" si="557"/>
        <v>0</v>
      </c>
      <c r="QQ19" s="930">
        <f t="shared" ca="1" si="557"/>
        <v>0</v>
      </c>
      <c r="QR19" s="930">
        <f t="shared" ca="1" si="557"/>
        <v>0</v>
      </c>
      <c r="QS19" s="930">
        <f t="shared" ca="1" si="557"/>
        <v>0</v>
      </c>
      <c r="QT19" s="930">
        <f t="shared" ca="1" si="557"/>
        <v>0</v>
      </c>
      <c r="QU19" s="930">
        <f t="shared" ca="1" si="557"/>
        <v>0</v>
      </c>
      <c r="QV19" s="930">
        <f t="shared" ca="1" si="557"/>
        <v>0</v>
      </c>
      <c r="QW19" s="930">
        <f t="shared" ca="1" si="557"/>
        <v>0</v>
      </c>
      <c r="QX19" s="930">
        <f t="shared" ca="1" si="557"/>
        <v>0</v>
      </c>
      <c r="QY19" s="930">
        <f t="shared" ca="1" si="557"/>
        <v>0</v>
      </c>
      <c r="QZ19" s="930">
        <f t="shared" ca="1" si="557"/>
        <v>0</v>
      </c>
      <c r="RA19" s="930">
        <f t="shared" ca="1" si="557"/>
        <v>0</v>
      </c>
      <c r="RB19" s="930">
        <f t="shared" ca="1" si="557"/>
        <v>0</v>
      </c>
      <c r="RC19" s="930">
        <f t="shared" ca="1" si="557"/>
        <v>0</v>
      </c>
      <c r="RD19" s="930">
        <f t="shared" ca="1" si="557"/>
        <v>0</v>
      </c>
      <c r="RE19" s="930">
        <f t="shared" ca="1" si="557"/>
        <v>0</v>
      </c>
      <c r="RF19" s="930">
        <f t="shared" ca="1" si="557"/>
        <v>0</v>
      </c>
      <c r="RG19" s="930">
        <f t="shared" ca="1" si="557"/>
        <v>0</v>
      </c>
      <c r="RH19" s="930">
        <f t="shared" ca="1" si="557"/>
        <v>0</v>
      </c>
      <c r="RI19" s="930">
        <f t="shared" ca="1" si="557"/>
        <v>0</v>
      </c>
      <c r="RJ19" s="930">
        <f t="shared" ca="1" si="557"/>
        <v>0</v>
      </c>
      <c r="RK19" s="930">
        <f t="shared" ca="1" si="557"/>
        <v>0</v>
      </c>
      <c r="RL19" s="930">
        <f t="shared" ca="1" si="557"/>
        <v>0</v>
      </c>
      <c r="RM19" s="930">
        <f t="shared" ca="1" si="557"/>
        <v>0</v>
      </c>
      <c r="RN19" s="930">
        <f t="shared" ca="1" si="557"/>
        <v>0</v>
      </c>
      <c r="RO19" s="930">
        <f t="shared" ca="1" si="557"/>
        <v>0</v>
      </c>
      <c r="RP19" s="930">
        <f t="shared" ca="1" si="557"/>
        <v>0</v>
      </c>
      <c r="RQ19" s="930">
        <f t="shared" ca="1" si="557"/>
        <v>0</v>
      </c>
      <c r="RR19" s="930">
        <f t="shared" ca="1" si="557"/>
        <v>0</v>
      </c>
      <c r="RS19" s="930">
        <f t="shared" ca="1" si="557"/>
        <v>0</v>
      </c>
      <c r="RT19" s="930">
        <f t="shared" ca="1" si="557"/>
        <v>0</v>
      </c>
      <c r="RU19" s="930">
        <f t="shared" ca="1" si="557"/>
        <v>0</v>
      </c>
      <c r="RV19" s="930">
        <f t="shared" ca="1" si="546"/>
        <v>0</v>
      </c>
      <c r="RW19" s="930">
        <f t="shared" ref="RW19:UH23" ca="1" si="566">(ROUND(IF(((RW$8-$D19)*$H$11)&lt;0,0,(RW$8-$D19)*$H$11),2))*$C19</f>
        <v>0</v>
      </c>
      <c r="RX19" s="930">
        <f t="shared" ca="1" si="566"/>
        <v>0</v>
      </c>
      <c r="RY19" s="930">
        <f t="shared" ca="1" si="566"/>
        <v>0</v>
      </c>
      <c r="RZ19" s="930">
        <f t="shared" ca="1" si="566"/>
        <v>0</v>
      </c>
      <c r="SA19" s="930">
        <f t="shared" ca="1" si="566"/>
        <v>0</v>
      </c>
      <c r="SB19" s="930">
        <f t="shared" ca="1" si="566"/>
        <v>0</v>
      </c>
      <c r="SC19" s="930">
        <f t="shared" ca="1" si="566"/>
        <v>0</v>
      </c>
      <c r="SD19" s="930">
        <f t="shared" ca="1" si="566"/>
        <v>0</v>
      </c>
      <c r="SE19" s="930">
        <f t="shared" ca="1" si="566"/>
        <v>0</v>
      </c>
      <c r="SF19" s="930">
        <f t="shared" ca="1" si="566"/>
        <v>0</v>
      </c>
      <c r="SG19" s="930">
        <f t="shared" ca="1" si="566"/>
        <v>0</v>
      </c>
      <c r="SH19" s="930">
        <f t="shared" ca="1" si="566"/>
        <v>0</v>
      </c>
      <c r="SI19" s="930">
        <f t="shared" ca="1" si="566"/>
        <v>0</v>
      </c>
      <c r="SJ19" s="930">
        <f t="shared" ca="1" si="566"/>
        <v>0</v>
      </c>
      <c r="SK19" s="930">
        <f t="shared" ca="1" si="566"/>
        <v>0</v>
      </c>
      <c r="SL19" s="930">
        <f t="shared" ca="1" si="566"/>
        <v>0</v>
      </c>
      <c r="SM19" s="930">
        <f t="shared" ca="1" si="566"/>
        <v>0</v>
      </c>
      <c r="SN19" s="930">
        <f t="shared" ca="1" si="566"/>
        <v>0</v>
      </c>
      <c r="SO19" s="930">
        <f t="shared" ca="1" si="566"/>
        <v>0</v>
      </c>
      <c r="SP19" s="930">
        <f t="shared" ca="1" si="566"/>
        <v>0</v>
      </c>
      <c r="SQ19" s="930">
        <f t="shared" ca="1" si="566"/>
        <v>0</v>
      </c>
      <c r="SR19" s="930">
        <f t="shared" ca="1" si="566"/>
        <v>0</v>
      </c>
      <c r="SS19" s="930">
        <f t="shared" ca="1" si="566"/>
        <v>0</v>
      </c>
      <c r="ST19" s="930">
        <f t="shared" ca="1" si="566"/>
        <v>0</v>
      </c>
      <c r="SU19" s="930">
        <f t="shared" ca="1" si="566"/>
        <v>0</v>
      </c>
      <c r="SV19" s="930">
        <f t="shared" ca="1" si="566"/>
        <v>0</v>
      </c>
      <c r="SW19" s="930">
        <f t="shared" ca="1" si="566"/>
        <v>0</v>
      </c>
      <c r="SX19" s="930">
        <f t="shared" ca="1" si="566"/>
        <v>0</v>
      </c>
      <c r="SY19" s="930">
        <f t="shared" ca="1" si="566"/>
        <v>0</v>
      </c>
      <c r="SZ19" s="930">
        <f t="shared" ca="1" si="566"/>
        <v>0</v>
      </c>
      <c r="TA19" s="930">
        <f t="shared" ca="1" si="566"/>
        <v>0</v>
      </c>
      <c r="TB19" s="930">
        <f t="shared" ca="1" si="566"/>
        <v>0</v>
      </c>
      <c r="TC19" s="930">
        <f t="shared" ca="1" si="566"/>
        <v>0</v>
      </c>
      <c r="TD19" s="930">
        <f t="shared" ca="1" si="566"/>
        <v>0</v>
      </c>
      <c r="TE19" s="930">
        <f t="shared" ca="1" si="566"/>
        <v>0</v>
      </c>
      <c r="TF19" s="930">
        <f t="shared" ca="1" si="566"/>
        <v>0</v>
      </c>
      <c r="TG19" s="930">
        <f t="shared" ca="1" si="566"/>
        <v>0</v>
      </c>
      <c r="TH19" s="930">
        <f t="shared" ca="1" si="566"/>
        <v>0</v>
      </c>
      <c r="TI19" s="930">
        <f t="shared" ca="1" si="566"/>
        <v>0</v>
      </c>
      <c r="TJ19" s="930">
        <f t="shared" ca="1" si="566"/>
        <v>0</v>
      </c>
      <c r="TK19" s="930">
        <f t="shared" ca="1" si="566"/>
        <v>0</v>
      </c>
      <c r="TL19" s="930">
        <f t="shared" ca="1" si="566"/>
        <v>0</v>
      </c>
      <c r="TM19" s="930">
        <f t="shared" ca="1" si="566"/>
        <v>0</v>
      </c>
      <c r="TN19" s="930">
        <f t="shared" ca="1" si="566"/>
        <v>0</v>
      </c>
      <c r="TO19" s="930">
        <f t="shared" ca="1" si="566"/>
        <v>0</v>
      </c>
      <c r="TP19" s="930">
        <f t="shared" ca="1" si="566"/>
        <v>0</v>
      </c>
      <c r="TQ19" s="930">
        <f t="shared" ca="1" si="566"/>
        <v>0</v>
      </c>
      <c r="TR19" s="930">
        <f t="shared" ca="1" si="566"/>
        <v>0</v>
      </c>
      <c r="TS19" s="930">
        <f t="shared" ca="1" si="566"/>
        <v>0</v>
      </c>
      <c r="TT19" s="930">
        <f t="shared" ca="1" si="566"/>
        <v>0</v>
      </c>
      <c r="TU19" s="930">
        <f t="shared" ca="1" si="566"/>
        <v>0</v>
      </c>
      <c r="TV19" s="930">
        <f t="shared" ca="1" si="566"/>
        <v>0</v>
      </c>
      <c r="TW19" s="930">
        <f t="shared" ca="1" si="566"/>
        <v>0</v>
      </c>
      <c r="TX19" s="930">
        <f t="shared" ca="1" si="566"/>
        <v>0</v>
      </c>
      <c r="TY19" s="930">
        <f t="shared" ca="1" si="566"/>
        <v>0</v>
      </c>
      <c r="TZ19" s="930">
        <f t="shared" ca="1" si="566"/>
        <v>0</v>
      </c>
      <c r="UA19" s="930">
        <f t="shared" ca="1" si="566"/>
        <v>0</v>
      </c>
      <c r="UB19" s="930">
        <f t="shared" ca="1" si="566"/>
        <v>0</v>
      </c>
      <c r="UC19" s="930">
        <f t="shared" ca="1" si="566"/>
        <v>0</v>
      </c>
      <c r="UD19" s="930">
        <f t="shared" ca="1" si="566"/>
        <v>0</v>
      </c>
      <c r="UE19" s="930">
        <f t="shared" ca="1" si="566"/>
        <v>0</v>
      </c>
      <c r="UF19" s="930">
        <f t="shared" ca="1" si="566"/>
        <v>0</v>
      </c>
      <c r="UG19" s="930">
        <f t="shared" ca="1" si="566"/>
        <v>0</v>
      </c>
      <c r="UH19" s="930">
        <f t="shared" ca="1" si="566"/>
        <v>0</v>
      </c>
      <c r="UI19" s="930">
        <f t="shared" ca="1" si="558"/>
        <v>0</v>
      </c>
      <c r="UJ19" s="930">
        <f t="shared" ca="1" si="558"/>
        <v>0</v>
      </c>
      <c r="UK19" s="930">
        <f t="shared" ca="1" si="558"/>
        <v>0</v>
      </c>
      <c r="UL19" s="930">
        <f t="shared" ca="1" si="558"/>
        <v>0</v>
      </c>
      <c r="UM19" s="930">
        <f t="shared" ca="1" si="558"/>
        <v>0</v>
      </c>
      <c r="UN19" s="930">
        <f t="shared" ca="1" si="558"/>
        <v>0</v>
      </c>
      <c r="UO19" s="930">
        <f t="shared" ca="1" si="558"/>
        <v>0</v>
      </c>
      <c r="UP19" s="930">
        <f t="shared" ca="1" si="558"/>
        <v>0</v>
      </c>
      <c r="UQ19" s="930">
        <f t="shared" ca="1" si="558"/>
        <v>0</v>
      </c>
      <c r="UR19" s="930">
        <f t="shared" ca="1" si="558"/>
        <v>0</v>
      </c>
      <c r="US19" s="930">
        <f t="shared" ca="1" si="558"/>
        <v>0</v>
      </c>
      <c r="UT19" s="930">
        <f t="shared" ca="1" si="558"/>
        <v>0</v>
      </c>
      <c r="UU19" s="930">
        <f t="shared" ca="1" si="558"/>
        <v>0</v>
      </c>
      <c r="UV19" s="930">
        <f t="shared" ca="1" si="558"/>
        <v>0</v>
      </c>
      <c r="UW19" s="930">
        <f t="shared" ca="1" si="558"/>
        <v>0</v>
      </c>
      <c r="UX19" s="930">
        <f t="shared" ca="1" si="558"/>
        <v>0</v>
      </c>
      <c r="UY19" s="930">
        <f t="shared" ca="1" si="558"/>
        <v>0</v>
      </c>
      <c r="UZ19" s="930">
        <f t="shared" ca="1" si="558"/>
        <v>0</v>
      </c>
      <c r="VA19" s="930">
        <f t="shared" ca="1" si="558"/>
        <v>0</v>
      </c>
      <c r="VB19" s="930">
        <f t="shared" ca="1" si="558"/>
        <v>0</v>
      </c>
      <c r="VC19" s="930">
        <f t="shared" ca="1" si="558"/>
        <v>0</v>
      </c>
      <c r="VD19" s="930">
        <f t="shared" ca="1" si="558"/>
        <v>0</v>
      </c>
      <c r="VE19" s="930">
        <f t="shared" ca="1" si="558"/>
        <v>0</v>
      </c>
      <c r="VF19" s="930">
        <f t="shared" ca="1" si="558"/>
        <v>0</v>
      </c>
      <c r="VG19" s="930">
        <f t="shared" ca="1" si="558"/>
        <v>0</v>
      </c>
      <c r="VH19" s="930">
        <f t="shared" ca="1" si="558"/>
        <v>0</v>
      </c>
      <c r="VI19" s="930">
        <f t="shared" ca="1" si="558"/>
        <v>0</v>
      </c>
      <c r="VJ19" s="930">
        <f t="shared" ca="1" si="558"/>
        <v>0</v>
      </c>
      <c r="VK19" s="930">
        <f t="shared" ca="1" si="558"/>
        <v>0</v>
      </c>
      <c r="VL19" s="930">
        <f t="shared" ca="1" si="558"/>
        <v>0</v>
      </c>
      <c r="VM19" s="930">
        <f t="shared" ca="1" si="558"/>
        <v>0</v>
      </c>
      <c r="VN19" s="930">
        <f t="shared" ca="1" si="558"/>
        <v>0</v>
      </c>
      <c r="VO19" s="930">
        <f t="shared" ca="1" si="558"/>
        <v>0</v>
      </c>
      <c r="VP19" s="930">
        <f t="shared" ca="1" si="558"/>
        <v>0</v>
      </c>
      <c r="VQ19" s="930">
        <f t="shared" ca="1" si="558"/>
        <v>0</v>
      </c>
      <c r="VR19" s="930">
        <f t="shared" ca="1" si="558"/>
        <v>0</v>
      </c>
      <c r="VS19" s="930">
        <f t="shared" ca="1" si="558"/>
        <v>0</v>
      </c>
      <c r="VT19" s="930">
        <f t="shared" ca="1" si="558"/>
        <v>0</v>
      </c>
      <c r="VU19" s="930">
        <f t="shared" ca="1" si="558"/>
        <v>0</v>
      </c>
      <c r="VV19" s="930">
        <f t="shared" ca="1" si="558"/>
        <v>0</v>
      </c>
      <c r="VW19" s="930">
        <f t="shared" ca="1" si="558"/>
        <v>0</v>
      </c>
      <c r="VX19" s="930">
        <f t="shared" ca="1" si="558"/>
        <v>0</v>
      </c>
      <c r="VY19" s="930">
        <f t="shared" ca="1" si="558"/>
        <v>0</v>
      </c>
      <c r="VZ19" s="930">
        <f t="shared" ca="1" si="558"/>
        <v>0</v>
      </c>
      <c r="WA19" s="930">
        <f t="shared" ca="1" si="558"/>
        <v>0</v>
      </c>
      <c r="WB19" s="930">
        <f t="shared" ca="1" si="558"/>
        <v>0</v>
      </c>
      <c r="WC19" s="930">
        <f t="shared" ca="1" si="558"/>
        <v>0</v>
      </c>
      <c r="WD19" s="930">
        <f t="shared" ca="1" si="558"/>
        <v>0</v>
      </c>
      <c r="WE19" s="930">
        <f t="shared" ca="1" si="558"/>
        <v>0</v>
      </c>
      <c r="WF19" s="930">
        <f t="shared" ca="1" si="558"/>
        <v>0</v>
      </c>
      <c r="WG19" s="930">
        <f t="shared" ca="1" si="558"/>
        <v>0</v>
      </c>
      <c r="WH19" s="930">
        <f t="shared" ca="1" si="558"/>
        <v>0</v>
      </c>
      <c r="WI19" s="930">
        <f t="shared" ca="1" si="558"/>
        <v>0</v>
      </c>
      <c r="WJ19" s="930">
        <f t="shared" ca="1" si="558"/>
        <v>0</v>
      </c>
      <c r="WK19" s="930">
        <f t="shared" ca="1" si="558"/>
        <v>0</v>
      </c>
      <c r="WL19" s="930">
        <f t="shared" ca="1" si="558"/>
        <v>0</v>
      </c>
      <c r="WM19" s="930">
        <f t="shared" ca="1" si="558"/>
        <v>0</v>
      </c>
      <c r="WN19" s="930">
        <f t="shared" ca="1" si="558"/>
        <v>0</v>
      </c>
      <c r="WO19" s="930">
        <f t="shared" ca="1" si="558"/>
        <v>0</v>
      </c>
      <c r="WP19" s="930">
        <f t="shared" ca="1" si="558"/>
        <v>0</v>
      </c>
      <c r="WQ19" s="930">
        <f t="shared" ca="1" si="558"/>
        <v>0</v>
      </c>
      <c r="WR19" s="930">
        <f t="shared" ca="1" si="558"/>
        <v>0</v>
      </c>
      <c r="WS19" s="930">
        <f t="shared" ca="1" si="558"/>
        <v>0</v>
      </c>
      <c r="WT19" s="930">
        <f t="shared" ca="1" si="548"/>
        <v>0</v>
      </c>
      <c r="WU19" s="930">
        <f t="shared" ref="WU19:ZF23" ca="1" si="567">(ROUND(IF(((WU$8-$D19)*$H$11)&lt;0,0,(WU$8-$D19)*$H$11),2))*$C19</f>
        <v>0</v>
      </c>
      <c r="WV19" s="930">
        <f t="shared" ca="1" si="567"/>
        <v>0</v>
      </c>
      <c r="WW19" s="930">
        <f t="shared" ca="1" si="567"/>
        <v>0</v>
      </c>
      <c r="WX19" s="930">
        <f t="shared" ca="1" si="567"/>
        <v>0</v>
      </c>
      <c r="WY19" s="930">
        <f t="shared" ca="1" si="567"/>
        <v>0</v>
      </c>
      <c r="WZ19" s="930">
        <f t="shared" ca="1" si="567"/>
        <v>0</v>
      </c>
      <c r="XA19" s="930">
        <f t="shared" ca="1" si="567"/>
        <v>0</v>
      </c>
      <c r="XB19" s="930">
        <f t="shared" ca="1" si="567"/>
        <v>0</v>
      </c>
      <c r="XC19" s="930">
        <f t="shared" ca="1" si="567"/>
        <v>0</v>
      </c>
      <c r="XD19" s="930">
        <f t="shared" ca="1" si="567"/>
        <v>0</v>
      </c>
      <c r="XE19" s="930">
        <f t="shared" ca="1" si="567"/>
        <v>0</v>
      </c>
      <c r="XF19" s="930">
        <f t="shared" ca="1" si="567"/>
        <v>0</v>
      </c>
      <c r="XG19" s="930">
        <f t="shared" ca="1" si="567"/>
        <v>0</v>
      </c>
      <c r="XH19" s="930">
        <f t="shared" ca="1" si="567"/>
        <v>0</v>
      </c>
      <c r="XI19" s="930">
        <f t="shared" ca="1" si="567"/>
        <v>0</v>
      </c>
      <c r="XJ19" s="930">
        <f t="shared" ca="1" si="567"/>
        <v>0</v>
      </c>
      <c r="XK19" s="930">
        <f t="shared" ca="1" si="567"/>
        <v>0</v>
      </c>
      <c r="XL19" s="930">
        <f t="shared" ca="1" si="567"/>
        <v>0</v>
      </c>
      <c r="XM19" s="930">
        <f t="shared" ca="1" si="567"/>
        <v>0</v>
      </c>
      <c r="XN19" s="930">
        <f t="shared" ca="1" si="567"/>
        <v>0</v>
      </c>
      <c r="XO19" s="930">
        <f t="shared" ca="1" si="567"/>
        <v>0</v>
      </c>
      <c r="XP19" s="930">
        <f t="shared" ca="1" si="567"/>
        <v>0</v>
      </c>
      <c r="XQ19" s="930">
        <f t="shared" ca="1" si="567"/>
        <v>0</v>
      </c>
      <c r="XR19" s="930">
        <f t="shared" ca="1" si="567"/>
        <v>0</v>
      </c>
      <c r="XS19" s="930">
        <f t="shared" ca="1" si="567"/>
        <v>0</v>
      </c>
      <c r="XT19" s="930">
        <f t="shared" ca="1" si="567"/>
        <v>0</v>
      </c>
      <c r="XU19" s="930">
        <f t="shared" ca="1" si="567"/>
        <v>0</v>
      </c>
      <c r="XV19" s="930">
        <f t="shared" ca="1" si="567"/>
        <v>0</v>
      </c>
      <c r="XW19" s="930">
        <f t="shared" ca="1" si="567"/>
        <v>0</v>
      </c>
      <c r="XX19" s="930">
        <f t="shared" ca="1" si="567"/>
        <v>0</v>
      </c>
      <c r="XY19" s="930">
        <f t="shared" ca="1" si="567"/>
        <v>0</v>
      </c>
      <c r="XZ19" s="930">
        <f t="shared" ca="1" si="567"/>
        <v>0</v>
      </c>
      <c r="YA19" s="930">
        <f t="shared" ca="1" si="567"/>
        <v>0</v>
      </c>
      <c r="YB19" s="930">
        <f t="shared" ca="1" si="567"/>
        <v>0</v>
      </c>
      <c r="YC19" s="930">
        <f t="shared" ca="1" si="567"/>
        <v>0</v>
      </c>
      <c r="YD19" s="930">
        <f t="shared" ca="1" si="567"/>
        <v>0</v>
      </c>
      <c r="YE19" s="930">
        <f t="shared" ca="1" si="567"/>
        <v>0</v>
      </c>
      <c r="YF19" s="930">
        <f t="shared" ca="1" si="567"/>
        <v>0</v>
      </c>
      <c r="YG19" s="930">
        <f t="shared" ca="1" si="567"/>
        <v>0</v>
      </c>
      <c r="YH19" s="930">
        <f t="shared" ca="1" si="567"/>
        <v>0</v>
      </c>
      <c r="YI19" s="930">
        <f t="shared" ca="1" si="567"/>
        <v>0</v>
      </c>
      <c r="YJ19" s="930">
        <f t="shared" ca="1" si="567"/>
        <v>0</v>
      </c>
      <c r="YK19" s="930">
        <f t="shared" ca="1" si="567"/>
        <v>0</v>
      </c>
      <c r="YL19" s="930">
        <f t="shared" ca="1" si="567"/>
        <v>0</v>
      </c>
      <c r="YM19" s="930">
        <f t="shared" ca="1" si="567"/>
        <v>0</v>
      </c>
      <c r="YN19" s="930">
        <f t="shared" ca="1" si="567"/>
        <v>0</v>
      </c>
      <c r="YO19" s="930">
        <f t="shared" ca="1" si="567"/>
        <v>0</v>
      </c>
      <c r="YP19" s="930">
        <f t="shared" ca="1" si="567"/>
        <v>0</v>
      </c>
      <c r="YQ19" s="930">
        <f t="shared" ca="1" si="567"/>
        <v>0</v>
      </c>
      <c r="YR19" s="930">
        <f t="shared" ca="1" si="567"/>
        <v>0</v>
      </c>
      <c r="YS19" s="930">
        <f t="shared" ca="1" si="567"/>
        <v>0</v>
      </c>
      <c r="YT19" s="930">
        <f t="shared" ca="1" si="567"/>
        <v>0</v>
      </c>
      <c r="YU19" s="930">
        <f t="shared" ca="1" si="567"/>
        <v>0</v>
      </c>
      <c r="YV19" s="930">
        <f t="shared" ca="1" si="567"/>
        <v>0</v>
      </c>
      <c r="YW19" s="930">
        <f t="shared" ca="1" si="567"/>
        <v>0</v>
      </c>
      <c r="YX19" s="930">
        <f t="shared" ca="1" si="567"/>
        <v>0</v>
      </c>
      <c r="YY19" s="930">
        <f t="shared" ca="1" si="567"/>
        <v>0</v>
      </c>
      <c r="YZ19" s="930">
        <f t="shared" ca="1" si="567"/>
        <v>0</v>
      </c>
      <c r="ZA19" s="930">
        <f t="shared" ca="1" si="567"/>
        <v>0</v>
      </c>
      <c r="ZB19" s="930">
        <f t="shared" ca="1" si="567"/>
        <v>0</v>
      </c>
      <c r="ZC19" s="930">
        <f t="shared" ca="1" si="567"/>
        <v>0</v>
      </c>
      <c r="ZD19" s="930">
        <f t="shared" ca="1" si="567"/>
        <v>0</v>
      </c>
      <c r="ZE19" s="930">
        <f t="shared" ca="1" si="567"/>
        <v>0</v>
      </c>
      <c r="ZF19" s="930">
        <f t="shared" ca="1" si="567"/>
        <v>0</v>
      </c>
      <c r="ZG19" s="930">
        <f t="shared" ca="1" si="559"/>
        <v>0</v>
      </c>
      <c r="ZH19" s="930">
        <f t="shared" ca="1" si="559"/>
        <v>0</v>
      </c>
      <c r="ZI19" s="930">
        <f t="shared" ca="1" si="559"/>
        <v>0</v>
      </c>
      <c r="ZJ19" s="930">
        <f t="shared" ca="1" si="559"/>
        <v>0</v>
      </c>
      <c r="ZK19" s="930">
        <f t="shared" ca="1" si="559"/>
        <v>0</v>
      </c>
      <c r="ZL19" s="930">
        <f t="shared" ca="1" si="559"/>
        <v>0</v>
      </c>
      <c r="ZM19" s="930">
        <f t="shared" ca="1" si="559"/>
        <v>0</v>
      </c>
      <c r="ZN19" s="930">
        <f t="shared" ca="1" si="559"/>
        <v>0</v>
      </c>
      <c r="ZO19" s="930">
        <f t="shared" ca="1" si="559"/>
        <v>0</v>
      </c>
      <c r="ZP19" s="930">
        <f t="shared" ca="1" si="559"/>
        <v>0</v>
      </c>
      <c r="ZQ19" s="930">
        <f t="shared" ca="1" si="559"/>
        <v>0</v>
      </c>
      <c r="ZR19" s="930">
        <f t="shared" ca="1" si="559"/>
        <v>0</v>
      </c>
      <c r="ZS19" s="930">
        <f t="shared" ca="1" si="559"/>
        <v>0</v>
      </c>
      <c r="ZT19" s="930">
        <f t="shared" ca="1" si="559"/>
        <v>0</v>
      </c>
      <c r="ZU19" s="930">
        <f t="shared" ca="1" si="559"/>
        <v>0</v>
      </c>
      <c r="ZV19" s="930">
        <f t="shared" ca="1" si="559"/>
        <v>0</v>
      </c>
      <c r="ZW19" s="930">
        <f t="shared" ca="1" si="559"/>
        <v>0</v>
      </c>
      <c r="ZX19" s="930">
        <f t="shared" ca="1" si="559"/>
        <v>0</v>
      </c>
      <c r="ZY19" s="930">
        <f t="shared" ca="1" si="559"/>
        <v>0</v>
      </c>
      <c r="ZZ19" s="930">
        <f t="shared" ca="1" si="559"/>
        <v>0</v>
      </c>
    </row>
    <row r="20" spans="1:702" s="150" customFormat="1" ht="15" customHeight="1" x14ac:dyDescent="0.2">
      <c r="A20" s="150" t="s">
        <v>10</v>
      </c>
      <c r="B20" s="318">
        <f ca="1">II_2!B22</f>
        <v>2.3200000000000003</v>
      </c>
      <c r="C20" s="283">
        <f ca="1">II_2!I22</f>
        <v>2112</v>
      </c>
      <c r="D20" s="147">
        <f ca="1">II_2!J22</f>
        <v>732.51</v>
      </c>
      <c r="E20" s="283" t="str">
        <f t="shared" ca="1" si="560"/>
        <v/>
      </c>
      <c r="F20" s="166" t="str">
        <f ca="1">IF(E20="","",ROUND(II_2!$H$34*F$10*100,0)/100)</f>
        <v/>
      </c>
      <c r="G20" s="166">
        <f t="shared" ca="1" si="554"/>
        <v>0</v>
      </c>
      <c r="H20" s="147">
        <f ca="1">IF(II_2!P22="",0,ROUND((II_2!$H$34-D20)*$H$11*100,0)/100)</f>
        <v>648.98</v>
      </c>
      <c r="I20" s="147">
        <f ca="1">IF(Para_2!L$42="nein",(H20*C20),IF(H20="",0,ROUND(IF(C20&gt;II_2!$I$36,(H20*II_2!$I$36),(H20*C20)),0)))</f>
        <v>1370645.76</v>
      </c>
      <c r="J20" s="189">
        <f t="shared" ca="1" si="551"/>
        <v>1370645.76</v>
      </c>
      <c r="K20" s="953">
        <f t="shared" ca="1" si="537"/>
        <v>1370645.76</v>
      </c>
      <c r="L20" s="940">
        <f t="shared" ca="1" si="552"/>
        <v>1371897.81</v>
      </c>
      <c r="N20" s="930">
        <f t="shared" ca="1" si="553"/>
        <v>1698723.8400000001</v>
      </c>
      <c r="O20" s="930">
        <f t="shared" ca="1" si="538"/>
        <v>1696083.84</v>
      </c>
      <c r="P20" s="930">
        <f t="shared" ca="1" si="538"/>
        <v>1693443.84</v>
      </c>
      <c r="Q20" s="930">
        <f t="shared" ca="1" si="538"/>
        <v>1690803.84</v>
      </c>
      <c r="R20" s="930">
        <f t="shared" ca="1" si="538"/>
        <v>1688142.72</v>
      </c>
      <c r="S20" s="930">
        <f t="shared" ca="1" si="538"/>
        <v>1685502.72</v>
      </c>
      <c r="T20" s="930">
        <f t="shared" ca="1" si="538"/>
        <v>1682862.72</v>
      </c>
      <c r="U20" s="930">
        <f t="shared" ca="1" si="538"/>
        <v>1680222.72</v>
      </c>
      <c r="V20" s="930">
        <f t="shared" ca="1" si="538"/>
        <v>1677561.5999999999</v>
      </c>
      <c r="W20" s="930">
        <f t="shared" ca="1" si="538"/>
        <v>1674921.5999999999</v>
      </c>
      <c r="X20" s="930">
        <f t="shared" ca="1" si="538"/>
        <v>1672281.5999999999</v>
      </c>
      <c r="Y20" s="930">
        <f t="shared" ca="1" si="538"/>
        <v>1669620.48</v>
      </c>
      <c r="Z20" s="930">
        <f t="shared" ca="1" si="538"/>
        <v>1666980.48</v>
      </c>
      <c r="AA20" s="930">
        <f t="shared" ca="1" si="538"/>
        <v>1664340.48</v>
      </c>
      <c r="AB20" s="930">
        <f t="shared" ca="1" si="538"/>
        <v>1661700.48</v>
      </c>
      <c r="AC20" s="930">
        <f t="shared" ca="1" si="538"/>
        <v>1659039.3599999999</v>
      </c>
      <c r="AD20" s="930">
        <f t="shared" ca="1" si="538"/>
        <v>1656399.3599999999</v>
      </c>
      <c r="AE20" s="930">
        <f t="shared" ca="1" si="538"/>
        <v>1653759.3599999999</v>
      </c>
      <c r="AF20" s="930">
        <f t="shared" ca="1" si="538"/>
        <v>1651119.3599999999</v>
      </c>
      <c r="AG20" s="930">
        <f t="shared" ca="1" si="538"/>
        <v>1648458.24</v>
      </c>
      <c r="AH20" s="930">
        <f t="shared" ca="1" si="538"/>
        <v>1645818.24</v>
      </c>
      <c r="AI20" s="930">
        <f t="shared" ca="1" si="538"/>
        <v>1643178.24</v>
      </c>
      <c r="AJ20" s="930">
        <f t="shared" ca="1" si="538"/>
        <v>1640517.1199999999</v>
      </c>
      <c r="AK20" s="930">
        <f t="shared" ca="1" si="538"/>
        <v>1637877.1199999999</v>
      </c>
      <c r="AL20" s="930">
        <f t="shared" ca="1" si="538"/>
        <v>1635237.1199999999</v>
      </c>
      <c r="AM20" s="930">
        <f t="shared" ca="1" si="538"/>
        <v>1632597.1199999999</v>
      </c>
      <c r="AN20" s="930">
        <f t="shared" ca="1" si="538"/>
        <v>1629936</v>
      </c>
      <c r="AO20" s="930">
        <f t="shared" ca="1" si="538"/>
        <v>1627296</v>
      </c>
      <c r="AP20" s="930">
        <f t="shared" ca="1" si="538"/>
        <v>1624656</v>
      </c>
      <c r="AQ20" s="930">
        <f t="shared" ca="1" si="561"/>
        <v>1621994.8800000001</v>
      </c>
      <c r="AR20" s="930">
        <f t="shared" ca="1" si="561"/>
        <v>1619354.8800000001</v>
      </c>
      <c r="AS20" s="930">
        <f t="shared" ca="1" si="561"/>
        <v>1616714.8800000001</v>
      </c>
      <c r="AT20" s="930">
        <f t="shared" ca="1" si="561"/>
        <v>1614074.8800000001</v>
      </c>
      <c r="AU20" s="930">
        <f t="shared" ca="1" si="561"/>
        <v>1611413.76</v>
      </c>
      <c r="AV20" s="930">
        <f t="shared" ca="1" si="561"/>
        <v>1608773.76</v>
      </c>
      <c r="AW20" s="930">
        <f t="shared" ca="1" si="561"/>
        <v>1606133.76</v>
      </c>
      <c r="AX20" s="930">
        <f t="shared" ca="1" si="561"/>
        <v>1603493.76</v>
      </c>
      <c r="AY20" s="930">
        <f t="shared" ca="1" si="561"/>
        <v>1600832.6400000001</v>
      </c>
      <c r="AZ20" s="930">
        <f t="shared" ca="1" si="561"/>
        <v>1598192.6400000001</v>
      </c>
      <c r="BA20" s="930">
        <f t="shared" ca="1" si="561"/>
        <v>1595552.6400000001</v>
      </c>
      <c r="BB20" s="930">
        <f t="shared" ca="1" si="561"/>
        <v>1592891.52</v>
      </c>
      <c r="BC20" s="930">
        <f t="shared" ca="1" si="561"/>
        <v>1590251.52</v>
      </c>
      <c r="BD20" s="930">
        <f t="shared" ca="1" si="561"/>
        <v>1587611.52</v>
      </c>
      <c r="BE20" s="930">
        <f t="shared" ca="1" si="561"/>
        <v>1584971.52</v>
      </c>
      <c r="BF20" s="930">
        <f t="shared" ca="1" si="561"/>
        <v>1582310.4000000001</v>
      </c>
      <c r="BG20" s="930">
        <f t="shared" ca="1" si="561"/>
        <v>1579670.4000000001</v>
      </c>
      <c r="BH20" s="930">
        <f t="shared" ca="1" si="561"/>
        <v>1577030.4000000001</v>
      </c>
      <c r="BI20" s="930">
        <f t="shared" ca="1" si="561"/>
        <v>1574390.4000000001</v>
      </c>
      <c r="BJ20" s="930">
        <f t="shared" ca="1" si="561"/>
        <v>1571729.28</v>
      </c>
      <c r="BK20" s="930">
        <f t="shared" ca="1" si="561"/>
        <v>1569089.28</v>
      </c>
      <c r="BL20" s="930">
        <f t="shared" ca="1" si="561"/>
        <v>1566449.28</v>
      </c>
      <c r="BM20" s="930">
        <f t="shared" ca="1" si="561"/>
        <v>1563788.16</v>
      </c>
      <c r="BN20" s="930">
        <f t="shared" ca="1" si="561"/>
        <v>1561148.16</v>
      </c>
      <c r="BO20" s="930">
        <f t="shared" ca="1" si="561"/>
        <v>1558508.16</v>
      </c>
      <c r="BP20" s="930">
        <f t="shared" ca="1" si="561"/>
        <v>1555868.16</v>
      </c>
      <c r="BQ20" s="930">
        <f t="shared" ca="1" si="561"/>
        <v>1553207.0399999998</v>
      </c>
      <c r="BR20" s="930">
        <f t="shared" ca="1" si="561"/>
        <v>1550567.0399999998</v>
      </c>
      <c r="BS20" s="930">
        <f t="shared" ca="1" si="561"/>
        <v>1547927.0399999998</v>
      </c>
      <c r="BT20" s="930">
        <f t="shared" ca="1" si="561"/>
        <v>1545265.92</v>
      </c>
      <c r="BU20" s="930">
        <f t="shared" ca="1" si="561"/>
        <v>1542625.92</v>
      </c>
      <c r="BV20" s="930">
        <f t="shared" ca="1" si="561"/>
        <v>1539985.92</v>
      </c>
      <c r="BW20" s="930">
        <f t="shared" ca="1" si="561"/>
        <v>1537345.92</v>
      </c>
      <c r="BX20" s="930">
        <f t="shared" ca="1" si="561"/>
        <v>1534684.8</v>
      </c>
      <c r="BY20" s="930">
        <f t="shared" ca="1" si="561"/>
        <v>1532044.8</v>
      </c>
      <c r="BZ20" s="930">
        <f t="shared" ca="1" si="561"/>
        <v>1529404.8</v>
      </c>
      <c r="CA20" s="930">
        <f t="shared" ca="1" si="561"/>
        <v>1526764.8</v>
      </c>
      <c r="CB20" s="930">
        <f t="shared" ca="1" si="561"/>
        <v>1524103.68</v>
      </c>
      <c r="CC20" s="930">
        <f t="shared" ca="1" si="561"/>
        <v>1521463.68</v>
      </c>
      <c r="CD20" s="930">
        <f t="shared" ca="1" si="561"/>
        <v>1518823.68</v>
      </c>
      <c r="CE20" s="930">
        <f t="shared" ca="1" si="561"/>
        <v>1516162.56</v>
      </c>
      <c r="CF20" s="930">
        <f t="shared" ca="1" si="561"/>
        <v>1513522.56</v>
      </c>
      <c r="CG20" s="930">
        <f t="shared" ca="1" si="561"/>
        <v>1510882.56</v>
      </c>
      <c r="CH20" s="930">
        <f t="shared" ca="1" si="561"/>
        <v>1508242.56</v>
      </c>
      <c r="CI20" s="930">
        <f t="shared" ca="1" si="561"/>
        <v>1505581.44</v>
      </c>
      <c r="CJ20" s="930">
        <f t="shared" ca="1" si="561"/>
        <v>1502941.44</v>
      </c>
      <c r="CK20" s="930">
        <f t="shared" ca="1" si="561"/>
        <v>1500301.44</v>
      </c>
      <c r="CL20" s="930">
        <f t="shared" ca="1" si="561"/>
        <v>1497661.4399999999</v>
      </c>
      <c r="CM20" s="930">
        <f t="shared" ca="1" si="561"/>
        <v>1495000.32</v>
      </c>
      <c r="CN20" s="930">
        <f t="shared" ca="1" si="561"/>
        <v>1492360.32</v>
      </c>
      <c r="CO20" s="930">
        <f t="shared" ca="1" si="561"/>
        <v>1489720.3200000001</v>
      </c>
      <c r="CP20" s="930">
        <f t="shared" ca="1" si="561"/>
        <v>1487059.2</v>
      </c>
      <c r="CQ20" s="930">
        <f t="shared" ca="1" si="561"/>
        <v>1484419.2</v>
      </c>
      <c r="CR20" s="930">
        <f t="shared" ca="1" si="561"/>
        <v>1481779.2</v>
      </c>
      <c r="CS20" s="930">
        <f t="shared" ca="1" si="561"/>
        <v>1479139.2</v>
      </c>
      <c r="CT20" s="930">
        <f t="shared" ca="1" si="561"/>
        <v>1476478.08</v>
      </c>
      <c r="CU20" s="930">
        <f t="shared" ca="1" si="561"/>
        <v>1473838.0800000001</v>
      </c>
      <c r="CV20" s="930">
        <f t="shared" ca="1" si="561"/>
        <v>1471198.08</v>
      </c>
      <c r="CW20" s="930">
        <f t="shared" ca="1" si="561"/>
        <v>1468536.9600000002</v>
      </c>
      <c r="CX20" s="930">
        <f t="shared" ca="1" si="561"/>
        <v>1465896.9600000002</v>
      </c>
      <c r="CY20" s="930">
        <f t="shared" ca="1" si="561"/>
        <v>1463256.9600000002</v>
      </c>
      <c r="CZ20" s="930">
        <f t="shared" ca="1" si="561"/>
        <v>1460616.9600000002</v>
      </c>
      <c r="DA20" s="930">
        <f t="shared" ca="1" si="562"/>
        <v>1457955.8400000001</v>
      </c>
      <c r="DB20" s="930">
        <f t="shared" ca="1" si="562"/>
        <v>1455315.84</v>
      </c>
      <c r="DC20" s="930">
        <f t="shared" ca="1" si="562"/>
        <v>1452675.84</v>
      </c>
      <c r="DD20" s="930">
        <f t="shared" ca="1" si="562"/>
        <v>1450035.84</v>
      </c>
      <c r="DE20" s="930">
        <f t="shared" ca="1" si="562"/>
        <v>1447374.72</v>
      </c>
      <c r="DF20" s="930">
        <f t="shared" ca="1" si="562"/>
        <v>1444734.72</v>
      </c>
      <c r="DG20" s="930">
        <f t="shared" ca="1" si="562"/>
        <v>1442094.72</v>
      </c>
      <c r="DH20" s="930">
        <f t="shared" ca="1" si="562"/>
        <v>1439433.5999999999</v>
      </c>
      <c r="DI20" s="930">
        <f t="shared" ca="1" si="562"/>
        <v>1436793.5999999999</v>
      </c>
      <c r="DJ20" s="930">
        <f t="shared" ca="1" si="562"/>
        <v>1434153.5999999999</v>
      </c>
      <c r="DK20" s="930">
        <f t="shared" ca="1" si="562"/>
        <v>1431513.5999999999</v>
      </c>
      <c r="DL20" s="930">
        <f t="shared" ca="1" si="562"/>
        <v>1428852.48</v>
      </c>
      <c r="DM20" s="930">
        <f t="shared" ca="1" si="562"/>
        <v>1426212.48</v>
      </c>
      <c r="DN20" s="930">
        <f t="shared" ca="1" si="562"/>
        <v>1423572.48</v>
      </c>
      <c r="DO20" s="930">
        <f t="shared" ca="1" si="562"/>
        <v>1420932.48</v>
      </c>
      <c r="DP20" s="930">
        <f t="shared" ca="1" si="562"/>
        <v>1418271.3599999999</v>
      </c>
      <c r="DQ20" s="930">
        <f t="shared" ca="1" si="562"/>
        <v>1415631.3599999999</v>
      </c>
      <c r="DR20" s="930">
        <f t="shared" ca="1" si="562"/>
        <v>1412991.3599999999</v>
      </c>
      <c r="DS20" s="930">
        <f t="shared" ca="1" si="562"/>
        <v>1410330.24</v>
      </c>
      <c r="DT20" s="930">
        <f t="shared" ca="1" si="562"/>
        <v>1407690.24</v>
      </c>
      <c r="DU20" s="930">
        <f t="shared" ca="1" si="562"/>
        <v>1405050.24</v>
      </c>
      <c r="DV20" s="930">
        <f t="shared" ca="1" si="562"/>
        <v>1402410.24</v>
      </c>
      <c r="DW20" s="930">
        <f t="shared" ca="1" si="562"/>
        <v>1399749.1199999999</v>
      </c>
      <c r="DX20" s="930">
        <f t="shared" ca="1" si="562"/>
        <v>1397109.1199999999</v>
      </c>
      <c r="DY20" s="930">
        <f t="shared" ca="1" si="562"/>
        <v>1394469.1199999999</v>
      </c>
      <c r="DZ20" s="930">
        <f t="shared" ca="1" si="562"/>
        <v>1391808</v>
      </c>
      <c r="EA20" s="930">
        <f t="shared" ca="1" si="562"/>
        <v>1389168</v>
      </c>
      <c r="EB20" s="930">
        <f t="shared" ca="1" si="562"/>
        <v>1386528</v>
      </c>
      <c r="EC20" s="930">
        <f t="shared" ca="1" si="562"/>
        <v>1383888</v>
      </c>
      <c r="ED20" s="930">
        <f t="shared" ca="1" si="562"/>
        <v>1381226.8800000001</v>
      </c>
      <c r="EE20" s="930">
        <f t="shared" ca="1" si="562"/>
        <v>1378586.8800000001</v>
      </c>
      <c r="EF20" s="930">
        <f t="shared" ca="1" si="562"/>
        <v>1375946.8800000001</v>
      </c>
      <c r="EG20" s="930">
        <f t="shared" ca="1" si="562"/>
        <v>1373306.8800000001</v>
      </c>
      <c r="EH20" s="930">
        <f t="shared" ca="1" si="562"/>
        <v>1370645.76</v>
      </c>
      <c r="EI20" s="930">
        <f t="shared" ca="1" si="562"/>
        <v>1368005.76</v>
      </c>
      <c r="EJ20" s="930">
        <f t="shared" ca="1" si="562"/>
        <v>1365365.76</v>
      </c>
      <c r="EK20" s="930">
        <f t="shared" ca="1" si="562"/>
        <v>1362704.6400000001</v>
      </c>
      <c r="EL20" s="930">
        <f t="shared" ca="1" si="562"/>
        <v>1360064.6400000001</v>
      </c>
      <c r="EM20" s="930">
        <f t="shared" ca="1" si="562"/>
        <v>1357424.6400000001</v>
      </c>
      <c r="EN20" s="930">
        <f t="shared" ca="1" si="562"/>
        <v>1354784.6400000001</v>
      </c>
      <c r="EO20" s="930">
        <f t="shared" ca="1" si="562"/>
        <v>1352123.52</v>
      </c>
      <c r="EP20" s="930">
        <f t="shared" ca="1" si="562"/>
        <v>1349483.52</v>
      </c>
      <c r="EQ20" s="930">
        <f t="shared" ca="1" si="562"/>
        <v>1346843.52</v>
      </c>
      <c r="ER20" s="930">
        <f t="shared" ca="1" si="562"/>
        <v>1344203.52</v>
      </c>
      <c r="ES20" s="930">
        <f t="shared" ca="1" si="562"/>
        <v>1341542.4000000001</v>
      </c>
      <c r="ET20" s="930">
        <f t="shared" ca="1" si="562"/>
        <v>1338902.4000000001</v>
      </c>
      <c r="EU20" s="930">
        <f t="shared" ca="1" si="562"/>
        <v>1336262.4000000001</v>
      </c>
      <c r="EV20" s="930">
        <f t="shared" ca="1" si="562"/>
        <v>1333601.28</v>
      </c>
      <c r="EW20" s="930">
        <f t="shared" ca="1" si="562"/>
        <v>1330961.28</v>
      </c>
      <c r="EX20" s="930">
        <f t="shared" ca="1" si="562"/>
        <v>1328321.28</v>
      </c>
      <c r="EY20" s="930">
        <f t="shared" ca="1" si="562"/>
        <v>1325681.28</v>
      </c>
      <c r="EZ20" s="930">
        <f t="shared" ca="1" si="562"/>
        <v>1323020.1599999999</v>
      </c>
      <c r="FA20" s="930">
        <f t="shared" ca="1" si="562"/>
        <v>1320380.1599999999</v>
      </c>
      <c r="FB20" s="930">
        <f t="shared" ca="1" si="562"/>
        <v>1317740.1599999999</v>
      </c>
      <c r="FC20" s="930">
        <f t="shared" ca="1" si="562"/>
        <v>1315079.0399999998</v>
      </c>
      <c r="FD20" s="930">
        <f t="shared" ca="1" si="562"/>
        <v>1312439.0399999998</v>
      </c>
      <c r="FE20" s="930">
        <f t="shared" ca="1" si="562"/>
        <v>1309799.0399999998</v>
      </c>
      <c r="FF20" s="930">
        <f t="shared" ca="1" si="562"/>
        <v>1307159.0399999998</v>
      </c>
      <c r="FG20" s="930">
        <f t="shared" ca="1" si="562"/>
        <v>1304497.92</v>
      </c>
      <c r="FH20" s="930">
        <f t="shared" ca="1" si="562"/>
        <v>1301857.92</v>
      </c>
      <c r="FI20" s="930">
        <f t="shared" ca="1" si="562"/>
        <v>1299217.9199999999</v>
      </c>
      <c r="FJ20" s="930">
        <f t="shared" ca="1" si="562"/>
        <v>1296577.92</v>
      </c>
      <c r="FK20" s="930">
        <f t="shared" ca="1" si="562"/>
        <v>1293916.8</v>
      </c>
      <c r="FL20" s="930">
        <f t="shared" ca="1" si="562"/>
        <v>1291276.8</v>
      </c>
      <c r="FM20" s="930">
        <f t="shared" ca="1" si="555"/>
        <v>1288636.8</v>
      </c>
      <c r="FN20" s="930">
        <f t="shared" ca="1" si="555"/>
        <v>1285975.68</v>
      </c>
      <c r="FO20" s="930">
        <f t="shared" ca="1" si="555"/>
        <v>1283335.6799999999</v>
      </c>
      <c r="FP20" s="930">
        <f t="shared" ca="1" si="555"/>
        <v>1280695.68</v>
      </c>
      <c r="FQ20" s="930">
        <f t="shared" ca="1" si="555"/>
        <v>1278055.68</v>
      </c>
      <c r="FR20" s="930">
        <f t="shared" ca="1" si="555"/>
        <v>1275394.5600000001</v>
      </c>
      <c r="FS20" s="930">
        <f t="shared" ca="1" si="555"/>
        <v>1272754.56</v>
      </c>
      <c r="FT20" s="930">
        <f t="shared" ca="1" si="555"/>
        <v>1270114.56</v>
      </c>
      <c r="FU20" s="930">
        <f t="shared" ca="1" si="555"/>
        <v>1267474.56</v>
      </c>
      <c r="FV20" s="930">
        <f t="shared" ca="1" si="555"/>
        <v>1264813.44</v>
      </c>
      <c r="FW20" s="930">
        <f t="shared" ca="1" si="555"/>
        <v>1262173.44</v>
      </c>
      <c r="FX20" s="930">
        <f t="shared" ca="1" si="555"/>
        <v>1259533.44</v>
      </c>
      <c r="FY20" s="930">
        <f t="shared" ca="1" si="555"/>
        <v>1256872.32</v>
      </c>
      <c r="FZ20" s="930">
        <f t="shared" ca="1" si="555"/>
        <v>1254232.32</v>
      </c>
      <c r="GA20" s="930">
        <f t="shared" ca="1" si="563"/>
        <v>1251592.32</v>
      </c>
      <c r="GB20" s="930">
        <f t="shared" ca="1" si="563"/>
        <v>1248952.3200000001</v>
      </c>
      <c r="GC20" s="930">
        <f t="shared" ca="1" si="563"/>
        <v>1246291.2</v>
      </c>
      <c r="GD20" s="930">
        <f t="shared" ca="1" si="563"/>
        <v>1243651.2</v>
      </c>
      <c r="GE20" s="930">
        <f t="shared" ca="1" si="563"/>
        <v>1241011.2</v>
      </c>
      <c r="GF20" s="930">
        <f t="shared" ca="1" si="563"/>
        <v>1238350.08</v>
      </c>
      <c r="GG20" s="930">
        <f t="shared" ca="1" si="563"/>
        <v>1235710.08</v>
      </c>
      <c r="GH20" s="930">
        <f t="shared" ca="1" si="563"/>
        <v>1233070.0800000001</v>
      </c>
      <c r="GI20" s="930">
        <f t="shared" ca="1" si="563"/>
        <v>1230430.08</v>
      </c>
      <c r="GJ20" s="930">
        <f t="shared" ca="1" si="563"/>
        <v>1227768.9600000002</v>
      </c>
      <c r="GK20" s="930">
        <f t="shared" ca="1" si="563"/>
        <v>1225128.9600000002</v>
      </c>
      <c r="GL20" s="930">
        <f t="shared" ca="1" si="563"/>
        <v>1222488.9600000002</v>
      </c>
      <c r="GM20" s="930">
        <f t="shared" ca="1" si="563"/>
        <v>1219848.9600000002</v>
      </c>
      <c r="GN20" s="930">
        <f t="shared" ca="1" si="563"/>
        <v>1217187.8400000001</v>
      </c>
      <c r="GO20" s="930">
        <f t="shared" ca="1" si="563"/>
        <v>1214547.8400000001</v>
      </c>
      <c r="GP20" s="930">
        <f t="shared" ca="1" si="563"/>
        <v>1211907.8400000001</v>
      </c>
      <c r="GQ20" s="930">
        <f t="shared" ca="1" si="563"/>
        <v>1209246.72</v>
      </c>
      <c r="GR20" s="930">
        <f t="shared" ca="1" si="563"/>
        <v>1206606.72</v>
      </c>
      <c r="GS20" s="930">
        <f t="shared" ca="1" si="563"/>
        <v>1203966.72</v>
      </c>
      <c r="GT20" s="930">
        <f t="shared" ca="1" si="563"/>
        <v>1201326.72</v>
      </c>
      <c r="GU20" s="930">
        <f t="shared" ca="1" si="563"/>
        <v>1198665.5999999999</v>
      </c>
      <c r="GV20" s="930">
        <f t="shared" ca="1" si="563"/>
        <v>1196025.5999999999</v>
      </c>
      <c r="GW20" s="930">
        <f t="shared" ca="1" si="563"/>
        <v>1193385.5999999999</v>
      </c>
      <c r="GX20" s="930">
        <f t="shared" ca="1" si="563"/>
        <v>1190745.5999999999</v>
      </c>
      <c r="GY20" s="930">
        <f t="shared" ca="1" si="563"/>
        <v>1188084.48</v>
      </c>
      <c r="GZ20" s="930">
        <f t="shared" ca="1" si="563"/>
        <v>1185444.48</v>
      </c>
      <c r="HA20" s="930">
        <f t="shared" ca="1" si="563"/>
        <v>1182804.48</v>
      </c>
      <c r="HB20" s="930">
        <f t="shared" ca="1" si="563"/>
        <v>1180143.3599999999</v>
      </c>
      <c r="HC20" s="930">
        <f t="shared" ca="1" si="563"/>
        <v>1177503.3599999999</v>
      </c>
      <c r="HD20" s="930">
        <f t="shared" ca="1" si="563"/>
        <v>1174863.3599999999</v>
      </c>
      <c r="HE20" s="930">
        <f t="shared" ca="1" si="563"/>
        <v>1172223.3599999999</v>
      </c>
      <c r="HF20" s="930">
        <f t="shared" ca="1" si="563"/>
        <v>1169562.24</v>
      </c>
      <c r="HG20" s="930">
        <f t="shared" ca="1" si="563"/>
        <v>1166922.24</v>
      </c>
      <c r="HH20" s="930">
        <f t="shared" ca="1" si="563"/>
        <v>1164282.24</v>
      </c>
      <c r="HI20" s="930">
        <f t="shared" ca="1" si="563"/>
        <v>1161621.1199999999</v>
      </c>
      <c r="HJ20" s="930">
        <f t="shared" ca="1" si="563"/>
        <v>1158981.1199999999</v>
      </c>
      <c r="HK20" s="930">
        <f t="shared" ca="1" si="563"/>
        <v>1156341.1199999999</v>
      </c>
      <c r="HL20" s="930">
        <f t="shared" ca="1" si="563"/>
        <v>1153701.1199999999</v>
      </c>
      <c r="HM20" s="930">
        <f t="shared" ca="1" si="563"/>
        <v>1151040</v>
      </c>
      <c r="HN20" s="930">
        <f t="shared" ca="1" si="563"/>
        <v>1148400</v>
      </c>
      <c r="HO20" s="930">
        <f t="shared" ca="1" si="563"/>
        <v>1145760</v>
      </c>
      <c r="HP20" s="930">
        <f t="shared" ca="1" si="563"/>
        <v>1143120</v>
      </c>
      <c r="HQ20" s="930">
        <f t="shared" ca="1" si="563"/>
        <v>1140458.8800000001</v>
      </c>
      <c r="HR20" s="930">
        <f t="shared" ca="1" si="563"/>
        <v>1137818.8800000001</v>
      </c>
      <c r="HS20" s="930">
        <f t="shared" ca="1" si="563"/>
        <v>1135178.8800000001</v>
      </c>
      <c r="HT20" s="930">
        <f t="shared" ca="1" si="563"/>
        <v>1132517.76</v>
      </c>
      <c r="HU20" s="930">
        <f t="shared" ca="1" si="563"/>
        <v>1129877.76</v>
      </c>
      <c r="HV20" s="930">
        <f t="shared" ca="1" si="563"/>
        <v>1127237.76</v>
      </c>
      <c r="HW20" s="930">
        <f t="shared" ca="1" si="563"/>
        <v>1124597.76</v>
      </c>
      <c r="HX20" s="930">
        <f t="shared" ca="1" si="563"/>
        <v>1121936.6400000001</v>
      </c>
      <c r="HY20" s="930">
        <f t="shared" ca="1" si="563"/>
        <v>1119296.6400000001</v>
      </c>
      <c r="HZ20" s="930">
        <f t="shared" ca="1" si="563"/>
        <v>1116656.6400000001</v>
      </c>
      <c r="IA20" s="930">
        <f t="shared" ref="IA20:KL23" ca="1" si="568">(ROUND(IF(((IA$8-$D20)*$H$11)&lt;0,0,(IA$8-$D20)*$H$11),2))*$C20</f>
        <v>1114016.6400000001</v>
      </c>
      <c r="IB20" s="930">
        <f t="shared" ca="1" si="568"/>
        <v>1111355.52</v>
      </c>
      <c r="IC20" s="930">
        <f t="shared" ca="1" si="568"/>
        <v>1108715.52</v>
      </c>
      <c r="ID20" s="930">
        <f t="shared" ca="1" si="568"/>
        <v>1106075.52</v>
      </c>
      <c r="IE20" s="930">
        <f t="shared" ca="1" si="568"/>
        <v>1103414.4000000001</v>
      </c>
      <c r="IF20" s="930">
        <f t="shared" ca="1" si="568"/>
        <v>1100774.4000000001</v>
      </c>
      <c r="IG20" s="930">
        <f t="shared" ca="1" si="568"/>
        <v>1098134.4000000001</v>
      </c>
      <c r="IH20" s="930">
        <f t="shared" ca="1" si="568"/>
        <v>1095494.4000000001</v>
      </c>
      <c r="II20" s="930">
        <f t="shared" ca="1" si="568"/>
        <v>1092833.28</v>
      </c>
      <c r="IJ20" s="930">
        <f t="shared" ca="1" si="568"/>
        <v>1090193.28</v>
      </c>
      <c r="IK20" s="930">
        <f t="shared" ca="1" si="568"/>
        <v>1087553.28</v>
      </c>
      <c r="IL20" s="930">
        <f t="shared" ca="1" si="568"/>
        <v>1084892.1599999999</v>
      </c>
      <c r="IM20" s="930">
        <f t="shared" ca="1" si="568"/>
        <v>1082252.1599999999</v>
      </c>
      <c r="IN20" s="930">
        <f t="shared" ca="1" si="568"/>
        <v>1079612.1599999999</v>
      </c>
      <c r="IO20" s="930">
        <f t="shared" ca="1" si="568"/>
        <v>1076972.1599999999</v>
      </c>
      <c r="IP20" s="930">
        <f t="shared" ca="1" si="568"/>
        <v>1074311.04</v>
      </c>
      <c r="IQ20" s="930">
        <f t="shared" ca="1" si="568"/>
        <v>1071671.04</v>
      </c>
      <c r="IR20" s="930">
        <f t="shared" ca="1" si="568"/>
        <v>1069031.04</v>
      </c>
      <c r="IS20" s="930">
        <f t="shared" ca="1" si="568"/>
        <v>1066391.04</v>
      </c>
      <c r="IT20" s="930">
        <f t="shared" ca="1" si="568"/>
        <v>1063729.9200000002</v>
      </c>
      <c r="IU20" s="930">
        <f t="shared" ca="1" si="568"/>
        <v>1061089.9200000002</v>
      </c>
      <c r="IV20" s="930">
        <f t="shared" ca="1" si="568"/>
        <v>1058449.9200000002</v>
      </c>
      <c r="IW20" s="930">
        <f t="shared" ca="1" si="568"/>
        <v>1055788.8</v>
      </c>
      <c r="IX20" s="930">
        <f t="shared" ca="1" si="568"/>
        <v>1053148.8</v>
      </c>
      <c r="IY20" s="930">
        <f t="shared" ca="1" si="568"/>
        <v>1050508.8</v>
      </c>
      <c r="IZ20" s="930">
        <f t="shared" ca="1" si="568"/>
        <v>1047868.7999999999</v>
      </c>
      <c r="JA20" s="930">
        <f t="shared" ca="1" si="568"/>
        <v>1045207.6799999999</v>
      </c>
      <c r="JB20" s="930">
        <f t="shared" ca="1" si="568"/>
        <v>1042567.6799999999</v>
      </c>
      <c r="JC20" s="930">
        <f t="shared" ca="1" si="568"/>
        <v>1039927.6799999999</v>
      </c>
      <c r="JD20" s="930">
        <f t="shared" ca="1" si="568"/>
        <v>1037287.6799999999</v>
      </c>
      <c r="JE20" s="930">
        <f t="shared" ca="1" si="568"/>
        <v>1034626.5599999999</v>
      </c>
      <c r="JF20" s="930">
        <f t="shared" ca="1" si="568"/>
        <v>1031986.5599999999</v>
      </c>
      <c r="JG20" s="930">
        <f t="shared" ca="1" si="568"/>
        <v>1029346.5599999999</v>
      </c>
      <c r="JH20" s="930">
        <f t="shared" ca="1" si="568"/>
        <v>1026685.4400000001</v>
      </c>
      <c r="JI20" s="930">
        <f t="shared" ca="1" si="568"/>
        <v>1024045.4400000001</v>
      </c>
      <c r="JJ20" s="930">
        <f t="shared" ca="1" si="568"/>
        <v>1021405.4400000001</v>
      </c>
      <c r="JK20" s="930">
        <f t="shared" ca="1" si="568"/>
        <v>1018765.4400000001</v>
      </c>
      <c r="JL20" s="930">
        <f t="shared" ca="1" si="568"/>
        <v>1016104.3200000001</v>
      </c>
      <c r="JM20" s="930">
        <f t="shared" ca="1" si="568"/>
        <v>1013464.3200000001</v>
      </c>
      <c r="JN20" s="930">
        <f t="shared" ca="1" si="568"/>
        <v>1010824.3200000001</v>
      </c>
      <c r="JO20" s="930">
        <f t="shared" ca="1" si="568"/>
        <v>1008163.2000000001</v>
      </c>
      <c r="JP20" s="930">
        <f t="shared" ca="1" si="568"/>
        <v>1005523.2000000001</v>
      </c>
      <c r="JQ20" s="930">
        <f t="shared" ca="1" si="568"/>
        <v>1002883.2000000001</v>
      </c>
      <c r="JR20" s="930">
        <f t="shared" ca="1" si="568"/>
        <v>1000243.2000000001</v>
      </c>
      <c r="JS20" s="930">
        <f t="shared" ca="1" si="568"/>
        <v>997582.08</v>
      </c>
      <c r="JT20" s="930">
        <f t="shared" ca="1" si="568"/>
        <v>994942.08</v>
      </c>
      <c r="JU20" s="930">
        <f t="shared" ca="1" si="568"/>
        <v>992302.07999999996</v>
      </c>
      <c r="JV20" s="930">
        <f t="shared" ca="1" si="568"/>
        <v>989662.08</v>
      </c>
      <c r="JW20" s="930">
        <f t="shared" ca="1" si="568"/>
        <v>987000.96</v>
      </c>
      <c r="JX20" s="930">
        <f t="shared" ca="1" si="568"/>
        <v>984360.95999999996</v>
      </c>
      <c r="JY20" s="930">
        <f t="shared" ca="1" si="568"/>
        <v>981720.96</v>
      </c>
      <c r="JZ20" s="930">
        <f t="shared" ca="1" si="568"/>
        <v>979059.84</v>
      </c>
      <c r="KA20" s="930">
        <f t="shared" ca="1" si="568"/>
        <v>976419.83999999997</v>
      </c>
      <c r="KB20" s="930">
        <f t="shared" ca="1" si="568"/>
        <v>973779.84</v>
      </c>
      <c r="KC20" s="930">
        <f t="shared" ca="1" si="568"/>
        <v>971139.84</v>
      </c>
      <c r="KD20" s="930">
        <f t="shared" ca="1" si="568"/>
        <v>968478.71999999997</v>
      </c>
      <c r="KE20" s="930">
        <f t="shared" ca="1" si="568"/>
        <v>965838.72</v>
      </c>
      <c r="KF20" s="930">
        <f t="shared" ca="1" si="568"/>
        <v>963198.72</v>
      </c>
      <c r="KG20" s="930">
        <f t="shared" ca="1" si="568"/>
        <v>960558.72</v>
      </c>
      <c r="KH20" s="930">
        <f t="shared" ca="1" si="568"/>
        <v>957897.6</v>
      </c>
      <c r="KI20" s="930">
        <f t="shared" ca="1" si="568"/>
        <v>955257.6</v>
      </c>
      <c r="KJ20" s="930">
        <f t="shared" ca="1" si="568"/>
        <v>952617.6</v>
      </c>
      <c r="KK20" s="930">
        <f t="shared" ca="1" si="568"/>
        <v>949956.4800000001</v>
      </c>
      <c r="KL20" s="930">
        <f t="shared" ca="1" si="568"/>
        <v>947316.4800000001</v>
      </c>
      <c r="KM20" s="930">
        <f t="shared" ca="1" si="564"/>
        <v>944676.4800000001</v>
      </c>
      <c r="KN20" s="930">
        <f t="shared" ca="1" si="556"/>
        <v>942036.4800000001</v>
      </c>
      <c r="KO20" s="930">
        <f t="shared" ca="1" si="556"/>
        <v>939375.36</v>
      </c>
      <c r="KP20" s="930">
        <f t="shared" ca="1" si="556"/>
        <v>936735.36</v>
      </c>
      <c r="KQ20" s="930">
        <f t="shared" ca="1" si="556"/>
        <v>934095.35999999999</v>
      </c>
      <c r="KR20" s="930">
        <f t="shared" ca="1" si="556"/>
        <v>931434.24</v>
      </c>
      <c r="KS20" s="930">
        <f t="shared" ca="1" si="556"/>
        <v>928794.24</v>
      </c>
      <c r="KT20" s="930">
        <f t="shared" ca="1" si="556"/>
        <v>926154.23999999999</v>
      </c>
      <c r="KU20" s="930">
        <f t="shared" ca="1" si="556"/>
        <v>923514.24</v>
      </c>
      <c r="KV20" s="930">
        <f t="shared" ca="1" si="556"/>
        <v>920853.12</v>
      </c>
      <c r="KW20" s="930">
        <f t="shared" ca="1" si="556"/>
        <v>918213.12</v>
      </c>
      <c r="KX20" s="930">
        <f t="shared" ca="1" si="556"/>
        <v>915573.12</v>
      </c>
      <c r="KY20" s="930">
        <f t="shared" ca="1" si="556"/>
        <v>912933.12</v>
      </c>
      <c r="KZ20" s="930">
        <f t="shared" ca="1" si="556"/>
        <v>910272</v>
      </c>
      <c r="LA20" s="930">
        <f t="shared" ca="1" si="556"/>
        <v>907632</v>
      </c>
      <c r="LB20" s="930">
        <f t="shared" ca="1" si="556"/>
        <v>904992</v>
      </c>
      <c r="LC20" s="930">
        <f t="shared" ca="1" si="556"/>
        <v>902330.88</v>
      </c>
      <c r="LD20" s="930">
        <f t="shared" ca="1" si="556"/>
        <v>899690.88</v>
      </c>
      <c r="LE20" s="930">
        <f t="shared" ca="1" si="556"/>
        <v>897050.88</v>
      </c>
      <c r="LF20" s="930">
        <f t="shared" ca="1" si="556"/>
        <v>894410.88</v>
      </c>
      <c r="LG20" s="930">
        <f t="shared" ca="1" si="556"/>
        <v>891749.76</v>
      </c>
      <c r="LH20" s="930">
        <f t="shared" ca="1" si="556"/>
        <v>889109.76</v>
      </c>
      <c r="LI20" s="930">
        <f t="shared" ca="1" si="556"/>
        <v>886469.76</v>
      </c>
      <c r="LJ20" s="930">
        <f t="shared" ca="1" si="556"/>
        <v>883829.76000000001</v>
      </c>
      <c r="LK20" s="930">
        <f t="shared" ca="1" si="556"/>
        <v>881168.64</v>
      </c>
      <c r="LL20" s="930">
        <f t="shared" ca="1" si="556"/>
        <v>878528.64</v>
      </c>
      <c r="LM20" s="930">
        <f t="shared" ca="1" si="556"/>
        <v>875888.64000000001</v>
      </c>
      <c r="LN20" s="930">
        <f t="shared" ca="1" si="556"/>
        <v>873227.5199999999</v>
      </c>
      <c r="LO20" s="930">
        <f t="shared" ca="1" si="556"/>
        <v>870587.5199999999</v>
      </c>
      <c r="LP20" s="930">
        <f t="shared" ca="1" si="556"/>
        <v>867947.5199999999</v>
      </c>
      <c r="LQ20" s="930">
        <f t="shared" ca="1" si="556"/>
        <v>865307.5199999999</v>
      </c>
      <c r="LR20" s="930">
        <f t="shared" ca="1" si="556"/>
        <v>862646.4</v>
      </c>
      <c r="LS20" s="930">
        <f t="shared" ca="1" si="556"/>
        <v>860006.40000000002</v>
      </c>
      <c r="LT20" s="930">
        <f t="shared" ca="1" si="556"/>
        <v>857366.4</v>
      </c>
      <c r="LU20" s="930">
        <f t="shared" ca="1" si="556"/>
        <v>854705.28</v>
      </c>
      <c r="LV20" s="930">
        <f t="shared" ca="1" si="556"/>
        <v>852065.28000000003</v>
      </c>
      <c r="LW20" s="930">
        <f t="shared" ca="1" si="556"/>
        <v>849425.28</v>
      </c>
      <c r="LX20" s="930">
        <f t="shared" ca="1" si="556"/>
        <v>846785.28</v>
      </c>
      <c r="LY20" s="930">
        <f t="shared" ca="1" si="556"/>
        <v>844124.16000000003</v>
      </c>
      <c r="LZ20" s="930">
        <f t="shared" ca="1" si="556"/>
        <v>841484.16</v>
      </c>
      <c r="MA20" s="930">
        <f t="shared" ca="1" si="556"/>
        <v>838844.16</v>
      </c>
      <c r="MB20" s="930">
        <f t="shared" ca="1" si="556"/>
        <v>836204.16</v>
      </c>
      <c r="MC20" s="930">
        <f t="shared" ca="1" si="556"/>
        <v>833543.04</v>
      </c>
      <c r="MD20" s="930">
        <f t="shared" ca="1" si="556"/>
        <v>830903.04</v>
      </c>
      <c r="ME20" s="930">
        <f t="shared" ca="1" si="556"/>
        <v>828263.04</v>
      </c>
      <c r="MF20" s="930">
        <f t="shared" ca="1" si="556"/>
        <v>825601.92</v>
      </c>
      <c r="MG20" s="930">
        <f t="shared" ca="1" si="556"/>
        <v>822961.92</v>
      </c>
      <c r="MH20" s="930">
        <f t="shared" ca="1" si="556"/>
        <v>820321.92</v>
      </c>
      <c r="MI20" s="930">
        <f t="shared" ca="1" si="556"/>
        <v>817681.92000000004</v>
      </c>
      <c r="MJ20" s="930">
        <f t="shared" ca="1" si="556"/>
        <v>815020.79999999993</v>
      </c>
      <c r="MK20" s="930">
        <f t="shared" ca="1" si="556"/>
        <v>812380.79999999993</v>
      </c>
      <c r="ML20" s="930">
        <f t="shared" ca="1" si="556"/>
        <v>809740.79999999993</v>
      </c>
      <c r="MM20" s="930">
        <f t="shared" ca="1" si="556"/>
        <v>807100.79999999993</v>
      </c>
      <c r="MN20" s="930">
        <f t="shared" ca="1" si="556"/>
        <v>804439.67999999993</v>
      </c>
      <c r="MO20" s="930">
        <f t="shared" ca="1" si="556"/>
        <v>801799.67999999993</v>
      </c>
      <c r="MP20" s="930">
        <f t="shared" ca="1" si="556"/>
        <v>799159.67999999993</v>
      </c>
      <c r="MQ20" s="930">
        <f t="shared" ca="1" si="556"/>
        <v>796498.55999999994</v>
      </c>
      <c r="MR20" s="930">
        <f t="shared" ca="1" si="556"/>
        <v>793858.55999999994</v>
      </c>
      <c r="MS20" s="930">
        <f t="shared" ca="1" si="556"/>
        <v>791218.55999999994</v>
      </c>
      <c r="MT20" s="930">
        <f t="shared" ca="1" si="556"/>
        <v>788578.55999999994</v>
      </c>
      <c r="MU20" s="930">
        <f t="shared" ca="1" si="556"/>
        <v>785917.44000000006</v>
      </c>
      <c r="MV20" s="930">
        <f t="shared" ca="1" si="556"/>
        <v>783277.44000000006</v>
      </c>
      <c r="MW20" s="930">
        <f t="shared" ca="1" si="556"/>
        <v>780637.44000000006</v>
      </c>
      <c r="MX20" s="930">
        <f t="shared" ca="1" si="544"/>
        <v>777976.32000000007</v>
      </c>
      <c r="MY20" s="930">
        <f t="shared" ca="1" si="565"/>
        <v>775336.32000000007</v>
      </c>
      <c r="MZ20" s="930">
        <f t="shared" ca="1" si="565"/>
        <v>772696.32000000007</v>
      </c>
      <c r="NA20" s="930">
        <f t="shared" ca="1" si="565"/>
        <v>770056.32000000007</v>
      </c>
      <c r="NB20" s="930">
        <f t="shared" ca="1" si="565"/>
        <v>767395.20000000007</v>
      </c>
      <c r="NC20" s="930">
        <f t="shared" ca="1" si="565"/>
        <v>764755.20000000007</v>
      </c>
      <c r="ND20" s="930">
        <f t="shared" ca="1" si="565"/>
        <v>762115.20000000007</v>
      </c>
      <c r="NE20" s="930">
        <f t="shared" ca="1" si="565"/>
        <v>759475.20000000007</v>
      </c>
      <c r="NF20" s="930">
        <f t="shared" ca="1" si="565"/>
        <v>756814.08</v>
      </c>
      <c r="NG20" s="930">
        <f t="shared" ca="1" si="565"/>
        <v>754174.08</v>
      </c>
      <c r="NH20" s="930">
        <f t="shared" ca="1" si="565"/>
        <v>751534.07999999996</v>
      </c>
      <c r="NI20" s="930">
        <f t="shared" ca="1" si="565"/>
        <v>748872.96</v>
      </c>
      <c r="NJ20" s="930">
        <f t="shared" ca="1" si="565"/>
        <v>746232.96</v>
      </c>
      <c r="NK20" s="930">
        <f t="shared" ca="1" si="565"/>
        <v>743592.95999999996</v>
      </c>
      <c r="NL20" s="930">
        <f t="shared" ca="1" si="565"/>
        <v>740952.96</v>
      </c>
      <c r="NM20" s="930">
        <f t="shared" ca="1" si="565"/>
        <v>738291.84</v>
      </c>
      <c r="NN20" s="930">
        <f t="shared" ca="1" si="565"/>
        <v>735651.83999999997</v>
      </c>
      <c r="NO20" s="930">
        <f t="shared" ca="1" si="565"/>
        <v>733011.84</v>
      </c>
      <c r="NP20" s="930">
        <f t="shared" ca="1" si="565"/>
        <v>730371.84</v>
      </c>
      <c r="NQ20" s="930">
        <f t="shared" ca="1" si="565"/>
        <v>727710.71999999997</v>
      </c>
      <c r="NR20" s="930">
        <f t="shared" ca="1" si="565"/>
        <v>725070.72</v>
      </c>
      <c r="NS20" s="930">
        <f t="shared" ca="1" si="565"/>
        <v>722430.72</v>
      </c>
      <c r="NT20" s="930">
        <f t="shared" ca="1" si="565"/>
        <v>719769.59999999998</v>
      </c>
      <c r="NU20" s="930">
        <f t="shared" ca="1" si="565"/>
        <v>717129.6</v>
      </c>
      <c r="NV20" s="930">
        <f t="shared" ca="1" si="565"/>
        <v>714489.6</v>
      </c>
      <c r="NW20" s="930">
        <f t="shared" ca="1" si="565"/>
        <v>711849.6</v>
      </c>
      <c r="NX20" s="930">
        <f t="shared" ca="1" si="565"/>
        <v>709188.4800000001</v>
      </c>
      <c r="NY20" s="930">
        <f t="shared" ca="1" si="565"/>
        <v>706548.4800000001</v>
      </c>
      <c r="NZ20" s="930">
        <f t="shared" ca="1" si="565"/>
        <v>703908.4800000001</v>
      </c>
      <c r="OA20" s="930">
        <f t="shared" ca="1" si="565"/>
        <v>701247.36</v>
      </c>
      <c r="OB20" s="930">
        <f t="shared" ca="1" si="565"/>
        <v>698607.36</v>
      </c>
      <c r="OC20" s="930">
        <f t="shared" ca="1" si="565"/>
        <v>695967.36</v>
      </c>
      <c r="OD20" s="930">
        <f t="shared" ca="1" si="565"/>
        <v>693327.35999999999</v>
      </c>
      <c r="OE20" s="930">
        <f t="shared" ca="1" si="565"/>
        <v>690666.24</v>
      </c>
      <c r="OF20" s="930">
        <f t="shared" ca="1" si="565"/>
        <v>688026.24</v>
      </c>
      <c r="OG20" s="930">
        <f t="shared" ca="1" si="565"/>
        <v>685386.23999999999</v>
      </c>
      <c r="OH20" s="930">
        <f t="shared" ca="1" si="565"/>
        <v>682746.24</v>
      </c>
      <c r="OI20" s="930">
        <f t="shared" ca="1" si="565"/>
        <v>680085.12</v>
      </c>
      <c r="OJ20" s="930">
        <f t="shared" ca="1" si="565"/>
        <v>677445.12</v>
      </c>
      <c r="OK20" s="930">
        <f t="shared" ca="1" si="565"/>
        <v>674805.12</v>
      </c>
      <c r="OL20" s="930">
        <f t="shared" ca="1" si="565"/>
        <v>672144</v>
      </c>
      <c r="OM20" s="930">
        <f t="shared" ca="1" si="565"/>
        <v>669504</v>
      </c>
      <c r="ON20" s="930">
        <f t="shared" ca="1" si="565"/>
        <v>666864</v>
      </c>
      <c r="OO20" s="930">
        <f t="shared" ca="1" si="565"/>
        <v>664224</v>
      </c>
      <c r="OP20" s="930">
        <f t="shared" ca="1" si="565"/>
        <v>661562.88</v>
      </c>
      <c r="OQ20" s="930">
        <f t="shared" ca="1" si="565"/>
        <v>658922.88</v>
      </c>
      <c r="OR20" s="930">
        <f t="shared" ca="1" si="565"/>
        <v>656282.88</v>
      </c>
      <c r="OS20" s="930">
        <f t="shared" ca="1" si="565"/>
        <v>653642.88</v>
      </c>
      <c r="OT20" s="930">
        <f t="shared" ca="1" si="565"/>
        <v>650981.76</v>
      </c>
      <c r="OU20" s="930">
        <f t="shared" ca="1" si="565"/>
        <v>648341.76000000001</v>
      </c>
      <c r="OV20" s="930">
        <f t="shared" ca="1" si="565"/>
        <v>645701.76</v>
      </c>
      <c r="OW20" s="930">
        <f t="shared" ca="1" si="565"/>
        <v>643040.64</v>
      </c>
      <c r="OX20" s="930">
        <f t="shared" ca="1" si="565"/>
        <v>640400.64000000001</v>
      </c>
      <c r="OY20" s="930">
        <f t="shared" ca="1" si="565"/>
        <v>637760.64</v>
      </c>
      <c r="OZ20" s="930">
        <f t="shared" ca="1" si="565"/>
        <v>635120.64000000001</v>
      </c>
      <c r="PA20" s="930">
        <f t="shared" ca="1" si="565"/>
        <v>632459.5199999999</v>
      </c>
      <c r="PB20" s="930">
        <f t="shared" ca="1" si="565"/>
        <v>629819.5199999999</v>
      </c>
      <c r="PC20" s="930">
        <f t="shared" ca="1" si="565"/>
        <v>627179.5199999999</v>
      </c>
      <c r="PD20" s="930">
        <f t="shared" ca="1" si="565"/>
        <v>624518.40000000002</v>
      </c>
      <c r="PE20" s="930">
        <f t="shared" ca="1" si="565"/>
        <v>621878.4</v>
      </c>
      <c r="PF20" s="930">
        <f t="shared" ca="1" si="565"/>
        <v>619238.40000000002</v>
      </c>
      <c r="PG20" s="930">
        <f t="shared" ca="1" si="565"/>
        <v>616598.4</v>
      </c>
      <c r="PH20" s="930">
        <f t="shared" ca="1" si="565"/>
        <v>613937.28</v>
      </c>
      <c r="PI20" s="930">
        <f t="shared" ca="1" si="565"/>
        <v>611297.28000000003</v>
      </c>
      <c r="PJ20" s="930">
        <f t="shared" ca="1" si="565"/>
        <v>608657.28</v>
      </c>
      <c r="PK20" s="930">
        <f t="shared" ca="1" si="557"/>
        <v>606017.28000000003</v>
      </c>
      <c r="PL20" s="930">
        <f t="shared" ca="1" si="557"/>
        <v>603356.16000000003</v>
      </c>
      <c r="PM20" s="930">
        <f t="shared" ca="1" si="557"/>
        <v>600716.16</v>
      </c>
      <c r="PN20" s="930">
        <f t="shared" ca="1" si="557"/>
        <v>598076.16000000003</v>
      </c>
      <c r="PO20" s="930">
        <f t="shared" ca="1" si="557"/>
        <v>595415.04000000004</v>
      </c>
      <c r="PP20" s="930">
        <f t="shared" ca="1" si="557"/>
        <v>592775.04</v>
      </c>
      <c r="PQ20" s="930">
        <f t="shared" ca="1" si="557"/>
        <v>590135.04000000004</v>
      </c>
      <c r="PR20" s="930">
        <f t="shared" ca="1" si="557"/>
        <v>587495.04</v>
      </c>
      <c r="PS20" s="930">
        <f t="shared" ca="1" si="557"/>
        <v>584833.92000000004</v>
      </c>
      <c r="PT20" s="930">
        <f t="shared" ca="1" si="557"/>
        <v>582193.92000000004</v>
      </c>
      <c r="PU20" s="930">
        <f t="shared" ca="1" si="557"/>
        <v>579553.92000000004</v>
      </c>
      <c r="PV20" s="930">
        <f t="shared" ca="1" si="557"/>
        <v>576913.92000000004</v>
      </c>
      <c r="PW20" s="930">
        <f t="shared" ca="1" si="557"/>
        <v>574252.79999999993</v>
      </c>
      <c r="PX20" s="930">
        <f t="shared" ca="1" si="557"/>
        <v>571612.79999999993</v>
      </c>
      <c r="PY20" s="930">
        <f t="shared" ca="1" si="557"/>
        <v>568972.79999999993</v>
      </c>
      <c r="PZ20" s="930">
        <f t="shared" ca="1" si="557"/>
        <v>566311.67999999993</v>
      </c>
      <c r="QA20" s="930">
        <f t="shared" ca="1" si="557"/>
        <v>563671.67999999993</v>
      </c>
      <c r="QB20" s="930">
        <f t="shared" ca="1" si="557"/>
        <v>561031.67999999993</v>
      </c>
      <c r="QC20" s="930">
        <f t="shared" ca="1" si="557"/>
        <v>558391.67999999993</v>
      </c>
      <c r="QD20" s="930">
        <f t="shared" ca="1" si="557"/>
        <v>555730.55999999994</v>
      </c>
      <c r="QE20" s="930">
        <f t="shared" ca="1" si="557"/>
        <v>553090.55999999994</v>
      </c>
      <c r="QF20" s="930">
        <f t="shared" ca="1" si="557"/>
        <v>550450.55999999994</v>
      </c>
      <c r="QG20" s="930">
        <f t="shared" ca="1" si="557"/>
        <v>547789.44000000006</v>
      </c>
      <c r="QH20" s="930">
        <f t="shared" ca="1" si="557"/>
        <v>545149.44000000006</v>
      </c>
      <c r="QI20" s="930">
        <f t="shared" ca="1" si="557"/>
        <v>542509.44000000006</v>
      </c>
      <c r="QJ20" s="930">
        <f t="shared" ca="1" si="557"/>
        <v>539869.44000000006</v>
      </c>
      <c r="QK20" s="930">
        <f t="shared" ca="1" si="557"/>
        <v>537208.32000000007</v>
      </c>
      <c r="QL20" s="930">
        <f t="shared" ca="1" si="557"/>
        <v>534568.32000000007</v>
      </c>
      <c r="QM20" s="930">
        <f t="shared" ca="1" si="557"/>
        <v>531928.32000000007</v>
      </c>
      <c r="QN20" s="930">
        <f t="shared" ca="1" si="557"/>
        <v>529288.32000000007</v>
      </c>
      <c r="QO20" s="930">
        <f t="shared" ca="1" si="557"/>
        <v>526627.19999999995</v>
      </c>
      <c r="QP20" s="930">
        <f t="shared" ca="1" si="557"/>
        <v>523987.20000000001</v>
      </c>
      <c r="QQ20" s="930">
        <f t="shared" ca="1" si="557"/>
        <v>521347.2</v>
      </c>
      <c r="QR20" s="930">
        <f t="shared" ca="1" si="557"/>
        <v>518686.08</v>
      </c>
      <c r="QS20" s="930">
        <f t="shared" ca="1" si="557"/>
        <v>516046.08000000002</v>
      </c>
      <c r="QT20" s="930">
        <f t="shared" ca="1" si="557"/>
        <v>513406.08</v>
      </c>
      <c r="QU20" s="930">
        <f t="shared" ca="1" si="557"/>
        <v>510766.08000000002</v>
      </c>
      <c r="QV20" s="930">
        <f t="shared" ca="1" si="557"/>
        <v>508104.96000000002</v>
      </c>
      <c r="QW20" s="930">
        <f t="shared" ca="1" si="557"/>
        <v>505464.96</v>
      </c>
      <c r="QX20" s="930">
        <f t="shared" ca="1" si="557"/>
        <v>502824.96000000002</v>
      </c>
      <c r="QY20" s="930">
        <f t="shared" ca="1" si="557"/>
        <v>500184.96</v>
      </c>
      <c r="QZ20" s="930">
        <f t="shared" ca="1" si="557"/>
        <v>497523.83999999997</v>
      </c>
      <c r="RA20" s="930">
        <f t="shared" ca="1" si="557"/>
        <v>494883.83999999997</v>
      </c>
      <c r="RB20" s="930">
        <f t="shared" ca="1" si="557"/>
        <v>492243.83999999997</v>
      </c>
      <c r="RC20" s="930">
        <f t="shared" ca="1" si="557"/>
        <v>489582.72000000003</v>
      </c>
      <c r="RD20" s="930">
        <f t="shared" ca="1" si="557"/>
        <v>486942.72000000003</v>
      </c>
      <c r="RE20" s="930">
        <f t="shared" ca="1" si="557"/>
        <v>484302.72000000003</v>
      </c>
      <c r="RF20" s="930">
        <f t="shared" ca="1" si="557"/>
        <v>481662.72000000003</v>
      </c>
      <c r="RG20" s="930">
        <f t="shared" ca="1" si="557"/>
        <v>479001.60000000003</v>
      </c>
      <c r="RH20" s="930">
        <f t="shared" ca="1" si="557"/>
        <v>476361.60000000003</v>
      </c>
      <c r="RI20" s="930">
        <f t="shared" ca="1" si="557"/>
        <v>473721.60000000003</v>
      </c>
      <c r="RJ20" s="930">
        <f t="shared" ca="1" si="557"/>
        <v>471060.47999999998</v>
      </c>
      <c r="RK20" s="930">
        <f t="shared" ca="1" si="557"/>
        <v>468420.48</v>
      </c>
      <c r="RL20" s="930">
        <f t="shared" ca="1" si="557"/>
        <v>465780.47999999998</v>
      </c>
      <c r="RM20" s="930">
        <f t="shared" ca="1" si="557"/>
        <v>463140.48</v>
      </c>
      <c r="RN20" s="930">
        <f t="shared" ca="1" si="557"/>
        <v>460479.36</v>
      </c>
      <c r="RO20" s="930">
        <f t="shared" ca="1" si="557"/>
        <v>457839.35999999999</v>
      </c>
      <c r="RP20" s="930">
        <f t="shared" ca="1" si="557"/>
        <v>455199.36</v>
      </c>
      <c r="RQ20" s="930">
        <f t="shared" ca="1" si="557"/>
        <v>452559.35999999999</v>
      </c>
      <c r="RR20" s="930">
        <f t="shared" ca="1" si="557"/>
        <v>449898.24000000005</v>
      </c>
      <c r="RS20" s="930">
        <f t="shared" ca="1" si="557"/>
        <v>447258.24000000005</v>
      </c>
      <c r="RT20" s="930">
        <f t="shared" ca="1" si="557"/>
        <v>444618.24000000005</v>
      </c>
      <c r="RU20" s="930">
        <f t="shared" ca="1" si="557"/>
        <v>441957.12</v>
      </c>
      <c r="RV20" s="930">
        <f t="shared" ca="1" si="546"/>
        <v>439317.12</v>
      </c>
      <c r="RW20" s="930">
        <f t="shared" ca="1" si="566"/>
        <v>436677.12</v>
      </c>
      <c r="RX20" s="930">
        <f t="shared" ca="1" si="566"/>
        <v>434037.12</v>
      </c>
      <c r="RY20" s="930">
        <f t="shared" ca="1" si="566"/>
        <v>431376</v>
      </c>
      <c r="RZ20" s="930">
        <f t="shared" ca="1" si="566"/>
        <v>428736</v>
      </c>
      <c r="SA20" s="930">
        <f t="shared" ca="1" si="566"/>
        <v>426096</v>
      </c>
      <c r="SB20" s="930">
        <f t="shared" ca="1" si="566"/>
        <v>423456</v>
      </c>
      <c r="SC20" s="930">
        <f t="shared" ca="1" si="566"/>
        <v>420794.88</v>
      </c>
      <c r="SD20" s="930">
        <f t="shared" ca="1" si="566"/>
        <v>418154.88</v>
      </c>
      <c r="SE20" s="930">
        <f t="shared" ca="1" si="566"/>
        <v>415514.88</v>
      </c>
      <c r="SF20" s="930">
        <f t="shared" ca="1" si="566"/>
        <v>412853.75999999995</v>
      </c>
      <c r="SG20" s="930">
        <f t="shared" ca="1" si="566"/>
        <v>410213.75999999995</v>
      </c>
      <c r="SH20" s="930">
        <f t="shared" ca="1" si="566"/>
        <v>407573.75999999995</v>
      </c>
      <c r="SI20" s="930">
        <f t="shared" ca="1" si="566"/>
        <v>404933.75999999995</v>
      </c>
      <c r="SJ20" s="930">
        <f t="shared" ca="1" si="566"/>
        <v>402272.64</v>
      </c>
      <c r="SK20" s="930">
        <f t="shared" ca="1" si="566"/>
        <v>399632.64000000001</v>
      </c>
      <c r="SL20" s="930">
        <f t="shared" ca="1" si="566"/>
        <v>396992.64</v>
      </c>
      <c r="SM20" s="930">
        <f t="shared" ca="1" si="566"/>
        <v>394331.52</v>
      </c>
      <c r="SN20" s="930">
        <f t="shared" ca="1" si="566"/>
        <v>391691.52000000002</v>
      </c>
      <c r="SO20" s="930">
        <f t="shared" ca="1" si="566"/>
        <v>389051.52</v>
      </c>
      <c r="SP20" s="930">
        <f t="shared" ca="1" si="566"/>
        <v>386411.52000000002</v>
      </c>
      <c r="SQ20" s="930">
        <f t="shared" ca="1" si="566"/>
        <v>383750.39999999997</v>
      </c>
      <c r="SR20" s="930">
        <f t="shared" ca="1" si="566"/>
        <v>381110.39999999997</v>
      </c>
      <c r="SS20" s="930">
        <f t="shared" ca="1" si="566"/>
        <v>378470.39999999997</v>
      </c>
      <c r="ST20" s="930">
        <f t="shared" ca="1" si="566"/>
        <v>375830.39999999997</v>
      </c>
      <c r="SU20" s="930">
        <f t="shared" ca="1" si="566"/>
        <v>373169.27999999997</v>
      </c>
      <c r="SV20" s="930">
        <f t="shared" ca="1" si="566"/>
        <v>370529.27999999997</v>
      </c>
      <c r="SW20" s="930">
        <f t="shared" ca="1" si="566"/>
        <v>367889.27999999997</v>
      </c>
      <c r="SX20" s="930">
        <f t="shared" ca="1" si="566"/>
        <v>365228.16000000003</v>
      </c>
      <c r="SY20" s="930">
        <f t="shared" ca="1" si="566"/>
        <v>362588.16000000003</v>
      </c>
      <c r="SZ20" s="930">
        <f t="shared" ca="1" si="566"/>
        <v>359948.16000000003</v>
      </c>
      <c r="TA20" s="930">
        <f t="shared" ca="1" si="566"/>
        <v>357308.16000000003</v>
      </c>
      <c r="TB20" s="930">
        <f t="shared" ca="1" si="566"/>
        <v>354647.03999999998</v>
      </c>
      <c r="TC20" s="930">
        <f t="shared" ca="1" si="566"/>
        <v>352007.04</v>
      </c>
      <c r="TD20" s="930">
        <f t="shared" ca="1" si="566"/>
        <v>349367.03999999998</v>
      </c>
      <c r="TE20" s="930">
        <f t="shared" ca="1" si="566"/>
        <v>346727.04</v>
      </c>
      <c r="TF20" s="930">
        <f t="shared" ca="1" si="566"/>
        <v>344065.92</v>
      </c>
      <c r="TG20" s="930">
        <f t="shared" ca="1" si="566"/>
        <v>341425.91999999998</v>
      </c>
      <c r="TH20" s="930">
        <f t="shared" ca="1" si="566"/>
        <v>338785.92</v>
      </c>
      <c r="TI20" s="930">
        <f t="shared" ca="1" si="566"/>
        <v>336124.8</v>
      </c>
      <c r="TJ20" s="930">
        <f t="shared" ca="1" si="566"/>
        <v>333484.79999999999</v>
      </c>
      <c r="TK20" s="930">
        <f t="shared" ca="1" si="566"/>
        <v>330844.79999999999</v>
      </c>
      <c r="TL20" s="930">
        <f t="shared" ca="1" si="566"/>
        <v>328204.79999999999</v>
      </c>
      <c r="TM20" s="930">
        <f t="shared" ca="1" si="566"/>
        <v>325543.67999999999</v>
      </c>
      <c r="TN20" s="930">
        <f t="shared" ca="1" si="566"/>
        <v>322903.67999999999</v>
      </c>
      <c r="TO20" s="930">
        <f t="shared" ca="1" si="566"/>
        <v>320263.67999999999</v>
      </c>
      <c r="TP20" s="930">
        <f t="shared" ca="1" si="566"/>
        <v>317602.56</v>
      </c>
      <c r="TQ20" s="930">
        <f t="shared" ca="1" si="566"/>
        <v>314962.56</v>
      </c>
      <c r="TR20" s="930">
        <f t="shared" ca="1" si="566"/>
        <v>312322.56</v>
      </c>
      <c r="TS20" s="930">
        <f t="shared" ca="1" si="566"/>
        <v>309682.56</v>
      </c>
      <c r="TT20" s="930">
        <f t="shared" ca="1" si="566"/>
        <v>307021.44</v>
      </c>
      <c r="TU20" s="930">
        <f t="shared" ca="1" si="566"/>
        <v>304381.44</v>
      </c>
      <c r="TV20" s="930">
        <f t="shared" ca="1" si="566"/>
        <v>301741.44</v>
      </c>
      <c r="TW20" s="930">
        <f t="shared" ca="1" si="566"/>
        <v>299101.44</v>
      </c>
      <c r="TX20" s="930">
        <f t="shared" ca="1" si="566"/>
        <v>296440.32000000001</v>
      </c>
      <c r="TY20" s="930">
        <f t="shared" ca="1" si="566"/>
        <v>293800.32000000001</v>
      </c>
      <c r="TZ20" s="930">
        <f t="shared" ca="1" si="566"/>
        <v>291160.32000000001</v>
      </c>
      <c r="UA20" s="930">
        <f t="shared" ca="1" si="566"/>
        <v>288499.20000000001</v>
      </c>
      <c r="UB20" s="930">
        <f t="shared" ca="1" si="566"/>
        <v>285859.20000000001</v>
      </c>
      <c r="UC20" s="930">
        <f t="shared" ca="1" si="566"/>
        <v>283219.20000000001</v>
      </c>
      <c r="UD20" s="930">
        <f t="shared" ca="1" si="566"/>
        <v>280579.20000000001</v>
      </c>
      <c r="UE20" s="930">
        <f t="shared" ca="1" si="566"/>
        <v>277918.08000000002</v>
      </c>
      <c r="UF20" s="930">
        <f t="shared" ca="1" si="566"/>
        <v>275278.08000000002</v>
      </c>
      <c r="UG20" s="930">
        <f t="shared" ca="1" si="566"/>
        <v>272638.08000000002</v>
      </c>
      <c r="UH20" s="930">
        <f t="shared" ca="1" si="566"/>
        <v>269998.08000000002</v>
      </c>
      <c r="UI20" s="930">
        <f t="shared" ca="1" si="558"/>
        <v>267336.96000000002</v>
      </c>
      <c r="UJ20" s="930">
        <f t="shared" ca="1" si="558"/>
        <v>264696.96000000002</v>
      </c>
      <c r="UK20" s="930">
        <f t="shared" ca="1" si="558"/>
        <v>262056.95999999999</v>
      </c>
      <c r="UL20" s="930">
        <f t="shared" ca="1" si="558"/>
        <v>259395.84</v>
      </c>
      <c r="UM20" s="930">
        <f t="shared" ca="1" si="558"/>
        <v>256755.84</v>
      </c>
      <c r="UN20" s="930">
        <f t="shared" ca="1" si="558"/>
        <v>254115.84</v>
      </c>
      <c r="UO20" s="930">
        <f t="shared" ca="1" si="558"/>
        <v>251475.84</v>
      </c>
      <c r="UP20" s="930">
        <f t="shared" ca="1" si="558"/>
        <v>248814.72</v>
      </c>
      <c r="UQ20" s="930">
        <f t="shared" ca="1" si="558"/>
        <v>246174.72</v>
      </c>
      <c r="UR20" s="930">
        <f t="shared" ca="1" si="558"/>
        <v>243534.72</v>
      </c>
      <c r="US20" s="930">
        <f t="shared" ca="1" si="558"/>
        <v>240873.60000000001</v>
      </c>
      <c r="UT20" s="930">
        <f t="shared" ca="1" si="558"/>
        <v>238233.60000000001</v>
      </c>
      <c r="UU20" s="930">
        <f t="shared" ca="1" si="558"/>
        <v>235593.60000000001</v>
      </c>
      <c r="UV20" s="930">
        <f t="shared" ca="1" si="558"/>
        <v>232953.60000000001</v>
      </c>
      <c r="UW20" s="930">
        <f t="shared" ca="1" si="558"/>
        <v>230292.48000000001</v>
      </c>
      <c r="UX20" s="930">
        <f t="shared" ca="1" si="558"/>
        <v>227652.48000000001</v>
      </c>
      <c r="UY20" s="930">
        <f t="shared" ca="1" si="558"/>
        <v>225012.48000000001</v>
      </c>
      <c r="UZ20" s="930">
        <f t="shared" ca="1" si="558"/>
        <v>222372.48000000001</v>
      </c>
      <c r="VA20" s="930">
        <f t="shared" ca="1" si="558"/>
        <v>219711.36000000002</v>
      </c>
      <c r="VB20" s="930">
        <f t="shared" ca="1" si="558"/>
        <v>217071.36000000002</v>
      </c>
      <c r="VC20" s="930">
        <f t="shared" ca="1" si="558"/>
        <v>214431.36000000002</v>
      </c>
      <c r="VD20" s="930">
        <f t="shared" ca="1" si="558"/>
        <v>211770.23999999999</v>
      </c>
      <c r="VE20" s="930">
        <f t="shared" ca="1" si="558"/>
        <v>209130.23999999999</v>
      </c>
      <c r="VF20" s="930">
        <f t="shared" ca="1" si="558"/>
        <v>206490.23999999999</v>
      </c>
      <c r="VG20" s="930">
        <f t="shared" ca="1" si="558"/>
        <v>203850.23999999999</v>
      </c>
      <c r="VH20" s="930">
        <f t="shared" ca="1" si="558"/>
        <v>201189.12000000002</v>
      </c>
      <c r="VI20" s="930">
        <f t="shared" ca="1" si="558"/>
        <v>198549.12000000002</v>
      </c>
      <c r="VJ20" s="930">
        <f t="shared" ca="1" si="558"/>
        <v>195909.12000000002</v>
      </c>
      <c r="VK20" s="930">
        <f t="shared" ca="1" si="558"/>
        <v>193269.12000000002</v>
      </c>
      <c r="VL20" s="930">
        <f t="shared" ca="1" si="558"/>
        <v>190608</v>
      </c>
      <c r="VM20" s="930">
        <f t="shared" ca="1" si="558"/>
        <v>187968</v>
      </c>
      <c r="VN20" s="930">
        <f t="shared" ca="1" si="558"/>
        <v>185328</v>
      </c>
      <c r="VO20" s="930">
        <f t="shared" ca="1" si="558"/>
        <v>182666.87999999998</v>
      </c>
      <c r="VP20" s="930">
        <f t="shared" ca="1" si="558"/>
        <v>180026.87999999998</v>
      </c>
      <c r="VQ20" s="930">
        <f t="shared" ca="1" si="558"/>
        <v>177386.87999999998</v>
      </c>
      <c r="VR20" s="930">
        <f t="shared" ca="1" si="558"/>
        <v>174746.87999999998</v>
      </c>
      <c r="VS20" s="930">
        <f t="shared" ca="1" si="558"/>
        <v>172085.76000000001</v>
      </c>
      <c r="VT20" s="930">
        <f t="shared" ca="1" si="558"/>
        <v>169445.76000000001</v>
      </c>
      <c r="VU20" s="930">
        <f t="shared" ca="1" si="558"/>
        <v>166805.76000000001</v>
      </c>
      <c r="VV20" s="930">
        <f t="shared" ca="1" si="558"/>
        <v>164144.63999999998</v>
      </c>
      <c r="VW20" s="930">
        <f t="shared" ca="1" si="558"/>
        <v>161504.63999999998</v>
      </c>
      <c r="VX20" s="930">
        <f t="shared" ca="1" si="558"/>
        <v>158864.63999999998</v>
      </c>
      <c r="VY20" s="930">
        <f t="shared" ca="1" si="558"/>
        <v>156224.63999999998</v>
      </c>
      <c r="VZ20" s="930">
        <f t="shared" ca="1" si="558"/>
        <v>153563.51999999999</v>
      </c>
      <c r="WA20" s="930">
        <f t="shared" ca="1" si="558"/>
        <v>150923.51999999999</v>
      </c>
      <c r="WB20" s="930">
        <f t="shared" ca="1" si="558"/>
        <v>148283.51999999999</v>
      </c>
      <c r="WC20" s="930">
        <f t="shared" ca="1" si="558"/>
        <v>145643.51999999999</v>
      </c>
      <c r="WD20" s="930">
        <f t="shared" ca="1" si="558"/>
        <v>142982.39999999999</v>
      </c>
      <c r="WE20" s="930">
        <f t="shared" ca="1" si="558"/>
        <v>140342.39999999999</v>
      </c>
      <c r="WF20" s="930">
        <f t="shared" ca="1" si="558"/>
        <v>137702.39999999999</v>
      </c>
      <c r="WG20" s="930">
        <f t="shared" ca="1" si="558"/>
        <v>135041.28</v>
      </c>
      <c r="WH20" s="930">
        <f t="shared" ca="1" si="558"/>
        <v>132401.28</v>
      </c>
      <c r="WI20" s="930">
        <f t="shared" ca="1" si="558"/>
        <v>129761.28</v>
      </c>
      <c r="WJ20" s="930">
        <f t="shared" ca="1" si="558"/>
        <v>127121.28</v>
      </c>
      <c r="WK20" s="930">
        <f t="shared" ca="1" si="558"/>
        <v>124460.16</v>
      </c>
      <c r="WL20" s="930">
        <f t="shared" ca="1" si="558"/>
        <v>121820.16</v>
      </c>
      <c r="WM20" s="930">
        <f t="shared" ca="1" si="558"/>
        <v>119180.16</v>
      </c>
      <c r="WN20" s="930">
        <f t="shared" ca="1" si="558"/>
        <v>116540.16</v>
      </c>
      <c r="WO20" s="930">
        <f t="shared" ca="1" si="558"/>
        <v>113879.04000000001</v>
      </c>
      <c r="WP20" s="930">
        <f t="shared" ca="1" si="558"/>
        <v>111239.04000000001</v>
      </c>
      <c r="WQ20" s="930">
        <f t="shared" ca="1" si="558"/>
        <v>108599.04000000001</v>
      </c>
      <c r="WR20" s="930">
        <f t="shared" ca="1" si="558"/>
        <v>105937.92</v>
      </c>
      <c r="WS20" s="930">
        <f t="shared" ca="1" si="558"/>
        <v>103297.92</v>
      </c>
      <c r="WT20" s="930">
        <f t="shared" ca="1" si="548"/>
        <v>100657.92</v>
      </c>
      <c r="WU20" s="930">
        <f t="shared" ca="1" si="567"/>
        <v>98017.919999999998</v>
      </c>
      <c r="WV20" s="930">
        <f t="shared" ca="1" si="567"/>
        <v>95356.800000000003</v>
      </c>
      <c r="WW20" s="930">
        <f t="shared" ca="1" si="567"/>
        <v>92716.800000000003</v>
      </c>
      <c r="WX20" s="930">
        <f t="shared" ca="1" si="567"/>
        <v>90076.800000000003</v>
      </c>
      <c r="WY20" s="930">
        <f t="shared" ca="1" si="567"/>
        <v>87415.680000000008</v>
      </c>
      <c r="WZ20" s="930">
        <f t="shared" ca="1" si="567"/>
        <v>84775.680000000008</v>
      </c>
      <c r="XA20" s="930">
        <f t="shared" ca="1" si="567"/>
        <v>82135.680000000008</v>
      </c>
      <c r="XB20" s="930">
        <f t="shared" ca="1" si="567"/>
        <v>79495.680000000008</v>
      </c>
      <c r="XC20" s="930">
        <f t="shared" ca="1" si="567"/>
        <v>76834.560000000012</v>
      </c>
      <c r="XD20" s="930">
        <f t="shared" ca="1" si="567"/>
        <v>74194.560000000012</v>
      </c>
      <c r="XE20" s="930">
        <f t="shared" ca="1" si="567"/>
        <v>71554.560000000012</v>
      </c>
      <c r="XF20" s="930">
        <f t="shared" ca="1" si="567"/>
        <v>68914.560000000012</v>
      </c>
      <c r="XG20" s="930">
        <f t="shared" ca="1" si="567"/>
        <v>66253.440000000002</v>
      </c>
      <c r="XH20" s="930">
        <f t="shared" ca="1" si="567"/>
        <v>63613.440000000002</v>
      </c>
      <c r="XI20" s="930">
        <f t="shared" ca="1" si="567"/>
        <v>60973.440000000002</v>
      </c>
      <c r="XJ20" s="930">
        <f t="shared" ca="1" si="567"/>
        <v>58312.32</v>
      </c>
      <c r="XK20" s="930">
        <f t="shared" ca="1" si="567"/>
        <v>55672.32</v>
      </c>
      <c r="XL20" s="930">
        <f t="shared" ca="1" si="567"/>
        <v>53032.32</v>
      </c>
      <c r="XM20" s="930">
        <f t="shared" ca="1" si="567"/>
        <v>50392.32</v>
      </c>
      <c r="XN20" s="930">
        <f t="shared" ca="1" si="567"/>
        <v>47731.200000000004</v>
      </c>
      <c r="XO20" s="930">
        <f t="shared" ca="1" si="567"/>
        <v>45091.200000000004</v>
      </c>
      <c r="XP20" s="930">
        <f t="shared" ca="1" si="567"/>
        <v>42451.200000000004</v>
      </c>
      <c r="XQ20" s="930">
        <f t="shared" ca="1" si="567"/>
        <v>39811.200000000004</v>
      </c>
      <c r="XR20" s="930">
        <f t="shared" ca="1" si="567"/>
        <v>37150.080000000002</v>
      </c>
      <c r="XS20" s="930">
        <f t="shared" ca="1" si="567"/>
        <v>34510.080000000002</v>
      </c>
      <c r="XT20" s="930">
        <f t="shared" ca="1" si="567"/>
        <v>31870.079999999998</v>
      </c>
      <c r="XU20" s="930">
        <f t="shared" ca="1" si="567"/>
        <v>29208.959999999999</v>
      </c>
      <c r="XV20" s="930">
        <f t="shared" ca="1" si="567"/>
        <v>26568.959999999999</v>
      </c>
      <c r="XW20" s="930">
        <f t="shared" ca="1" si="567"/>
        <v>23928.959999999999</v>
      </c>
      <c r="XX20" s="930">
        <f t="shared" ca="1" si="567"/>
        <v>21288.959999999999</v>
      </c>
      <c r="XY20" s="930">
        <f t="shared" ca="1" si="567"/>
        <v>18627.84</v>
      </c>
      <c r="XZ20" s="930">
        <f t="shared" ca="1" si="567"/>
        <v>15987.84</v>
      </c>
      <c r="YA20" s="930">
        <f t="shared" ca="1" si="567"/>
        <v>13347.84</v>
      </c>
      <c r="YB20" s="930">
        <f t="shared" ca="1" si="567"/>
        <v>10686.72</v>
      </c>
      <c r="YC20" s="930">
        <f t="shared" ca="1" si="567"/>
        <v>8046.72</v>
      </c>
      <c r="YD20" s="930">
        <f t="shared" ca="1" si="567"/>
        <v>5406.72</v>
      </c>
      <c r="YE20" s="930">
        <f t="shared" ca="1" si="567"/>
        <v>2766.7200000000003</v>
      </c>
      <c r="YF20" s="930">
        <f t="shared" ca="1" si="567"/>
        <v>105.60000000000001</v>
      </c>
      <c r="YG20" s="930">
        <f t="shared" ca="1" si="567"/>
        <v>0</v>
      </c>
      <c r="YH20" s="930">
        <f t="shared" ca="1" si="567"/>
        <v>0</v>
      </c>
      <c r="YI20" s="930">
        <f t="shared" ca="1" si="567"/>
        <v>0</v>
      </c>
      <c r="YJ20" s="930">
        <f t="shared" ca="1" si="567"/>
        <v>0</v>
      </c>
      <c r="YK20" s="930">
        <f t="shared" ca="1" si="567"/>
        <v>0</v>
      </c>
      <c r="YL20" s="930">
        <f t="shared" ca="1" si="567"/>
        <v>0</v>
      </c>
      <c r="YM20" s="930">
        <f t="shared" ca="1" si="567"/>
        <v>0</v>
      </c>
      <c r="YN20" s="930">
        <f t="shared" ca="1" si="567"/>
        <v>0</v>
      </c>
      <c r="YO20" s="930">
        <f t="shared" ca="1" si="567"/>
        <v>0</v>
      </c>
      <c r="YP20" s="930">
        <f t="shared" ca="1" si="567"/>
        <v>0</v>
      </c>
      <c r="YQ20" s="930">
        <f t="shared" ca="1" si="567"/>
        <v>0</v>
      </c>
      <c r="YR20" s="930">
        <f t="shared" ca="1" si="567"/>
        <v>0</v>
      </c>
      <c r="YS20" s="930">
        <f t="shared" ca="1" si="567"/>
        <v>0</v>
      </c>
      <c r="YT20" s="930">
        <f t="shared" ca="1" si="567"/>
        <v>0</v>
      </c>
      <c r="YU20" s="930">
        <f t="shared" ca="1" si="567"/>
        <v>0</v>
      </c>
      <c r="YV20" s="930">
        <f t="shared" ca="1" si="567"/>
        <v>0</v>
      </c>
      <c r="YW20" s="930">
        <f t="shared" ca="1" si="567"/>
        <v>0</v>
      </c>
      <c r="YX20" s="930">
        <f t="shared" ca="1" si="567"/>
        <v>0</v>
      </c>
      <c r="YY20" s="930">
        <f t="shared" ca="1" si="567"/>
        <v>0</v>
      </c>
      <c r="YZ20" s="930">
        <f t="shared" ca="1" si="567"/>
        <v>0</v>
      </c>
      <c r="ZA20" s="930">
        <f t="shared" ca="1" si="567"/>
        <v>0</v>
      </c>
      <c r="ZB20" s="930">
        <f t="shared" ca="1" si="567"/>
        <v>0</v>
      </c>
      <c r="ZC20" s="930">
        <f t="shared" ca="1" si="567"/>
        <v>0</v>
      </c>
      <c r="ZD20" s="930">
        <f t="shared" ca="1" si="567"/>
        <v>0</v>
      </c>
      <c r="ZE20" s="930">
        <f t="shared" ca="1" si="567"/>
        <v>0</v>
      </c>
      <c r="ZF20" s="930">
        <f t="shared" ca="1" si="567"/>
        <v>0</v>
      </c>
      <c r="ZG20" s="930">
        <f t="shared" ca="1" si="559"/>
        <v>0</v>
      </c>
      <c r="ZH20" s="930">
        <f t="shared" ca="1" si="559"/>
        <v>0</v>
      </c>
      <c r="ZI20" s="930">
        <f t="shared" ca="1" si="559"/>
        <v>0</v>
      </c>
      <c r="ZJ20" s="930">
        <f t="shared" ca="1" si="559"/>
        <v>0</v>
      </c>
      <c r="ZK20" s="930">
        <f t="shared" ca="1" si="559"/>
        <v>0</v>
      </c>
      <c r="ZL20" s="930">
        <f t="shared" ca="1" si="559"/>
        <v>0</v>
      </c>
      <c r="ZM20" s="930">
        <f t="shared" ca="1" si="559"/>
        <v>0</v>
      </c>
      <c r="ZN20" s="930">
        <f t="shared" ca="1" si="559"/>
        <v>0</v>
      </c>
      <c r="ZO20" s="930">
        <f t="shared" ca="1" si="559"/>
        <v>0</v>
      </c>
      <c r="ZP20" s="930">
        <f t="shared" ca="1" si="559"/>
        <v>0</v>
      </c>
      <c r="ZQ20" s="930">
        <f t="shared" ca="1" si="559"/>
        <v>0</v>
      </c>
      <c r="ZR20" s="930">
        <f t="shared" ca="1" si="559"/>
        <v>0</v>
      </c>
      <c r="ZS20" s="930">
        <f t="shared" ca="1" si="559"/>
        <v>0</v>
      </c>
      <c r="ZT20" s="930">
        <f t="shared" ca="1" si="559"/>
        <v>0</v>
      </c>
      <c r="ZU20" s="930">
        <f t="shared" ca="1" si="559"/>
        <v>0</v>
      </c>
      <c r="ZV20" s="930">
        <f t="shared" ca="1" si="559"/>
        <v>0</v>
      </c>
      <c r="ZW20" s="930">
        <f t="shared" ca="1" si="559"/>
        <v>0</v>
      </c>
      <c r="ZX20" s="930">
        <f t="shared" ca="1" si="559"/>
        <v>0</v>
      </c>
      <c r="ZY20" s="930">
        <f t="shared" ca="1" si="559"/>
        <v>0</v>
      </c>
      <c r="ZZ20" s="930">
        <f t="shared" ca="1" si="559"/>
        <v>0</v>
      </c>
    </row>
    <row r="21" spans="1:702" s="150" customFormat="1" ht="15" customHeight="1" x14ac:dyDescent="0.2">
      <c r="A21" s="150" t="s">
        <v>11</v>
      </c>
      <c r="B21" s="318">
        <f ca="1">II_2!B23</f>
        <v>1.59</v>
      </c>
      <c r="C21" s="283">
        <f ca="1">II_2!I23</f>
        <v>5677</v>
      </c>
      <c r="D21" s="147">
        <f ca="1">II_2!J23</f>
        <v>2949.75</v>
      </c>
      <c r="E21" s="283" t="str">
        <f t="shared" ca="1" si="560"/>
        <v/>
      </c>
      <c r="F21" s="166" t="str">
        <f ca="1">IF(E21="","",ROUND(II_2!$H$34*F$10*100,0)/100)</f>
        <v/>
      </c>
      <c r="G21" s="166">
        <f t="shared" ca="1" si="554"/>
        <v>0</v>
      </c>
      <c r="H21" s="147">
        <f ca="1">IF(II_2!P23="",0,ROUND((II_2!$H$34-D21)*$H$11*100,0)/100)</f>
        <v>0</v>
      </c>
      <c r="I21" s="147">
        <f ca="1">IF(Para_2!L$42="nein",(H21*C21),IF(H21="",0,ROUND(IF(C21&gt;II_2!$I$36,(H21*II_2!$I$36),(H21*C21)),0)))</f>
        <v>0</v>
      </c>
      <c r="J21" s="189">
        <f t="shared" ca="1" si="551"/>
        <v>0</v>
      </c>
      <c r="K21" s="953">
        <f t="shared" ca="1" si="537"/>
        <v>0</v>
      </c>
      <c r="L21" s="940">
        <f t="shared" ca="1" si="552"/>
        <v>0</v>
      </c>
      <c r="N21" s="930">
        <f t="shared" ca="1" si="553"/>
        <v>0</v>
      </c>
      <c r="O21" s="930">
        <f t="shared" ca="1" si="538"/>
        <v>0</v>
      </c>
      <c r="P21" s="930">
        <f t="shared" ca="1" si="538"/>
        <v>0</v>
      </c>
      <c r="Q21" s="930">
        <f t="shared" ca="1" si="538"/>
        <v>0</v>
      </c>
      <c r="R21" s="930">
        <f t="shared" ca="1" si="538"/>
        <v>0</v>
      </c>
      <c r="S21" s="930">
        <f t="shared" ca="1" si="538"/>
        <v>0</v>
      </c>
      <c r="T21" s="930">
        <f t="shared" ca="1" si="538"/>
        <v>0</v>
      </c>
      <c r="U21" s="930">
        <f t="shared" ca="1" si="538"/>
        <v>0</v>
      </c>
      <c r="V21" s="930">
        <f t="shared" ca="1" si="538"/>
        <v>0</v>
      </c>
      <c r="W21" s="930">
        <f t="shared" ca="1" si="538"/>
        <v>0</v>
      </c>
      <c r="X21" s="930">
        <f t="shared" ca="1" si="538"/>
        <v>0</v>
      </c>
      <c r="Y21" s="930">
        <f t="shared" ca="1" si="538"/>
        <v>0</v>
      </c>
      <c r="Z21" s="930">
        <f t="shared" ca="1" si="538"/>
        <v>0</v>
      </c>
      <c r="AA21" s="930">
        <f t="shared" ca="1" si="538"/>
        <v>0</v>
      </c>
      <c r="AB21" s="930">
        <f t="shared" ca="1" si="538"/>
        <v>0</v>
      </c>
      <c r="AC21" s="930">
        <f t="shared" ca="1" si="538"/>
        <v>0</v>
      </c>
      <c r="AD21" s="930">
        <f t="shared" ca="1" si="538"/>
        <v>0</v>
      </c>
      <c r="AE21" s="930">
        <f t="shared" ca="1" si="538"/>
        <v>0</v>
      </c>
      <c r="AF21" s="930">
        <f t="shared" ca="1" si="538"/>
        <v>0</v>
      </c>
      <c r="AG21" s="930">
        <f t="shared" ca="1" si="538"/>
        <v>0</v>
      </c>
      <c r="AH21" s="930">
        <f t="shared" ca="1" si="538"/>
        <v>0</v>
      </c>
      <c r="AI21" s="930">
        <f t="shared" ca="1" si="538"/>
        <v>0</v>
      </c>
      <c r="AJ21" s="930">
        <f t="shared" ca="1" si="538"/>
        <v>0</v>
      </c>
      <c r="AK21" s="930">
        <f t="shared" ca="1" si="538"/>
        <v>0</v>
      </c>
      <c r="AL21" s="930">
        <f t="shared" ca="1" si="538"/>
        <v>0</v>
      </c>
      <c r="AM21" s="930">
        <f t="shared" ca="1" si="538"/>
        <v>0</v>
      </c>
      <c r="AN21" s="930">
        <f t="shared" ca="1" si="538"/>
        <v>0</v>
      </c>
      <c r="AO21" s="930">
        <f t="shared" ca="1" si="538"/>
        <v>0</v>
      </c>
      <c r="AP21" s="930">
        <f t="shared" ca="1" si="538"/>
        <v>0</v>
      </c>
      <c r="AQ21" s="930">
        <f t="shared" ca="1" si="561"/>
        <v>0</v>
      </c>
      <c r="AR21" s="930">
        <f t="shared" ca="1" si="561"/>
        <v>0</v>
      </c>
      <c r="AS21" s="930">
        <f t="shared" ca="1" si="561"/>
        <v>0</v>
      </c>
      <c r="AT21" s="930">
        <f t="shared" ca="1" si="561"/>
        <v>0</v>
      </c>
      <c r="AU21" s="930">
        <f t="shared" ca="1" si="561"/>
        <v>0</v>
      </c>
      <c r="AV21" s="930">
        <f t="shared" ca="1" si="561"/>
        <v>0</v>
      </c>
      <c r="AW21" s="930">
        <f t="shared" ca="1" si="561"/>
        <v>0</v>
      </c>
      <c r="AX21" s="930">
        <f t="shared" ca="1" si="561"/>
        <v>0</v>
      </c>
      <c r="AY21" s="930">
        <f t="shared" ca="1" si="561"/>
        <v>0</v>
      </c>
      <c r="AZ21" s="930">
        <f t="shared" ca="1" si="561"/>
        <v>0</v>
      </c>
      <c r="BA21" s="930">
        <f t="shared" ca="1" si="561"/>
        <v>0</v>
      </c>
      <c r="BB21" s="930">
        <f t="shared" ca="1" si="561"/>
        <v>0</v>
      </c>
      <c r="BC21" s="930">
        <f t="shared" ca="1" si="561"/>
        <v>0</v>
      </c>
      <c r="BD21" s="930">
        <f t="shared" ca="1" si="561"/>
        <v>0</v>
      </c>
      <c r="BE21" s="930">
        <f t="shared" ca="1" si="561"/>
        <v>0</v>
      </c>
      <c r="BF21" s="930">
        <f t="shared" ca="1" si="561"/>
        <v>0</v>
      </c>
      <c r="BG21" s="930">
        <f t="shared" ca="1" si="561"/>
        <v>0</v>
      </c>
      <c r="BH21" s="930">
        <f t="shared" ca="1" si="561"/>
        <v>0</v>
      </c>
      <c r="BI21" s="930">
        <f t="shared" ca="1" si="561"/>
        <v>0</v>
      </c>
      <c r="BJ21" s="930">
        <f t="shared" ca="1" si="561"/>
        <v>0</v>
      </c>
      <c r="BK21" s="930">
        <f t="shared" ca="1" si="561"/>
        <v>0</v>
      </c>
      <c r="BL21" s="930">
        <f t="shared" ca="1" si="561"/>
        <v>0</v>
      </c>
      <c r="BM21" s="930">
        <f t="shared" ca="1" si="561"/>
        <v>0</v>
      </c>
      <c r="BN21" s="930">
        <f t="shared" ca="1" si="561"/>
        <v>0</v>
      </c>
      <c r="BO21" s="930">
        <f t="shared" ca="1" si="561"/>
        <v>0</v>
      </c>
      <c r="BP21" s="930">
        <f t="shared" ca="1" si="561"/>
        <v>0</v>
      </c>
      <c r="BQ21" s="930">
        <f t="shared" ca="1" si="561"/>
        <v>0</v>
      </c>
      <c r="BR21" s="930">
        <f t="shared" ca="1" si="561"/>
        <v>0</v>
      </c>
      <c r="BS21" s="930">
        <f t="shared" ca="1" si="561"/>
        <v>0</v>
      </c>
      <c r="BT21" s="930">
        <f t="shared" ca="1" si="561"/>
        <v>0</v>
      </c>
      <c r="BU21" s="930">
        <f t="shared" ca="1" si="561"/>
        <v>0</v>
      </c>
      <c r="BV21" s="930">
        <f t="shared" ca="1" si="561"/>
        <v>0</v>
      </c>
      <c r="BW21" s="930">
        <f t="shared" ca="1" si="561"/>
        <v>0</v>
      </c>
      <c r="BX21" s="930">
        <f t="shared" ca="1" si="561"/>
        <v>0</v>
      </c>
      <c r="BY21" s="930">
        <f t="shared" ca="1" si="561"/>
        <v>0</v>
      </c>
      <c r="BZ21" s="930">
        <f t="shared" ca="1" si="561"/>
        <v>0</v>
      </c>
      <c r="CA21" s="930">
        <f t="shared" ca="1" si="561"/>
        <v>0</v>
      </c>
      <c r="CB21" s="930">
        <f t="shared" ca="1" si="561"/>
        <v>0</v>
      </c>
      <c r="CC21" s="930">
        <f t="shared" ca="1" si="561"/>
        <v>0</v>
      </c>
      <c r="CD21" s="930">
        <f t="shared" ca="1" si="561"/>
        <v>0</v>
      </c>
      <c r="CE21" s="930">
        <f t="shared" ca="1" si="561"/>
        <v>0</v>
      </c>
      <c r="CF21" s="930">
        <f t="shared" ca="1" si="561"/>
        <v>0</v>
      </c>
      <c r="CG21" s="930">
        <f t="shared" ca="1" si="561"/>
        <v>0</v>
      </c>
      <c r="CH21" s="930">
        <f t="shared" ca="1" si="561"/>
        <v>0</v>
      </c>
      <c r="CI21" s="930">
        <f t="shared" ca="1" si="561"/>
        <v>0</v>
      </c>
      <c r="CJ21" s="930">
        <f t="shared" ca="1" si="561"/>
        <v>0</v>
      </c>
      <c r="CK21" s="930">
        <f t="shared" ca="1" si="561"/>
        <v>0</v>
      </c>
      <c r="CL21" s="930">
        <f t="shared" ca="1" si="561"/>
        <v>0</v>
      </c>
      <c r="CM21" s="930">
        <f t="shared" ca="1" si="561"/>
        <v>0</v>
      </c>
      <c r="CN21" s="930">
        <f t="shared" ca="1" si="561"/>
        <v>0</v>
      </c>
      <c r="CO21" s="930">
        <f t="shared" ca="1" si="561"/>
        <v>0</v>
      </c>
      <c r="CP21" s="930">
        <f t="shared" ca="1" si="561"/>
        <v>0</v>
      </c>
      <c r="CQ21" s="930">
        <f t="shared" ca="1" si="561"/>
        <v>0</v>
      </c>
      <c r="CR21" s="930">
        <f t="shared" ca="1" si="561"/>
        <v>0</v>
      </c>
      <c r="CS21" s="930">
        <f t="shared" ca="1" si="561"/>
        <v>0</v>
      </c>
      <c r="CT21" s="930">
        <f t="shared" ca="1" si="561"/>
        <v>0</v>
      </c>
      <c r="CU21" s="930">
        <f t="shared" ca="1" si="561"/>
        <v>0</v>
      </c>
      <c r="CV21" s="930">
        <f t="shared" ca="1" si="561"/>
        <v>0</v>
      </c>
      <c r="CW21" s="930">
        <f t="shared" ca="1" si="561"/>
        <v>0</v>
      </c>
      <c r="CX21" s="930">
        <f t="shared" ca="1" si="561"/>
        <v>0</v>
      </c>
      <c r="CY21" s="930">
        <f t="shared" ca="1" si="561"/>
        <v>0</v>
      </c>
      <c r="CZ21" s="930">
        <f t="shared" ca="1" si="561"/>
        <v>0</v>
      </c>
      <c r="DA21" s="930">
        <f t="shared" ca="1" si="562"/>
        <v>0</v>
      </c>
      <c r="DB21" s="930">
        <f t="shared" ca="1" si="562"/>
        <v>0</v>
      </c>
      <c r="DC21" s="930">
        <f t="shared" ca="1" si="562"/>
        <v>0</v>
      </c>
      <c r="DD21" s="930">
        <f t="shared" ca="1" si="562"/>
        <v>0</v>
      </c>
      <c r="DE21" s="930">
        <f t="shared" ca="1" si="562"/>
        <v>0</v>
      </c>
      <c r="DF21" s="930">
        <f t="shared" ca="1" si="562"/>
        <v>0</v>
      </c>
      <c r="DG21" s="930">
        <f t="shared" ca="1" si="562"/>
        <v>0</v>
      </c>
      <c r="DH21" s="930">
        <f t="shared" ca="1" si="562"/>
        <v>0</v>
      </c>
      <c r="DI21" s="930">
        <f t="shared" ca="1" si="562"/>
        <v>0</v>
      </c>
      <c r="DJ21" s="930">
        <f t="shared" ca="1" si="562"/>
        <v>0</v>
      </c>
      <c r="DK21" s="930">
        <f t="shared" ca="1" si="562"/>
        <v>0</v>
      </c>
      <c r="DL21" s="930">
        <f t="shared" ca="1" si="562"/>
        <v>0</v>
      </c>
      <c r="DM21" s="930">
        <f t="shared" ca="1" si="562"/>
        <v>0</v>
      </c>
      <c r="DN21" s="930">
        <f t="shared" ca="1" si="562"/>
        <v>0</v>
      </c>
      <c r="DO21" s="930">
        <f t="shared" ca="1" si="562"/>
        <v>0</v>
      </c>
      <c r="DP21" s="930">
        <f t="shared" ca="1" si="562"/>
        <v>0</v>
      </c>
      <c r="DQ21" s="930">
        <f t="shared" ca="1" si="562"/>
        <v>0</v>
      </c>
      <c r="DR21" s="930">
        <f t="shared" ca="1" si="562"/>
        <v>0</v>
      </c>
      <c r="DS21" s="930">
        <f t="shared" ca="1" si="562"/>
        <v>0</v>
      </c>
      <c r="DT21" s="930">
        <f t="shared" ca="1" si="562"/>
        <v>0</v>
      </c>
      <c r="DU21" s="930">
        <f t="shared" ca="1" si="562"/>
        <v>0</v>
      </c>
      <c r="DV21" s="930">
        <f t="shared" ca="1" si="562"/>
        <v>0</v>
      </c>
      <c r="DW21" s="930">
        <f t="shared" ca="1" si="562"/>
        <v>0</v>
      </c>
      <c r="DX21" s="930">
        <f t="shared" ca="1" si="562"/>
        <v>0</v>
      </c>
      <c r="DY21" s="930">
        <f t="shared" ca="1" si="562"/>
        <v>0</v>
      </c>
      <c r="DZ21" s="930">
        <f t="shared" ca="1" si="562"/>
        <v>0</v>
      </c>
      <c r="EA21" s="930">
        <f t="shared" ca="1" si="562"/>
        <v>0</v>
      </c>
      <c r="EB21" s="930">
        <f t="shared" ca="1" si="562"/>
        <v>0</v>
      </c>
      <c r="EC21" s="930">
        <f t="shared" ca="1" si="562"/>
        <v>0</v>
      </c>
      <c r="ED21" s="930">
        <f t="shared" ca="1" si="562"/>
        <v>0</v>
      </c>
      <c r="EE21" s="930">
        <f t="shared" ca="1" si="562"/>
        <v>0</v>
      </c>
      <c r="EF21" s="930">
        <f t="shared" ca="1" si="562"/>
        <v>0</v>
      </c>
      <c r="EG21" s="930">
        <f t="shared" ca="1" si="562"/>
        <v>0</v>
      </c>
      <c r="EH21" s="930">
        <f t="shared" ca="1" si="562"/>
        <v>0</v>
      </c>
      <c r="EI21" s="930">
        <f t="shared" ca="1" si="562"/>
        <v>0</v>
      </c>
      <c r="EJ21" s="930">
        <f t="shared" ca="1" si="562"/>
        <v>0</v>
      </c>
      <c r="EK21" s="930">
        <f t="shared" ca="1" si="562"/>
        <v>0</v>
      </c>
      <c r="EL21" s="930">
        <f t="shared" ca="1" si="562"/>
        <v>0</v>
      </c>
      <c r="EM21" s="930">
        <f t="shared" ca="1" si="562"/>
        <v>0</v>
      </c>
      <c r="EN21" s="930">
        <f t="shared" ca="1" si="562"/>
        <v>0</v>
      </c>
      <c r="EO21" s="930">
        <f t="shared" ca="1" si="562"/>
        <v>0</v>
      </c>
      <c r="EP21" s="930">
        <f t="shared" ca="1" si="562"/>
        <v>0</v>
      </c>
      <c r="EQ21" s="930">
        <f t="shared" ca="1" si="562"/>
        <v>0</v>
      </c>
      <c r="ER21" s="930">
        <f t="shared" ca="1" si="562"/>
        <v>0</v>
      </c>
      <c r="ES21" s="930">
        <f t="shared" ca="1" si="562"/>
        <v>0</v>
      </c>
      <c r="ET21" s="930">
        <f t="shared" ca="1" si="562"/>
        <v>0</v>
      </c>
      <c r="EU21" s="930">
        <f t="shared" ca="1" si="562"/>
        <v>0</v>
      </c>
      <c r="EV21" s="930">
        <f t="shared" ca="1" si="562"/>
        <v>0</v>
      </c>
      <c r="EW21" s="930">
        <f t="shared" ca="1" si="562"/>
        <v>0</v>
      </c>
      <c r="EX21" s="930">
        <f t="shared" ca="1" si="562"/>
        <v>0</v>
      </c>
      <c r="EY21" s="930">
        <f t="shared" ca="1" si="562"/>
        <v>0</v>
      </c>
      <c r="EZ21" s="930">
        <f t="shared" ca="1" si="562"/>
        <v>0</v>
      </c>
      <c r="FA21" s="930">
        <f t="shared" ca="1" si="562"/>
        <v>0</v>
      </c>
      <c r="FB21" s="930">
        <f t="shared" ca="1" si="562"/>
        <v>0</v>
      </c>
      <c r="FC21" s="930">
        <f t="shared" ca="1" si="562"/>
        <v>0</v>
      </c>
      <c r="FD21" s="930">
        <f t="shared" ca="1" si="562"/>
        <v>0</v>
      </c>
      <c r="FE21" s="930">
        <f t="shared" ca="1" si="562"/>
        <v>0</v>
      </c>
      <c r="FF21" s="930">
        <f t="shared" ca="1" si="562"/>
        <v>0</v>
      </c>
      <c r="FG21" s="930">
        <f t="shared" ca="1" si="562"/>
        <v>0</v>
      </c>
      <c r="FH21" s="930">
        <f t="shared" ca="1" si="562"/>
        <v>0</v>
      </c>
      <c r="FI21" s="930">
        <f t="shared" ca="1" si="562"/>
        <v>0</v>
      </c>
      <c r="FJ21" s="930">
        <f t="shared" ca="1" si="562"/>
        <v>0</v>
      </c>
      <c r="FK21" s="930">
        <f t="shared" ca="1" si="562"/>
        <v>0</v>
      </c>
      <c r="FL21" s="930">
        <f t="shared" ca="1" si="562"/>
        <v>0</v>
      </c>
      <c r="FM21" s="930">
        <f t="shared" ca="1" si="555"/>
        <v>0</v>
      </c>
      <c r="FN21" s="930">
        <f t="shared" ca="1" si="555"/>
        <v>0</v>
      </c>
      <c r="FO21" s="930">
        <f t="shared" ca="1" si="555"/>
        <v>0</v>
      </c>
      <c r="FP21" s="930">
        <f t="shared" ca="1" si="555"/>
        <v>0</v>
      </c>
      <c r="FQ21" s="930">
        <f t="shared" ca="1" si="555"/>
        <v>0</v>
      </c>
      <c r="FR21" s="930">
        <f t="shared" ca="1" si="555"/>
        <v>0</v>
      </c>
      <c r="FS21" s="930">
        <f t="shared" ca="1" si="555"/>
        <v>0</v>
      </c>
      <c r="FT21" s="930">
        <f t="shared" ca="1" si="555"/>
        <v>0</v>
      </c>
      <c r="FU21" s="930">
        <f t="shared" ca="1" si="555"/>
        <v>0</v>
      </c>
      <c r="FV21" s="930">
        <f t="shared" ca="1" si="555"/>
        <v>0</v>
      </c>
      <c r="FW21" s="930">
        <f t="shared" ca="1" si="555"/>
        <v>0</v>
      </c>
      <c r="FX21" s="930">
        <f t="shared" ca="1" si="555"/>
        <v>0</v>
      </c>
      <c r="FY21" s="930">
        <f t="shared" ca="1" si="555"/>
        <v>0</v>
      </c>
      <c r="FZ21" s="930">
        <f t="shared" ca="1" si="555"/>
        <v>0</v>
      </c>
      <c r="GA21" s="930">
        <f t="shared" ca="1" si="563"/>
        <v>0</v>
      </c>
      <c r="GB21" s="930">
        <f t="shared" ca="1" si="563"/>
        <v>0</v>
      </c>
      <c r="GC21" s="930">
        <f t="shared" ca="1" si="563"/>
        <v>0</v>
      </c>
      <c r="GD21" s="930">
        <f t="shared" ca="1" si="563"/>
        <v>0</v>
      </c>
      <c r="GE21" s="930">
        <f t="shared" ca="1" si="563"/>
        <v>0</v>
      </c>
      <c r="GF21" s="930">
        <f t="shared" ca="1" si="563"/>
        <v>0</v>
      </c>
      <c r="GG21" s="930">
        <f t="shared" ca="1" si="563"/>
        <v>0</v>
      </c>
      <c r="GH21" s="930">
        <f t="shared" ca="1" si="563"/>
        <v>0</v>
      </c>
      <c r="GI21" s="930">
        <f t="shared" ca="1" si="563"/>
        <v>0</v>
      </c>
      <c r="GJ21" s="930">
        <f t="shared" ca="1" si="563"/>
        <v>0</v>
      </c>
      <c r="GK21" s="930">
        <f t="shared" ca="1" si="563"/>
        <v>0</v>
      </c>
      <c r="GL21" s="930">
        <f t="shared" ca="1" si="563"/>
        <v>0</v>
      </c>
      <c r="GM21" s="930">
        <f t="shared" ca="1" si="563"/>
        <v>0</v>
      </c>
      <c r="GN21" s="930">
        <f t="shared" ca="1" si="563"/>
        <v>0</v>
      </c>
      <c r="GO21" s="930">
        <f t="shared" ca="1" si="563"/>
        <v>0</v>
      </c>
      <c r="GP21" s="930">
        <f t="shared" ca="1" si="563"/>
        <v>0</v>
      </c>
      <c r="GQ21" s="930">
        <f t="shared" ca="1" si="563"/>
        <v>0</v>
      </c>
      <c r="GR21" s="930">
        <f t="shared" ca="1" si="563"/>
        <v>0</v>
      </c>
      <c r="GS21" s="930">
        <f t="shared" ca="1" si="563"/>
        <v>0</v>
      </c>
      <c r="GT21" s="930">
        <f t="shared" ca="1" si="563"/>
        <v>0</v>
      </c>
      <c r="GU21" s="930">
        <f t="shared" ca="1" si="563"/>
        <v>0</v>
      </c>
      <c r="GV21" s="930">
        <f t="shared" ca="1" si="563"/>
        <v>0</v>
      </c>
      <c r="GW21" s="930">
        <f t="shared" ca="1" si="563"/>
        <v>0</v>
      </c>
      <c r="GX21" s="930">
        <f t="shared" ca="1" si="563"/>
        <v>0</v>
      </c>
      <c r="GY21" s="930">
        <f t="shared" ca="1" si="563"/>
        <v>0</v>
      </c>
      <c r="GZ21" s="930">
        <f t="shared" ca="1" si="563"/>
        <v>0</v>
      </c>
      <c r="HA21" s="930">
        <f t="shared" ca="1" si="563"/>
        <v>0</v>
      </c>
      <c r="HB21" s="930">
        <f t="shared" ca="1" si="563"/>
        <v>0</v>
      </c>
      <c r="HC21" s="930">
        <f t="shared" ca="1" si="563"/>
        <v>0</v>
      </c>
      <c r="HD21" s="930">
        <f t="shared" ca="1" si="563"/>
        <v>0</v>
      </c>
      <c r="HE21" s="930">
        <f t="shared" ca="1" si="563"/>
        <v>0</v>
      </c>
      <c r="HF21" s="930">
        <f t="shared" ca="1" si="563"/>
        <v>0</v>
      </c>
      <c r="HG21" s="930">
        <f t="shared" ca="1" si="563"/>
        <v>0</v>
      </c>
      <c r="HH21" s="930">
        <f t="shared" ca="1" si="563"/>
        <v>0</v>
      </c>
      <c r="HI21" s="930">
        <f t="shared" ca="1" si="563"/>
        <v>0</v>
      </c>
      <c r="HJ21" s="930">
        <f t="shared" ca="1" si="563"/>
        <v>0</v>
      </c>
      <c r="HK21" s="930">
        <f t="shared" ca="1" si="563"/>
        <v>0</v>
      </c>
      <c r="HL21" s="930">
        <f t="shared" ca="1" si="563"/>
        <v>0</v>
      </c>
      <c r="HM21" s="930">
        <f t="shared" ca="1" si="563"/>
        <v>0</v>
      </c>
      <c r="HN21" s="930">
        <f t="shared" ca="1" si="563"/>
        <v>0</v>
      </c>
      <c r="HO21" s="930">
        <f t="shared" ca="1" si="563"/>
        <v>0</v>
      </c>
      <c r="HP21" s="930">
        <f t="shared" ca="1" si="563"/>
        <v>0</v>
      </c>
      <c r="HQ21" s="930">
        <f t="shared" ca="1" si="563"/>
        <v>0</v>
      </c>
      <c r="HR21" s="930">
        <f t="shared" ca="1" si="563"/>
        <v>0</v>
      </c>
      <c r="HS21" s="930">
        <f t="shared" ca="1" si="563"/>
        <v>0</v>
      </c>
      <c r="HT21" s="930">
        <f t="shared" ca="1" si="563"/>
        <v>0</v>
      </c>
      <c r="HU21" s="930">
        <f t="shared" ca="1" si="563"/>
        <v>0</v>
      </c>
      <c r="HV21" s="930">
        <f t="shared" ca="1" si="563"/>
        <v>0</v>
      </c>
      <c r="HW21" s="930">
        <f t="shared" ca="1" si="563"/>
        <v>0</v>
      </c>
      <c r="HX21" s="930">
        <f t="shared" ca="1" si="563"/>
        <v>0</v>
      </c>
      <c r="HY21" s="930">
        <f t="shared" ca="1" si="563"/>
        <v>0</v>
      </c>
      <c r="HZ21" s="930">
        <f t="shared" ca="1" si="563"/>
        <v>0</v>
      </c>
      <c r="IA21" s="930">
        <f t="shared" ca="1" si="568"/>
        <v>0</v>
      </c>
      <c r="IB21" s="930">
        <f t="shared" ca="1" si="568"/>
        <v>0</v>
      </c>
      <c r="IC21" s="930">
        <f t="shared" ca="1" si="568"/>
        <v>0</v>
      </c>
      <c r="ID21" s="930">
        <f t="shared" ca="1" si="568"/>
        <v>0</v>
      </c>
      <c r="IE21" s="930">
        <f t="shared" ca="1" si="568"/>
        <v>0</v>
      </c>
      <c r="IF21" s="930">
        <f t="shared" ca="1" si="568"/>
        <v>0</v>
      </c>
      <c r="IG21" s="930">
        <f t="shared" ca="1" si="568"/>
        <v>0</v>
      </c>
      <c r="IH21" s="930">
        <f t="shared" ca="1" si="568"/>
        <v>0</v>
      </c>
      <c r="II21" s="930">
        <f t="shared" ca="1" si="568"/>
        <v>0</v>
      </c>
      <c r="IJ21" s="930">
        <f t="shared" ca="1" si="568"/>
        <v>0</v>
      </c>
      <c r="IK21" s="930">
        <f t="shared" ca="1" si="568"/>
        <v>0</v>
      </c>
      <c r="IL21" s="930">
        <f t="shared" ca="1" si="568"/>
        <v>0</v>
      </c>
      <c r="IM21" s="930">
        <f t="shared" ca="1" si="568"/>
        <v>0</v>
      </c>
      <c r="IN21" s="930">
        <f t="shared" ca="1" si="568"/>
        <v>0</v>
      </c>
      <c r="IO21" s="930">
        <f t="shared" ca="1" si="568"/>
        <v>0</v>
      </c>
      <c r="IP21" s="930">
        <f t="shared" ca="1" si="568"/>
        <v>0</v>
      </c>
      <c r="IQ21" s="930">
        <f t="shared" ca="1" si="568"/>
        <v>0</v>
      </c>
      <c r="IR21" s="930">
        <f t="shared" ca="1" si="568"/>
        <v>0</v>
      </c>
      <c r="IS21" s="930">
        <f t="shared" ca="1" si="568"/>
        <v>0</v>
      </c>
      <c r="IT21" s="930">
        <f t="shared" ca="1" si="568"/>
        <v>0</v>
      </c>
      <c r="IU21" s="930">
        <f t="shared" ca="1" si="568"/>
        <v>0</v>
      </c>
      <c r="IV21" s="930">
        <f t="shared" ca="1" si="568"/>
        <v>0</v>
      </c>
      <c r="IW21" s="930">
        <f t="shared" ca="1" si="568"/>
        <v>0</v>
      </c>
      <c r="IX21" s="930">
        <f t="shared" ca="1" si="568"/>
        <v>0</v>
      </c>
      <c r="IY21" s="930">
        <f t="shared" ca="1" si="568"/>
        <v>0</v>
      </c>
      <c r="IZ21" s="930">
        <f t="shared" ca="1" si="568"/>
        <v>0</v>
      </c>
      <c r="JA21" s="930">
        <f t="shared" ca="1" si="568"/>
        <v>0</v>
      </c>
      <c r="JB21" s="930">
        <f t="shared" ca="1" si="568"/>
        <v>0</v>
      </c>
      <c r="JC21" s="930">
        <f t="shared" ca="1" si="568"/>
        <v>0</v>
      </c>
      <c r="JD21" s="930">
        <f t="shared" ca="1" si="568"/>
        <v>0</v>
      </c>
      <c r="JE21" s="930">
        <f t="shared" ca="1" si="568"/>
        <v>0</v>
      </c>
      <c r="JF21" s="930">
        <f t="shared" ca="1" si="568"/>
        <v>0</v>
      </c>
      <c r="JG21" s="930">
        <f t="shared" ca="1" si="568"/>
        <v>0</v>
      </c>
      <c r="JH21" s="930">
        <f t="shared" ca="1" si="568"/>
        <v>0</v>
      </c>
      <c r="JI21" s="930">
        <f t="shared" ca="1" si="568"/>
        <v>0</v>
      </c>
      <c r="JJ21" s="930">
        <f t="shared" ca="1" si="568"/>
        <v>0</v>
      </c>
      <c r="JK21" s="930">
        <f t="shared" ca="1" si="568"/>
        <v>0</v>
      </c>
      <c r="JL21" s="930">
        <f t="shared" ca="1" si="568"/>
        <v>0</v>
      </c>
      <c r="JM21" s="930">
        <f t="shared" ca="1" si="568"/>
        <v>0</v>
      </c>
      <c r="JN21" s="930">
        <f t="shared" ca="1" si="568"/>
        <v>0</v>
      </c>
      <c r="JO21" s="930">
        <f t="shared" ca="1" si="568"/>
        <v>0</v>
      </c>
      <c r="JP21" s="930">
        <f t="shared" ca="1" si="568"/>
        <v>0</v>
      </c>
      <c r="JQ21" s="930">
        <f t="shared" ca="1" si="568"/>
        <v>0</v>
      </c>
      <c r="JR21" s="930">
        <f t="shared" ca="1" si="568"/>
        <v>0</v>
      </c>
      <c r="JS21" s="930">
        <f t="shared" ca="1" si="568"/>
        <v>0</v>
      </c>
      <c r="JT21" s="930">
        <f t="shared" ca="1" si="568"/>
        <v>0</v>
      </c>
      <c r="JU21" s="930">
        <f t="shared" ca="1" si="568"/>
        <v>0</v>
      </c>
      <c r="JV21" s="930">
        <f t="shared" ca="1" si="568"/>
        <v>0</v>
      </c>
      <c r="JW21" s="930">
        <f t="shared" ca="1" si="568"/>
        <v>0</v>
      </c>
      <c r="JX21" s="930">
        <f t="shared" ca="1" si="568"/>
        <v>0</v>
      </c>
      <c r="JY21" s="930">
        <f t="shared" ca="1" si="568"/>
        <v>0</v>
      </c>
      <c r="JZ21" s="930">
        <f t="shared" ca="1" si="568"/>
        <v>0</v>
      </c>
      <c r="KA21" s="930">
        <f t="shared" ca="1" si="568"/>
        <v>0</v>
      </c>
      <c r="KB21" s="930">
        <f t="shared" ca="1" si="568"/>
        <v>0</v>
      </c>
      <c r="KC21" s="930">
        <f t="shared" ca="1" si="568"/>
        <v>0</v>
      </c>
      <c r="KD21" s="930">
        <f t="shared" ca="1" si="568"/>
        <v>0</v>
      </c>
      <c r="KE21" s="930">
        <f t="shared" ca="1" si="568"/>
        <v>0</v>
      </c>
      <c r="KF21" s="930">
        <f t="shared" ca="1" si="568"/>
        <v>0</v>
      </c>
      <c r="KG21" s="930">
        <f t="shared" ca="1" si="568"/>
        <v>0</v>
      </c>
      <c r="KH21" s="930">
        <f t="shared" ca="1" si="568"/>
        <v>0</v>
      </c>
      <c r="KI21" s="930">
        <f t="shared" ca="1" si="568"/>
        <v>0</v>
      </c>
      <c r="KJ21" s="930">
        <f t="shared" ca="1" si="568"/>
        <v>0</v>
      </c>
      <c r="KK21" s="930">
        <f t="shared" ca="1" si="568"/>
        <v>0</v>
      </c>
      <c r="KL21" s="930">
        <f t="shared" ca="1" si="568"/>
        <v>0</v>
      </c>
      <c r="KM21" s="930">
        <f t="shared" ca="1" si="564"/>
        <v>0</v>
      </c>
      <c r="KN21" s="930">
        <f t="shared" ca="1" si="556"/>
        <v>0</v>
      </c>
      <c r="KO21" s="930">
        <f t="shared" ca="1" si="556"/>
        <v>0</v>
      </c>
      <c r="KP21" s="930">
        <f t="shared" ca="1" si="556"/>
        <v>0</v>
      </c>
      <c r="KQ21" s="930">
        <f t="shared" ca="1" si="556"/>
        <v>0</v>
      </c>
      <c r="KR21" s="930">
        <f t="shared" ca="1" si="556"/>
        <v>0</v>
      </c>
      <c r="KS21" s="930">
        <f t="shared" ca="1" si="556"/>
        <v>0</v>
      </c>
      <c r="KT21" s="930">
        <f t="shared" ca="1" si="556"/>
        <v>0</v>
      </c>
      <c r="KU21" s="930">
        <f t="shared" ca="1" si="556"/>
        <v>0</v>
      </c>
      <c r="KV21" s="930">
        <f t="shared" ca="1" si="556"/>
        <v>0</v>
      </c>
      <c r="KW21" s="930">
        <f t="shared" ca="1" si="556"/>
        <v>0</v>
      </c>
      <c r="KX21" s="930">
        <f t="shared" ca="1" si="556"/>
        <v>0</v>
      </c>
      <c r="KY21" s="930">
        <f t="shared" ca="1" si="556"/>
        <v>0</v>
      </c>
      <c r="KZ21" s="930">
        <f t="shared" ca="1" si="556"/>
        <v>0</v>
      </c>
      <c r="LA21" s="930">
        <f t="shared" ca="1" si="556"/>
        <v>0</v>
      </c>
      <c r="LB21" s="930">
        <f t="shared" ca="1" si="556"/>
        <v>0</v>
      </c>
      <c r="LC21" s="930">
        <f t="shared" ca="1" si="556"/>
        <v>0</v>
      </c>
      <c r="LD21" s="930">
        <f t="shared" ca="1" si="556"/>
        <v>0</v>
      </c>
      <c r="LE21" s="930">
        <f t="shared" ca="1" si="556"/>
        <v>0</v>
      </c>
      <c r="LF21" s="930">
        <f t="shared" ca="1" si="556"/>
        <v>0</v>
      </c>
      <c r="LG21" s="930">
        <f t="shared" ca="1" si="556"/>
        <v>0</v>
      </c>
      <c r="LH21" s="930">
        <f t="shared" ca="1" si="556"/>
        <v>0</v>
      </c>
      <c r="LI21" s="930">
        <f t="shared" ca="1" si="556"/>
        <v>0</v>
      </c>
      <c r="LJ21" s="930">
        <f t="shared" ca="1" si="556"/>
        <v>0</v>
      </c>
      <c r="LK21" s="930">
        <f t="shared" ca="1" si="556"/>
        <v>0</v>
      </c>
      <c r="LL21" s="930">
        <f t="shared" ca="1" si="556"/>
        <v>0</v>
      </c>
      <c r="LM21" s="930">
        <f t="shared" ca="1" si="556"/>
        <v>0</v>
      </c>
      <c r="LN21" s="930">
        <f t="shared" ca="1" si="556"/>
        <v>0</v>
      </c>
      <c r="LO21" s="930">
        <f t="shared" ca="1" si="556"/>
        <v>0</v>
      </c>
      <c r="LP21" s="930">
        <f t="shared" ca="1" si="556"/>
        <v>0</v>
      </c>
      <c r="LQ21" s="930">
        <f t="shared" ca="1" si="556"/>
        <v>0</v>
      </c>
      <c r="LR21" s="930">
        <f t="shared" ca="1" si="556"/>
        <v>0</v>
      </c>
      <c r="LS21" s="930">
        <f t="shared" ca="1" si="556"/>
        <v>0</v>
      </c>
      <c r="LT21" s="930">
        <f t="shared" ca="1" si="556"/>
        <v>0</v>
      </c>
      <c r="LU21" s="930">
        <f t="shared" ca="1" si="556"/>
        <v>0</v>
      </c>
      <c r="LV21" s="930">
        <f t="shared" ca="1" si="556"/>
        <v>0</v>
      </c>
      <c r="LW21" s="930">
        <f t="shared" ca="1" si="556"/>
        <v>0</v>
      </c>
      <c r="LX21" s="930">
        <f t="shared" ca="1" si="556"/>
        <v>0</v>
      </c>
      <c r="LY21" s="930">
        <f t="shared" ca="1" si="556"/>
        <v>0</v>
      </c>
      <c r="LZ21" s="930">
        <f t="shared" ca="1" si="556"/>
        <v>0</v>
      </c>
      <c r="MA21" s="930">
        <f t="shared" ca="1" si="556"/>
        <v>0</v>
      </c>
      <c r="MB21" s="930">
        <f t="shared" ca="1" si="556"/>
        <v>0</v>
      </c>
      <c r="MC21" s="930">
        <f t="shared" ca="1" si="556"/>
        <v>0</v>
      </c>
      <c r="MD21" s="930">
        <f t="shared" ca="1" si="556"/>
        <v>0</v>
      </c>
      <c r="ME21" s="930">
        <f t="shared" ca="1" si="556"/>
        <v>0</v>
      </c>
      <c r="MF21" s="930">
        <f t="shared" ca="1" si="556"/>
        <v>0</v>
      </c>
      <c r="MG21" s="930">
        <f t="shared" ca="1" si="556"/>
        <v>0</v>
      </c>
      <c r="MH21" s="930">
        <f t="shared" ca="1" si="556"/>
        <v>0</v>
      </c>
      <c r="MI21" s="930">
        <f t="shared" ca="1" si="556"/>
        <v>0</v>
      </c>
      <c r="MJ21" s="930">
        <f t="shared" ca="1" si="556"/>
        <v>0</v>
      </c>
      <c r="MK21" s="930">
        <f t="shared" ca="1" si="556"/>
        <v>0</v>
      </c>
      <c r="ML21" s="930">
        <f t="shared" ca="1" si="556"/>
        <v>0</v>
      </c>
      <c r="MM21" s="930">
        <f t="shared" ca="1" si="556"/>
        <v>0</v>
      </c>
      <c r="MN21" s="930">
        <f t="shared" ca="1" si="556"/>
        <v>0</v>
      </c>
      <c r="MO21" s="930">
        <f t="shared" ca="1" si="556"/>
        <v>0</v>
      </c>
      <c r="MP21" s="930">
        <f t="shared" ca="1" si="556"/>
        <v>0</v>
      </c>
      <c r="MQ21" s="930">
        <f t="shared" ca="1" si="556"/>
        <v>0</v>
      </c>
      <c r="MR21" s="930">
        <f t="shared" ca="1" si="556"/>
        <v>0</v>
      </c>
      <c r="MS21" s="930">
        <f t="shared" ca="1" si="556"/>
        <v>0</v>
      </c>
      <c r="MT21" s="930">
        <f t="shared" ca="1" si="556"/>
        <v>0</v>
      </c>
      <c r="MU21" s="930">
        <f t="shared" ca="1" si="556"/>
        <v>0</v>
      </c>
      <c r="MV21" s="930">
        <f t="shared" ca="1" si="556"/>
        <v>0</v>
      </c>
      <c r="MW21" s="930">
        <f t="shared" ca="1" si="556"/>
        <v>0</v>
      </c>
      <c r="MX21" s="930">
        <f t="shared" ca="1" si="544"/>
        <v>0</v>
      </c>
      <c r="MY21" s="930">
        <f t="shared" ca="1" si="565"/>
        <v>0</v>
      </c>
      <c r="MZ21" s="930">
        <f t="shared" ca="1" si="565"/>
        <v>0</v>
      </c>
      <c r="NA21" s="930">
        <f t="shared" ca="1" si="565"/>
        <v>0</v>
      </c>
      <c r="NB21" s="930">
        <f t="shared" ca="1" si="565"/>
        <v>0</v>
      </c>
      <c r="NC21" s="930">
        <f t="shared" ca="1" si="565"/>
        <v>0</v>
      </c>
      <c r="ND21" s="930">
        <f t="shared" ca="1" si="565"/>
        <v>0</v>
      </c>
      <c r="NE21" s="930">
        <f t="shared" ca="1" si="565"/>
        <v>0</v>
      </c>
      <c r="NF21" s="930">
        <f t="shared" ca="1" si="565"/>
        <v>0</v>
      </c>
      <c r="NG21" s="930">
        <f t="shared" ca="1" si="565"/>
        <v>0</v>
      </c>
      <c r="NH21" s="930">
        <f t="shared" ca="1" si="565"/>
        <v>0</v>
      </c>
      <c r="NI21" s="930">
        <f t="shared" ca="1" si="565"/>
        <v>0</v>
      </c>
      <c r="NJ21" s="930">
        <f t="shared" ca="1" si="565"/>
        <v>0</v>
      </c>
      <c r="NK21" s="930">
        <f t="shared" ca="1" si="565"/>
        <v>0</v>
      </c>
      <c r="NL21" s="930">
        <f t="shared" ca="1" si="565"/>
        <v>0</v>
      </c>
      <c r="NM21" s="930">
        <f t="shared" ca="1" si="565"/>
        <v>0</v>
      </c>
      <c r="NN21" s="930">
        <f t="shared" ca="1" si="565"/>
        <v>0</v>
      </c>
      <c r="NO21" s="930">
        <f t="shared" ca="1" si="565"/>
        <v>0</v>
      </c>
      <c r="NP21" s="930">
        <f t="shared" ca="1" si="565"/>
        <v>0</v>
      </c>
      <c r="NQ21" s="930">
        <f t="shared" ca="1" si="565"/>
        <v>0</v>
      </c>
      <c r="NR21" s="930">
        <f t="shared" ca="1" si="565"/>
        <v>0</v>
      </c>
      <c r="NS21" s="930">
        <f t="shared" ca="1" si="565"/>
        <v>0</v>
      </c>
      <c r="NT21" s="930">
        <f t="shared" ca="1" si="565"/>
        <v>0</v>
      </c>
      <c r="NU21" s="930">
        <f t="shared" ca="1" si="565"/>
        <v>0</v>
      </c>
      <c r="NV21" s="930">
        <f t="shared" ca="1" si="565"/>
        <v>0</v>
      </c>
      <c r="NW21" s="930">
        <f t="shared" ca="1" si="565"/>
        <v>0</v>
      </c>
      <c r="NX21" s="930">
        <f t="shared" ca="1" si="565"/>
        <v>0</v>
      </c>
      <c r="NY21" s="930">
        <f t="shared" ca="1" si="565"/>
        <v>0</v>
      </c>
      <c r="NZ21" s="930">
        <f t="shared" ca="1" si="565"/>
        <v>0</v>
      </c>
      <c r="OA21" s="930">
        <f t="shared" ca="1" si="565"/>
        <v>0</v>
      </c>
      <c r="OB21" s="930">
        <f t="shared" ca="1" si="565"/>
        <v>0</v>
      </c>
      <c r="OC21" s="930">
        <f t="shared" ca="1" si="565"/>
        <v>0</v>
      </c>
      <c r="OD21" s="930">
        <f t="shared" ca="1" si="565"/>
        <v>0</v>
      </c>
      <c r="OE21" s="930">
        <f t="shared" ca="1" si="565"/>
        <v>0</v>
      </c>
      <c r="OF21" s="930">
        <f t="shared" ca="1" si="565"/>
        <v>0</v>
      </c>
      <c r="OG21" s="930">
        <f t="shared" ca="1" si="565"/>
        <v>0</v>
      </c>
      <c r="OH21" s="930">
        <f t="shared" ca="1" si="565"/>
        <v>0</v>
      </c>
      <c r="OI21" s="930">
        <f t="shared" ca="1" si="565"/>
        <v>0</v>
      </c>
      <c r="OJ21" s="930">
        <f t="shared" ca="1" si="565"/>
        <v>0</v>
      </c>
      <c r="OK21" s="930">
        <f t="shared" ca="1" si="565"/>
        <v>0</v>
      </c>
      <c r="OL21" s="930">
        <f t="shared" ca="1" si="565"/>
        <v>0</v>
      </c>
      <c r="OM21" s="930">
        <f t="shared" ca="1" si="565"/>
        <v>0</v>
      </c>
      <c r="ON21" s="930">
        <f t="shared" ca="1" si="565"/>
        <v>0</v>
      </c>
      <c r="OO21" s="930">
        <f t="shared" ca="1" si="565"/>
        <v>0</v>
      </c>
      <c r="OP21" s="930">
        <f t="shared" ca="1" si="565"/>
        <v>0</v>
      </c>
      <c r="OQ21" s="930">
        <f t="shared" ca="1" si="565"/>
        <v>0</v>
      </c>
      <c r="OR21" s="930">
        <f t="shared" ca="1" si="565"/>
        <v>0</v>
      </c>
      <c r="OS21" s="930">
        <f t="shared" ca="1" si="565"/>
        <v>0</v>
      </c>
      <c r="OT21" s="930">
        <f t="shared" ca="1" si="565"/>
        <v>0</v>
      </c>
      <c r="OU21" s="930">
        <f t="shared" ca="1" si="565"/>
        <v>0</v>
      </c>
      <c r="OV21" s="930">
        <f t="shared" ca="1" si="565"/>
        <v>0</v>
      </c>
      <c r="OW21" s="930">
        <f t="shared" ca="1" si="565"/>
        <v>0</v>
      </c>
      <c r="OX21" s="930">
        <f t="shared" ca="1" si="565"/>
        <v>0</v>
      </c>
      <c r="OY21" s="930">
        <f t="shared" ca="1" si="565"/>
        <v>0</v>
      </c>
      <c r="OZ21" s="930">
        <f t="shared" ca="1" si="565"/>
        <v>0</v>
      </c>
      <c r="PA21" s="930">
        <f t="shared" ca="1" si="565"/>
        <v>0</v>
      </c>
      <c r="PB21" s="930">
        <f t="shared" ca="1" si="565"/>
        <v>0</v>
      </c>
      <c r="PC21" s="930">
        <f t="shared" ca="1" si="565"/>
        <v>0</v>
      </c>
      <c r="PD21" s="930">
        <f t="shared" ca="1" si="565"/>
        <v>0</v>
      </c>
      <c r="PE21" s="930">
        <f t="shared" ca="1" si="565"/>
        <v>0</v>
      </c>
      <c r="PF21" s="930">
        <f t="shared" ca="1" si="565"/>
        <v>0</v>
      </c>
      <c r="PG21" s="930">
        <f t="shared" ca="1" si="565"/>
        <v>0</v>
      </c>
      <c r="PH21" s="930">
        <f t="shared" ca="1" si="565"/>
        <v>0</v>
      </c>
      <c r="PI21" s="930">
        <f t="shared" ca="1" si="565"/>
        <v>0</v>
      </c>
      <c r="PJ21" s="930">
        <f t="shared" ca="1" si="565"/>
        <v>0</v>
      </c>
      <c r="PK21" s="930">
        <f t="shared" ca="1" si="557"/>
        <v>0</v>
      </c>
      <c r="PL21" s="930">
        <f t="shared" ca="1" si="557"/>
        <v>0</v>
      </c>
      <c r="PM21" s="930">
        <f t="shared" ca="1" si="557"/>
        <v>0</v>
      </c>
      <c r="PN21" s="930">
        <f t="shared" ca="1" si="557"/>
        <v>0</v>
      </c>
      <c r="PO21" s="930">
        <f t="shared" ca="1" si="557"/>
        <v>0</v>
      </c>
      <c r="PP21" s="930">
        <f t="shared" ca="1" si="557"/>
        <v>0</v>
      </c>
      <c r="PQ21" s="930">
        <f t="shared" ca="1" si="557"/>
        <v>0</v>
      </c>
      <c r="PR21" s="930">
        <f t="shared" ca="1" si="557"/>
        <v>0</v>
      </c>
      <c r="PS21" s="930">
        <f t="shared" ca="1" si="557"/>
        <v>0</v>
      </c>
      <c r="PT21" s="930">
        <f t="shared" ca="1" si="557"/>
        <v>0</v>
      </c>
      <c r="PU21" s="930">
        <f t="shared" ca="1" si="557"/>
        <v>0</v>
      </c>
      <c r="PV21" s="930">
        <f t="shared" ca="1" si="557"/>
        <v>0</v>
      </c>
      <c r="PW21" s="930">
        <f t="shared" ca="1" si="557"/>
        <v>0</v>
      </c>
      <c r="PX21" s="930">
        <f t="shared" ca="1" si="557"/>
        <v>0</v>
      </c>
      <c r="PY21" s="930">
        <f t="shared" ca="1" si="557"/>
        <v>0</v>
      </c>
      <c r="PZ21" s="930">
        <f t="shared" ca="1" si="557"/>
        <v>0</v>
      </c>
      <c r="QA21" s="930">
        <f t="shared" ca="1" si="557"/>
        <v>0</v>
      </c>
      <c r="QB21" s="930">
        <f t="shared" ca="1" si="557"/>
        <v>0</v>
      </c>
      <c r="QC21" s="930">
        <f t="shared" ca="1" si="557"/>
        <v>0</v>
      </c>
      <c r="QD21" s="930">
        <f t="shared" ca="1" si="557"/>
        <v>0</v>
      </c>
      <c r="QE21" s="930">
        <f t="shared" ca="1" si="557"/>
        <v>0</v>
      </c>
      <c r="QF21" s="930">
        <f t="shared" ca="1" si="557"/>
        <v>0</v>
      </c>
      <c r="QG21" s="930">
        <f t="shared" ca="1" si="557"/>
        <v>0</v>
      </c>
      <c r="QH21" s="930">
        <f t="shared" ca="1" si="557"/>
        <v>0</v>
      </c>
      <c r="QI21" s="930">
        <f t="shared" ca="1" si="557"/>
        <v>0</v>
      </c>
      <c r="QJ21" s="930">
        <f t="shared" ca="1" si="557"/>
        <v>0</v>
      </c>
      <c r="QK21" s="930">
        <f t="shared" ca="1" si="557"/>
        <v>0</v>
      </c>
      <c r="QL21" s="930">
        <f t="shared" ca="1" si="557"/>
        <v>0</v>
      </c>
      <c r="QM21" s="930">
        <f t="shared" ca="1" si="557"/>
        <v>0</v>
      </c>
      <c r="QN21" s="930">
        <f t="shared" ca="1" si="557"/>
        <v>0</v>
      </c>
      <c r="QO21" s="930">
        <f t="shared" ca="1" si="557"/>
        <v>0</v>
      </c>
      <c r="QP21" s="930">
        <f t="shared" ca="1" si="557"/>
        <v>0</v>
      </c>
      <c r="QQ21" s="930">
        <f t="shared" ca="1" si="557"/>
        <v>0</v>
      </c>
      <c r="QR21" s="930">
        <f t="shared" ca="1" si="557"/>
        <v>0</v>
      </c>
      <c r="QS21" s="930">
        <f t="shared" ca="1" si="557"/>
        <v>0</v>
      </c>
      <c r="QT21" s="930">
        <f t="shared" ca="1" si="557"/>
        <v>0</v>
      </c>
      <c r="QU21" s="930">
        <f t="shared" ca="1" si="557"/>
        <v>0</v>
      </c>
      <c r="QV21" s="930">
        <f t="shared" ca="1" si="557"/>
        <v>0</v>
      </c>
      <c r="QW21" s="930">
        <f t="shared" ca="1" si="557"/>
        <v>0</v>
      </c>
      <c r="QX21" s="930">
        <f t="shared" ca="1" si="557"/>
        <v>0</v>
      </c>
      <c r="QY21" s="930">
        <f t="shared" ca="1" si="557"/>
        <v>0</v>
      </c>
      <c r="QZ21" s="930">
        <f t="shared" ca="1" si="557"/>
        <v>0</v>
      </c>
      <c r="RA21" s="930">
        <f t="shared" ca="1" si="557"/>
        <v>0</v>
      </c>
      <c r="RB21" s="930">
        <f t="shared" ca="1" si="557"/>
        <v>0</v>
      </c>
      <c r="RC21" s="930">
        <f t="shared" ca="1" si="557"/>
        <v>0</v>
      </c>
      <c r="RD21" s="930">
        <f t="shared" ca="1" si="557"/>
        <v>0</v>
      </c>
      <c r="RE21" s="930">
        <f t="shared" ca="1" si="557"/>
        <v>0</v>
      </c>
      <c r="RF21" s="930">
        <f t="shared" ca="1" si="557"/>
        <v>0</v>
      </c>
      <c r="RG21" s="930">
        <f t="shared" ca="1" si="557"/>
        <v>0</v>
      </c>
      <c r="RH21" s="930">
        <f t="shared" ca="1" si="557"/>
        <v>0</v>
      </c>
      <c r="RI21" s="930">
        <f t="shared" ca="1" si="557"/>
        <v>0</v>
      </c>
      <c r="RJ21" s="930">
        <f t="shared" ca="1" si="557"/>
        <v>0</v>
      </c>
      <c r="RK21" s="930">
        <f t="shared" ca="1" si="557"/>
        <v>0</v>
      </c>
      <c r="RL21" s="930">
        <f t="shared" ca="1" si="557"/>
        <v>0</v>
      </c>
      <c r="RM21" s="930">
        <f t="shared" ca="1" si="557"/>
        <v>0</v>
      </c>
      <c r="RN21" s="930">
        <f t="shared" ca="1" si="557"/>
        <v>0</v>
      </c>
      <c r="RO21" s="930">
        <f t="shared" ca="1" si="557"/>
        <v>0</v>
      </c>
      <c r="RP21" s="930">
        <f t="shared" ca="1" si="557"/>
        <v>0</v>
      </c>
      <c r="RQ21" s="930">
        <f t="shared" ca="1" si="557"/>
        <v>0</v>
      </c>
      <c r="RR21" s="930">
        <f t="shared" ca="1" si="557"/>
        <v>0</v>
      </c>
      <c r="RS21" s="930">
        <f t="shared" ca="1" si="557"/>
        <v>0</v>
      </c>
      <c r="RT21" s="930">
        <f t="shared" ca="1" si="557"/>
        <v>0</v>
      </c>
      <c r="RU21" s="930">
        <f t="shared" ca="1" si="557"/>
        <v>0</v>
      </c>
      <c r="RV21" s="930">
        <f t="shared" ca="1" si="546"/>
        <v>0</v>
      </c>
      <c r="RW21" s="930">
        <f t="shared" ca="1" si="566"/>
        <v>0</v>
      </c>
      <c r="RX21" s="930">
        <f t="shared" ca="1" si="566"/>
        <v>0</v>
      </c>
      <c r="RY21" s="930">
        <f t="shared" ca="1" si="566"/>
        <v>0</v>
      </c>
      <c r="RZ21" s="930">
        <f t="shared" ca="1" si="566"/>
        <v>0</v>
      </c>
      <c r="SA21" s="930">
        <f t="shared" ca="1" si="566"/>
        <v>0</v>
      </c>
      <c r="SB21" s="930">
        <f t="shared" ca="1" si="566"/>
        <v>0</v>
      </c>
      <c r="SC21" s="930">
        <f t="shared" ca="1" si="566"/>
        <v>0</v>
      </c>
      <c r="SD21" s="930">
        <f t="shared" ca="1" si="566"/>
        <v>0</v>
      </c>
      <c r="SE21" s="930">
        <f t="shared" ca="1" si="566"/>
        <v>0</v>
      </c>
      <c r="SF21" s="930">
        <f t="shared" ca="1" si="566"/>
        <v>0</v>
      </c>
      <c r="SG21" s="930">
        <f t="shared" ca="1" si="566"/>
        <v>0</v>
      </c>
      <c r="SH21" s="930">
        <f t="shared" ca="1" si="566"/>
        <v>0</v>
      </c>
      <c r="SI21" s="930">
        <f t="shared" ca="1" si="566"/>
        <v>0</v>
      </c>
      <c r="SJ21" s="930">
        <f t="shared" ca="1" si="566"/>
        <v>0</v>
      </c>
      <c r="SK21" s="930">
        <f t="shared" ca="1" si="566"/>
        <v>0</v>
      </c>
      <c r="SL21" s="930">
        <f t="shared" ca="1" si="566"/>
        <v>0</v>
      </c>
      <c r="SM21" s="930">
        <f t="shared" ca="1" si="566"/>
        <v>0</v>
      </c>
      <c r="SN21" s="930">
        <f t="shared" ca="1" si="566"/>
        <v>0</v>
      </c>
      <c r="SO21" s="930">
        <f t="shared" ca="1" si="566"/>
        <v>0</v>
      </c>
      <c r="SP21" s="930">
        <f t="shared" ca="1" si="566"/>
        <v>0</v>
      </c>
      <c r="SQ21" s="930">
        <f t="shared" ca="1" si="566"/>
        <v>0</v>
      </c>
      <c r="SR21" s="930">
        <f t="shared" ca="1" si="566"/>
        <v>0</v>
      </c>
      <c r="SS21" s="930">
        <f t="shared" ca="1" si="566"/>
        <v>0</v>
      </c>
      <c r="ST21" s="930">
        <f t="shared" ca="1" si="566"/>
        <v>0</v>
      </c>
      <c r="SU21" s="930">
        <f t="shared" ca="1" si="566"/>
        <v>0</v>
      </c>
      <c r="SV21" s="930">
        <f t="shared" ca="1" si="566"/>
        <v>0</v>
      </c>
      <c r="SW21" s="930">
        <f t="shared" ca="1" si="566"/>
        <v>0</v>
      </c>
      <c r="SX21" s="930">
        <f t="shared" ca="1" si="566"/>
        <v>0</v>
      </c>
      <c r="SY21" s="930">
        <f t="shared" ca="1" si="566"/>
        <v>0</v>
      </c>
      <c r="SZ21" s="930">
        <f t="shared" ca="1" si="566"/>
        <v>0</v>
      </c>
      <c r="TA21" s="930">
        <f t="shared" ca="1" si="566"/>
        <v>0</v>
      </c>
      <c r="TB21" s="930">
        <f t="shared" ca="1" si="566"/>
        <v>0</v>
      </c>
      <c r="TC21" s="930">
        <f t="shared" ca="1" si="566"/>
        <v>0</v>
      </c>
      <c r="TD21" s="930">
        <f t="shared" ca="1" si="566"/>
        <v>0</v>
      </c>
      <c r="TE21" s="930">
        <f t="shared" ca="1" si="566"/>
        <v>0</v>
      </c>
      <c r="TF21" s="930">
        <f t="shared" ca="1" si="566"/>
        <v>0</v>
      </c>
      <c r="TG21" s="930">
        <f t="shared" ca="1" si="566"/>
        <v>0</v>
      </c>
      <c r="TH21" s="930">
        <f t="shared" ca="1" si="566"/>
        <v>0</v>
      </c>
      <c r="TI21" s="930">
        <f t="shared" ca="1" si="566"/>
        <v>0</v>
      </c>
      <c r="TJ21" s="930">
        <f t="shared" ca="1" si="566"/>
        <v>0</v>
      </c>
      <c r="TK21" s="930">
        <f t="shared" ca="1" si="566"/>
        <v>0</v>
      </c>
      <c r="TL21" s="930">
        <f t="shared" ca="1" si="566"/>
        <v>0</v>
      </c>
      <c r="TM21" s="930">
        <f t="shared" ca="1" si="566"/>
        <v>0</v>
      </c>
      <c r="TN21" s="930">
        <f t="shared" ca="1" si="566"/>
        <v>0</v>
      </c>
      <c r="TO21" s="930">
        <f t="shared" ca="1" si="566"/>
        <v>0</v>
      </c>
      <c r="TP21" s="930">
        <f t="shared" ca="1" si="566"/>
        <v>0</v>
      </c>
      <c r="TQ21" s="930">
        <f t="shared" ca="1" si="566"/>
        <v>0</v>
      </c>
      <c r="TR21" s="930">
        <f t="shared" ca="1" si="566"/>
        <v>0</v>
      </c>
      <c r="TS21" s="930">
        <f t="shared" ca="1" si="566"/>
        <v>0</v>
      </c>
      <c r="TT21" s="930">
        <f t="shared" ca="1" si="566"/>
        <v>0</v>
      </c>
      <c r="TU21" s="930">
        <f t="shared" ca="1" si="566"/>
        <v>0</v>
      </c>
      <c r="TV21" s="930">
        <f t="shared" ca="1" si="566"/>
        <v>0</v>
      </c>
      <c r="TW21" s="930">
        <f t="shared" ca="1" si="566"/>
        <v>0</v>
      </c>
      <c r="TX21" s="930">
        <f t="shared" ca="1" si="566"/>
        <v>0</v>
      </c>
      <c r="TY21" s="930">
        <f t="shared" ca="1" si="566"/>
        <v>0</v>
      </c>
      <c r="TZ21" s="930">
        <f t="shared" ca="1" si="566"/>
        <v>0</v>
      </c>
      <c r="UA21" s="930">
        <f t="shared" ca="1" si="566"/>
        <v>0</v>
      </c>
      <c r="UB21" s="930">
        <f t="shared" ca="1" si="566"/>
        <v>0</v>
      </c>
      <c r="UC21" s="930">
        <f t="shared" ca="1" si="566"/>
        <v>0</v>
      </c>
      <c r="UD21" s="930">
        <f t="shared" ca="1" si="566"/>
        <v>0</v>
      </c>
      <c r="UE21" s="930">
        <f t="shared" ca="1" si="566"/>
        <v>0</v>
      </c>
      <c r="UF21" s="930">
        <f t="shared" ca="1" si="566"/>
        <v>0</v>
      </c>
      <c r="UG21" s="930">
        <f t="shared" ca="1" si="566"/>
        <v>0</v>
      </c>
      <c r="UH21" s="930">
        <f t="shared" ca="1" si="566"/>
        <v>0</v>
      </c>
      <c r="UI21" s="930">
        <f t="shared" ca="1" si="558"/>
        <v>0</v>
      </c>
      <c r="UJ21" s="930">
        <f t="shared" ca="1" si="558"/>
        <v>0</v>
      </c>
      <c r="UK21" s="930">
        <f t="shared" ca="1" si="558"/>
        <v>0</v>
      </c>
      <c r="UL21" s="930">
        <f t="shared" ca="1" si="558"/>
        <v>0</v>
      </c>
      <c r="UM21" s="930">
        <f t="shared" ca="1" si="558"/>
        <v>0</v>
      </c>
      <c r="UN21" s="930">
        <f t="shared" ca="1" si="558"/>
        <v>0</v>
      </c>
      <c r="UO21" s="930">
        <f t="shared" ca="1" si="558"/>
        <v>0</v>
      </c>
      <c r="UP21" s="930">
        <f t="shared" ca="1" si="558"/>
        <v>0</v>
      </c>
      <c r="UQ21" s="930">
        <f t="shared" ca="1" si="558"/>
        <v>0</v>
      </c>
      <c r="UR21" s="930">
        <f t="shared" ca="1" si="558"/>
        <v>0</v>
      </c>
      <c r="US21" s="930">
        <f t="shared" ca="1" si="558"/>
        <v>0</v>
      </c>
      <c r="UT21" s="930">
        <f t="shared" ca="1" si="558"/>
        <v>0</v>
      </c>
      <c r="UU21" s="930">
        <f t="shared" ca="1" si="558"/>
        <v>0</v>
      </c>
      <c r="UV21" s="930">
        <f t="shared" ca="1" si="558"/>
        <v>0</v>
      </c>
      <c r="UW21" s="930">
        <f t="shared" ca="1" si="558"/>
        <v>0</v>
      </c>
      <c r="UX21" s="930">
        <f t="shared" ca="1" si="558"/>
        <v>0</v>
      </c>
      <c r="UY21" s="930">
        <f t="shared" ca="1" si="558"/>
        <v>0</v>
      </c>
      <c r="UZ21" s="930">
        <f t="shared" ca="1" si="558"/>
        <v>0</v>
      </c>
      <c r="VA21" s="930">
        <f t="shared" ca="1" si="558"/>
        <v>0</v>
      </c>
      <c r="VB21" s="930">
        <f t="shared" ca="1" si="558"/>
        <v>0</v>
      </c>
      <c r="VC21" s="930">
        <f t="shared" ca="1" si="558"/>
        <v>0</v>
      </c>
      <c r="VD21" s="930">
        <f t="shared" ca="1" si="558"/>
        <v>0</v>
      </c>
      <c r="VE21" s="930">
        <f t="shared" ca="1" si="558"/>
        <v>0</v>
      </c>
      <c r="VF21" s="930">
        <f t="shared" ca="1" si="558"/>
        <v>0</v>
      </c>
      <c r="VG21" s="930">
        <f t="shared" ca="1" si="558"/>
        <v>0</v>
      </c>
      <c r="VH21" s="930">
        <f t="shared" ca="1" si="558"/>
        <v>0</v>
      </c>
      <c r="VI21" s="930">
        <f t="shared" ca="1" si="558"/>
        <v>0</v>
      </c>
      <c r="VJ21" s="930">
        <f t="shared" ca="1" si="558"/>
        <v>0</v>
      </c>
      <c r="VK21" s="930">
        <f t="shared" ca="1" si="558"/>
        <v>0</v>
      </c>
      <c r="VL21" s="930">
        <f t="shared" ca="1" si="558"/>
        <v>0</v>
      </c>
      <c r="VM21" s="930">
        <f t="shared" ca="1" si="558"/>
        <v>0</v>
      </c>
      <c r="VN21" s="930">
        <f t="shared" ca="1" si="558"/>
        <v>0</v>
      </c>
      <c r="VO21" s="930">
        <f t="shared" ca="1" si="558"/>
        <v>0</v>
      </c>
      <c r="VP21" s="930">
        <f t="shared" ca="1" si="558"/>
        <v>0</v>
      </c>
      <c r="VQ21" s="930">
        <f t="shared" ca="1" si="558"/>
        <v>0</v>
      </c>
      <c r="VR21" s="930">
        <f t="shared" ca="1" si="558"/>
        <v>0</v>
      </c>
      <c r="VS21" s="930">
        <f t="shared" ca="1" si="558"/>
        <v>0</v>
      </c>
      <c r="VT21" s="930">
        <f t="shared" ca="1" si="558"/>
        <v>0</v>
      </c>
      <c r="VU21" s="930">
        <f t="shared" ca="1" si="558"/>
        <v>0</v>
      </c>
      <c r="VV21" s="930">
        <f t="shared" ca="1" si="558"/>
        <v>0</v>
      </c>
      <c r="VW21" s="930">
        <f t="shared" ca="1" si="558"/>
        <v>0</v>
      </c>
      <c r="VX21" s="930">
        <f t="shared" ca="1" si="558"/>
        <v>0</v>
      </c>
      <c r="VY21" s="930">
        <f t="shared" ca="1" si="558"/>
        <v>0</v>
      </c>
      <c r="VZ21" s="930">
        <f t="shared" ca="1" si="558"/>
        <v>0</v>
      </c>
      <c r="WA21" s="930">
        <f t="shared" ca="1" si="558"/>
        <v>0</v>
      </c>
      <c r="WB21" s="930">
        <f t="shared" ca="1" si="558"/>
        <v>0</v>
      </c>
      <c r="WC21" s="930">
        <f t="shared" ca="1" si="558"/>
        <v>0</v>
      </c>
      <c r="WD21" s="930">
        <f t="shared" ca="1" si="558"/>
        <v>0</v>
      </c>
      <c r="WE21" s="930">
        <f t="shared" ca="1" si="558"/>
        <v>0</v>
      </c>
      <c r="WF21" s="930">
        <f t="shared" ca="1" si="558"/>
        <v>0</v>
      </c>
      <c r="WG21" s="930">
        <f t="shared" ca="1" si="558"/>
        <v>0</v>
      </c>
      <c r="WH21" s="930">
        <f t="shared" ca="1" si="558"/>
        <v>0</v>
      </c>
      <c r="WI21" s="930">
        <f t="shared" ca="1" si="558"/>
        <v>0</v>
      </c>
      <c r="WJ21" s="930">
        <f t="shared" ca="1" si="558"/>
        <v>0</v>
      </c>
      <c r="WK21" s="930">
        <f t="shared" ca="1" si="558"/>
        <v>0</v>
      </c>
      <c r="WL21" s="930">
        <f t="shared" ca="1" si="558"/>
        <v>0</v>
      </c>
      <c r="WM21" s="930">
        <f t="shared" ca="1" si="558"/>
        <v>0</v>
      </c>
      <c r="WN21" s="930">
        <f t="shared" ca="1" si="558"/>
        <v>0</v>
      </c>
      <c r="WO21" s="930">
        <f t="shared" ca="1" si="558"/>
        <v>0</v>
      </c>
      <c r="WP21" s="930">
        <f t="shared" ca="1" si="558"/>
        <v>0</v>
      </c>
      <c r="WQ21" s="930">
        <f t="shared" ca="1" si="558"/>
        <v>0</v>
      </c>
      <c r="WR21" s="930">
        <f t="shared" ca="1" si="558"/>
        <v>0</v>
      </c>
      <c r="WS21" s="930">
        <f t="shared" ca="1" si="558"/>
        <v>0</v>
      </c>
      <c r="WT21" s="930">
        <f t="shared" ca="1" si="548"/>
        <v>0</v>
      </c>
      <c r="WU21" s="930">
        <f t="shared" ca="1" si="567"/>
        <v>0</v>
      </c>
      <c r="WV21" s="930">
        <f t="shared" ca="1" si="567"/>
        <v>0</v>
      </c>
      <c r="WW21" s="930">
        <f t="shared" ca="1" si="567"/>
        <v>0</v>
      </c>
      <c r="WX21" s="930">
        <f t="shared" ca="1" si="567"/>
        <v>0</v>
      </c>
      <c r="WY21" s="930">
        <f t="shared" ca="1" si="567"/>
        <v>0</v>
      </c>
      <c r="WZ21" s="930">
        <f t="shared" ca="1" si="567"/>
        <v>0</v>
      </c>
      <c r="XA21" s="930">
        <f t="shared" ca="1" si="567"/>
        <v>0</v>
      </c>
      <c r="XB21" s="930">
        <f t="shared" ca="1" si="567"/>
        <v>0</v>
      </c>
      <c r="XC21" s="930">
        <f t="shared" ca="1" si="567"/>
        <v>0</v>
      </c>
      <c r="XD21" s="930">
        <f t="shared" ca="1" si="567"/>
        <v>0</v>
      </c>
      <c r="XE21" s="930">
        <f t="shared" ca="1" si="567"/>
        <v>0</v>
      </c>
      <c r="XF21" s="930">
        <f t="shared" ca="1" si="567"/>
        <v>0</v>
      </c>
      <c r="XG21" s="930">
        <f t="shared" ca="1" si="567"/>
        <v>0</v>
      </c>
      <c r="XH21" s="930">
        <f t="shared" ca="1" si="567"/>
        <v>0</v>
      </c>
      <c r="XI21" s="930">
        <f t="shared" ca="1" si="567"/>
        <v>0</v>
      </c>
      <c r="XJ21" s="930">
        <f t="shared" ca="1" si="567"/>
        <v>0</v>
      </c>
      <c r="XK21" s="930">
        <f t="shared" ca="1" si="567"/>
        <v>0</v>
      </c>
      <c r="XL21" s="930">
        <f t="shared" ca="1" si="567"/>
        <v>0</v>
      </c>
      <c r="XM21" s="930">
        <f t="shared" ca="1" si="567"/>
        <v>0</v>
      </c>
      <c r="XN21" s="930">
        <f t="shared" ca="1" si="567"/>
        <v>0</v>
      </c>
      <c r="XO21" s="930">
        <f t="shared" ca="1" si="567"/>
        <v>0</v>
      </c>
      <c r="XP21" s="930">
        <f t="shared" ca="1" si="567"/>
        <v>0</v>
      </c>
      <c r="XQ21" s="930">
        <f t="shared" ca="1" si="567"/>
        <v>0</v>
      </c>
      <c r="XR21" s="930">
        <f t="shared" ca="1" si="567"/>
        <v>0</v>
      </c>
      <c r="XS21" s="930">
        <f t="shared" ca="1" si="567"/>
        <v>0</v>
      </c>
      <c r="XT21" s="930">
        <f t="shared" ca="1" si="567"/>
        <v>0</v>
      </c>
      <c r="XU21" s="930">
        <f t="shared" ca="1" si="567"/>
        <v>0</v>
      </c>
      <c r="XV21" s="930">
        <f t="shared" ca="1" si="567"/>
        <v>0</v>
      </c>
      <c r="XW21" s="930">
        <f t="shared" ca="1" si="567"/>
        <v>0</v>
      </c>
      <c r="XX21" s="930">
        <f t="shared" ca="1" si="567"/>
        <v>0</v>
      </c>
      <c r="XY21" s="930">
        <f t="shared" ca="1" si="567"/>
        <v>0</v>
      </c>
      <c r="XZ21" s="930">
        <f t="shared" ca="1" si="567"/>
        <v>0</v>
      </c>
      <c r="YA21" s="930">
        <f t="shared" ca="1" si="567"/>
        <v>0</v>
      </c>
      <c r="YB21" s="930">
        <f t="shared" ca="1" si="567"/>
        <v>0</v>
      </c>
      <c r="YC21" s="930">
        <f t="shared" ca="1" si="567"/>
        <v>0</v>
      </c>
      <c r="YD21" s="930">
        <f t="shared" ca="1" si="567"/>
        <v>0</v>
      </c>
      <c r="YE21" s="930">
        <f t="shared" ca="1" si="567"/>
        <v>0</v>
      </c>
      <c r="YF21" s="930">
        <f t="shared" ca="1" si="567"/>
        <v>0</v>
      </c>
      <c r="YG21" s="930">
        <f t="shared" ca="1" si="567"/>
        <v>0</v>
      </c>
      <c r="YH21" s="930">
        <f t="shared" ca="1" si="567"/>
        <v>0</v>
      </c>
      <c r="YI21" s="930">
        <f t="shared" ca="1" si="567"/>
        <v>0</v>
      </c>
      <c r="YJ21" s="930">
        <f t="shared" ca="1" si="567"/>
        <v>0</v>
      </c>
      <c r="YK21" s="930">
        <f t="shared" ca="1" si="567"/>
        <v>0</v>
      </c>
      <c r="YL21" s="930">
        <f t="shared" ca="1" si="567"/>
        <v>0</v>
      </c>
      <c r="YM21" s="930">
        <f t="shared" ca="1" si="567"/>
        <v>0</v>
      </c>
      <c r="YN21" s="930">
        <f t="shared" ca="1" si="567"/>
        <v>0</v>
      </c>
      <c r="YO21" s="930">
        <f t="shared" ca="1" si="567"/>
        <v>0</v>
      </c>
      <c r="YP21" s="930">
        <f t="shared" ca="1" si="567"/>
        <v>0</v>
      </c>
      <c r="YQ21" s="930">
        <f t="shared" ca="1" si="567"/>
        <v>0</v>
      </c>
      <c r="YR21" s="930">
        <f t="shared" ca="1" si="567"/>
        <v>0</v>
      </c>
      <c r="YS21" s="930">
        <f t="shared" ca="1" si="567"/>
        <v>0</v>
      </c>
      <c r="YT21" s="930">
        <f t="shared" ca="1" si="567"/>
        <v>0</v>
      </c>
      <c r="YU21" s="930">
        <f t="shared" ca="1" si="567"/>
        <v>0</v>
      </c>
      <c r="YV21" s="930">
        <f t="shared" ca="1" si="567"/>
        <v>0</v>
      </c>
      <c r="YW21" s="930">
        <f t="shared" ca="1" si="567"/>
        <v>0</v>
      </c>
      <c r="YX21" s="930">
        <f t="shared" ca="1" si="567"/>
        <v>0</v>
      </c>
      <c r="YY21" s="930">
        <f t="shared" ca="1" si="567"/>
        <v>0</v>
      </c>
      <c r="YZ21" s="930">
        <f t="shared" ca="1" si="567"/>
        <v>0</v>
      </c>
      <c r="ZA21" s="930">
        <f t="shared" ca="1" si="567"/>
        <v>0</v>
      </c>
      <c r="ZB21" s="930">
        <f t="shared" ca="1" si="567"/>
        <v>0</v>
      </c>
      <c r="ZC21" s="930">
        <f t="shared" ca="1" si="567"/>
        <v>0</v>
      </c>
      <c r="ZD21" s="930">
        <f t="shared" ca="1" si="567"/>
        <v>0</v>
      </c>
      <c r="ZE21" s="930">
        <f t="shared" ca="1" si="567"/>
        <v>0</v>
      </c>
      <c r="ZF21" s="930">
        <f t="shared" ca="1" si="567"/>
        <v>0</v>
      </c>
      <c r="ZG21" s="930">
        <f t="shared" ca="1" si="559"/>
        <v>0</v>
      </c>
      <c r="ZH21" s="930">
        <f t="shared" ca="1" si="559"/>
        <v>0</v>
      </c>
      <c r="ZI21" s="930">
        <f t="shared" ca="1" si="559"/>
        <v>0</v>
      </c>
      <c r="ZJ21" s="930">
        <f t="shared" ca="1" si="559"/>
        <v>0</v>
      </c>
      <c r="ZK21" s="930">
        <f t="shared" ca="1" si="559"/>
        <v>0</v>
      </c>
      <c r="ZL21" s="930">
        <f t="shared" ca="1" si="559"/>
        <v>0</v>
      </c>
      <c r="ZM21" s="930">
        <f t="shared" ca="1" si="559"/>
        <v>0</v>
      </c>
      <c r="ZN21" s="930">
        <f t="shared" ca="1" si="559"/>
        <v>0</v>
      </c>
      <c r="ZO21" s="930">
        <f t="shared" ca="1" si="559"/>
        <v>0</v>
      </c>
      <c r="ZP21" s="930">
        <f t="shared" ca="1" si="559"/>
        <v>0</v>
      </c>
      <c r="ZQ21" s="930">
        <f t="shared" ca="1" si="559"/>
        <v>0</v>
      </c>
      <c r="ZR21" s="930">
        <f t="shared" ca="1" si="559"/>
        <v>0</v>
      </c>
      <c r="ZS21" s="930">
        <f t="shared" ca="1" si="559"/>
        <v>0</v>
      </c>
      <c r="ZT21" s="930">
        <f t="shared" ca="1" si="559"/>
        <v>0</v>
      </c>
      <c r="ZU21" s="930">
        <f t="shared" ca="1" si="559"/>
        <v>0</v>
      </c>
      <c r="ZV21" s="930">
        <f t="shared" ca="1" si="559"/>
        <v>0</v>
      </c>
      <c r="ZW21" s="930">
        <f t="shared" ca="1" si="559"/>
        <v>0</v>
      </c>
      <c r="ZX21" s="930">
        <f t="shared" ca="1" si="559"/>
        <v>0</v>
      </c>
      <c r="ZY21" s="930">
        <f t="shared" ca="1" si="559"/>
        <v>0</v>
      </c>
      <c r="ZZ21" s="930">
        <f t="shared" ca="1" si="559"/>
        <v>0</v>
      </c>
    </row>
    <row r="22" spans="1:702" s="150" customFormat="1" ht="15" customHeight="1" x14ac:dyDescent="0.2">
      <c r="A22" s="150" t="s">
        <v>12</v>
      </c>
      <c r="B22" s="318">
        <f ca="1">II_2!B24</f>
        <v>2.15</v>
      </c>
      <c r="C22" s="283">
        <f ca="1">II_2!I24</f>
        <v>3139</v>
      </c>
      <c r="D22" s="147">
        <f ca="1">II_2!J24</f>
        <v>741.14</v>
      </c>
      <c r="E22" s="283" t="str">
        <f t="shared" ca="1" si="560"/>
        <v/>
      </c>
      <c r="F22" s="166" t="str">
        <f ca="1">IF(E22="","",ROUND(II_2!$H$34*F$10*100,0)/100)</f>
        <v/>
      </c>
      <c r="G22" s="166">
        <f t="shared" ca="1" si="554"/>
        <v>0</v>
      </c>
      <c r="H22" s="147">
        <f ca="1">IF(II_2!P24="",0,ROUND((II_2!$H$34-D22)*$H$11*100,0)/100)</f>
        <v>631.9</v>
      </c>
      <c r="I22" s="147">
        <f ca="1">IF(Para_2!L$42="nein",(H22*C22),IF(H22="",0,ROUND(IF(C22&gt;II_2!$I$36,(H22*II_2!$I$36),(H22*C22)),0)))</f>
        <v>1983534.0999999999</v>
      </c>
      <c r="J22" s="189">
        <f t="shared" ca="1" si="551"/>
        <v>1983534.0999999999</v>
      </c>
      <c r="K22" s="953">
        <f t="shared" ca="1" si="537"/>
        <v>1983534.0999999999</v>
      </c>
      <c r="L22" s="940">
        <f t="shared" ca="1" si="552"/>
        <v>1985346</v>
      </c>
      <c r="N22" s="930">
        <f t="shared" ca="1" si="553"/>
        <v>2471177.75</v>
      </c>
      <c r="O22" s="930">
        <f t="shared" ca="1" si="538"/>
        <v>2467254</v>
      </c>
      <c r="P22" s="930">
        <f t="shared" ca="1" si="538"/>
        <v>2463298.86</v>
      </c>
      <c r="Q22" s="930">
        <f t="shared" ca="1" si="538"/>
        <v>2459375.11</v>
      </c>
      <c r="R22" s="930">
        <f t="shared" ca="1" si="538"/>
        <v>2455451.36</v>
      </c>
      <c r="S22" s="930">
        <f t="shared" ca="1" si="538"/>
        <v>2451527.61</v>
      </c>
      <c r="T22" s="930">
        <f t="shared" ca="1" si="538"/>
        <v>2447572.4700000002</v>
      </c>
      <c r="U22" s="930">
        <f t="shared" ca="1" si="538"/>
        <v>2443648.7200000002</v>
      </c>
      <c r="V22" s="930">
        <f t="shared" ca="1" si="538"/>
        <v>2439724.9700000002</v>
      </c>
      <c r="W22" s="930">
        <f t="shared" ca="1" si="538"/>
        <v>2435769.83</v>
      </c>
      <c r="X22" s="930">
        <f t="shared" ca="1" si="538"/>
        <v>2431846.08</v>
      </c>
      <c r="Y22" s="930">
        <f t="shared" ca="1" si="538"/>
        <v>2427922.33</v>
      </c>
      <c r="Z22" s="930">
        <f t="shared" ca="1" si="538"/>
        <v>2423998.58</v>
      </c>
      <c r="AA22" s="930">
        <f t="shared" ca="1" si="538"/>
        <v>2420043.44</v>
      </c>
      <c r="AB22" s="930">
        <f t="shared" ca="1" si="538"/>
        <v>2416119.69</v>
      </c>
      <c r="AC22" s="930">
        <f t="shared" ca="1" si="538"/>
        <v>2412195.94</v>
      </c>
      <c r="AD22" s="930">
        <f t="shared" ca="1" si="538"/>
        <v>2408240.8000000003</v>
      </c>
      <c r="AE22" s="930">
        <f t="shared" ca="1" si="538"/>
        <v>2404317.0500000003</v>
      </c>
      <c r="AF22" s="930">
        <f t="shared" ca="1" si="538"/>
        <v>2400393.3000000003</v>
      </c>
      <c r="AG22" s="930">
        <f t="shared" ca="1" si="538"/>
        <v>2396469.5500000003</v>
      </c>
      <c r="AH22" s="930">
        <f t="shared" ca="1" si="538"/>
        <v>2392514.41</v>
      </c>
      <c r="AI22" s="930">
        <f t="shared" ca="1" si="538"/>
        <v>2388590.66</v>
      </c>
      <c r="AJ22" s="930">
        <f t="shared" ca="1" si="538"/>
        <v>2384666.91</v>
      </c>
      <c r="AK22" s="930">
        <f t="shared" ca="1" si="538"/>
        <v>2380743.16</v>
      </c>
      <c r="AL22" s="930">
        <f t="shared" ca="1" si="538"/>
        <v>2376788.02</v>
      </c>
      <c r="AM22" s="930">
        <f t="shared" ca="1" si="538"/>
        <v>2372864.27</v>
      </c>
      <c r="AN22" s="930">
        <f t="shared" ca="1" si="538"/>
        <v>2368940.52</v>
      </c>
      <c r="AO22" s="930">
        <f t="shared" ca="1" si="538"/>
        <v>2364985.38</v>
      </c>
      <c r="AP22" s="930">
        <f t="shared" ca="1" si="538"/>
        <v>2361061.63</v>
      </c>
      <c r="AQ22" s="930">
        <f t="shared" ca="1" si="561"/>
        <v>2357137.88</v>
      </c>
      <c r="AR22" s="930">
        <f t="shared" ca="1" si="561"/>
        <v>2353214.13</v>
      </c>
      <c r="AS22" s="930">
        <f t="shared" ca="1" si="561"/>
        <v>2349258.9899999998</v>
      </c>
      <c r="AT22" s="930">
        <f t="shared" ca="1" si="561"/>
        <v>2345335.2399999998</v>
      </c>
      <c r="AU22" s="930">
        <f t="shared" ca="1" si="561"/>
        <v>2341411.4899999998</v>
      </c>
      <c r="AV22" s="930">
        <f t="shared" ca="1" si="561"/>
        <v>2337487.7399999998</v>
      </c>
      <c r="AW22" s="930">
        <f t="shared" ca="1" si="561"/>
        <v>2333532.6</v>
      </c>
      <c r="AX22" s="930">
        <f t="shared" ca="1" si="561"/>
        <v>2329608.85</v>
      </c>
      <c r="AY22" s="930">
        <f t="shared" ca="1" si="561"/>
        <v>2325685.1</v>
      </c>
      <c r="AZ22" s="930">
        <f t="shared" ca="1" si="561"/>
        <v>2321729.96</v>
      </c>
      <c r="BA22" s="930">
        <f t="shared" ca="1" si="561"/>
        <v>2317806.21</v>
      </c>
      <c r="BB22" s="930">
        <f t="shared" ca="1" si="561"/>
        <v>2313882.46</v>
      </c>
      <c r="BC22" s="930">
        <f t="shared" ca="1" si="561"/>
        <v>2309958.71</v>
      </c>
      <c r="BD22" s="930">
        <f t="shared" ca="1" si="561"/>
        <v>2306003.5699999998</v>
      </c>
      <c r="BE22" s="930">
        <f t="shared" ca="1" si="561"/>
        <v>2302079.8199999998</v>
      </c>
      <c r="BF22" s="930">
        <f t="shared" ca="1" si="561"/>
        <v>2298156.0699999998</v>
      </c>
      <c r="BG22" s="930">
        <f t="shared" ca="1" si="561"/>
        <v>2294200.9300000002</v>
      </c>
      <c r="BH22" s="930">
        <f t="shared" ca="1" si="561"/>
        <v>2290277.1800000002</v>
      </c>
      <c r="BI22" s="930">
        <f t="shared" ca="1" si="561"/>
        <v>2286353.4300000002</v>
      </c>
      <c r="BJ22" s="930">
        <f t="shared" ca="1" si="561"/>
        <v>2282429.6800000002</v>
      </c>
      <c r="BK22" s="930">
        <f t="shared" ca="1" si="561"/>
        <v>2278474.54</v>
      </c>
      <c r="BL22" s="930">
        <f t="shared" ca="1" si="561"/>
        <v>2274550.79</v>
      </c>
      <c r="BM22" s="930">
        <f t="shared" ca="1" si="561"/>
        <v>2270627.04</v>
      </c>
      <c r="BN22" s="930">
        <f t="shared" ca="1" si="561"/>
        <v>2266703.29</v>
      </c>
      <c r="BO22" s="930">
        <f t="shared" ca="1" si="561"/>
        <v>2262748.15</v>
      </c>
      <c r="BP22" s="930">
        <f t="shared" ca="1" si="561"/>
        <v>2258824.4</v>
      </c>
      <c r="BQ22" s="930">
        <f t="shared" ca="1" si="561"/>
        <v>2254900.65</v>
      </c>
      <c r="BR22" s="930">
        <f t="shared" ca="1" si="561"/>
        <v>2250945.5100000002</v>
      </c>
      <c r="BS22" s="930">
        <f t="shared" ca="1" si="561"/>
        <v>2247021.7600000002</v>
      </c>
      <c r="BT22" s="930">
        <f t="shared" ca="1" si="561"/>
        <v>2243098.0100000002</v>
      </c>
      <c r="BU22" s="930">
        <f t="shared" ca="1" si="561"/>
        <v>2239174.2600000002</v>
      </c>
      <c r="BV22" s="930">
        <f t="shared" ca="1" si="561"/>
        <v>2235219.12</v>
      </c>
      <c r="BW22" s="930">
        <f t="shared" ca="1" si="561"/>
        <v>2231295.37</v>
      </c>
      <c r="BX22" s="930">
        <f t="shared" ca="1" si="561"/>
        <v>2227371.62</v>
      </c>
      <c r="BY22" s="930">
        <f t="shared" ca="1" si="561"/>
        <v>2223447.87</v>
      </c>
      <c r="BZ22" s="930">
        <f t="shared" ca="1" si="561"/>
        <v>2219492.73</v>
      </c>
      <c r="CA22" s="930">
        <f t="shared" ca="1" si="561"/>
        <v>2215568.98</v>
      </c>
      <c r="CB22" s="930">
        <f t="shared" ca="1" si="561"/>
        <v>2211645.23</v>
      </c>
      <c r="CC22" s="930">
        <f t="shared" ca="1" si="561"/>
        <v>2207690.09</v>
      </c>
      <c r="CD22" s="930">
        <f t="shared" ca="1" si="561"/>
        <v>2203766.34</v>
      </c>
      <c r="CE22" s="930">
        <f t="shared" ca="1" si="561"/>
        <v>2199842.59</v>
      </c>
      <c r="CF22" s="930">
        <f t="shared" ca="1" si="561"/>
        <v>2195918.84</v>
      </c>
      <c r="CG22" s="930">
        <f t="shared" ca="1" si="561"/>
        <v>2191963.6999999997</v>
      </c>
      <c r="CH22" s="930">
        <f t="shared" ca="1" si="561"/>
        <v>2188039.9499999997</v>
      </c>
      <c r="CI22" s="930">
        <f t="shared" ca="1" si="561"/>
        <v>2184116.1999999997</v>
      </c>
      <c r="CJ22" s="930">
        <f t="shared" ca="1" si="561"/>
        <v>2180161.06</v>
      </c>
      <c r="CK22" s="930">
        <f t="shared" ca="1" si="561"/>
        <v>2176237.31</v>
      </c>
      <c r="CL22" s="930">
        <f t="shared" ca="1" si="561"/>
        <v>2172313.56</v>
      </c>
      <c r="CM22" s="930">
        <f t="shared" ca="1" si="561"/>
        <v>2168389.81</v>
      </c>
      <c r="CN22" s="930">
        <f t="shared" ca="1" si="561"/>
        <v>2164434.67</v>
      </c>
      <c r="CO22" s="930">
        <f t="shared" ca="1" si="561"/>
        <v>2160510.92</v>
      </c>
      <c r="CP22" s="930">
        <f t="shared" ca="1" si="561"/>
        <v>2156587.17</v>
      </c>
      <c r="CQ22" s="930">
        <f t="shared" ca="1" si="561"/>
        <v>2152663.42</v>
      </c>
      <c r="CR22" s="930">
        <f t="shared" ca="1" si="561"/>
        <v>2148708.2799999998</v>
      </c>
      <c r="CS22" s="930">
        <f t="shared" ca="1" si="561"/>
        <v>2144784.5299999998</v>
      </c>
      <c r="CT22" s="930">
        <f t="shared" ca="1" si="561"/>
        <v>2140860.7799999998</v>
      </c>
      <c r="CU22" s="930">
        <f t="shared" ca="1" si="561"/>
        <v>2136905.64</v>
      </c>
      <c r="CV22" s="930">
        <f t="shared" ca="1" si="561"/>
        <v>2132981.89</v>
      </c>
      <c r="CW22" s="930">
        <f t="shared" ca="1" si="561"/>
        <v>2129058.14</v>
      </c>
      <c r="CX22" s="930">
        <f t="shared" ca="1" si="561"/>
        <v>2125134.39</v>
      </c>
      <c r="CY22" s="930">
        <f t="shared" ca="1" si="561"/>
        <v>2121179.25</v>
      </c>
      <c r="CZ22" s="930">
        <f t="shared" ca="1" si="561"/>
        <v>2117255.5</v>
      </c>
      <c r="DA22" s="930">
        <f t="shared" ca="1" si="562"/>
        <v>2113331.75</v>
      </c>
      <c r="DB22" s="930">
        <f t="shared" ca="1" si="562"/>
        <v>2109408</v>
      </c>
      <c r="DC22" s="930">
        <f t="shared" ca="1" si="562"/>
        <v>2105452.86</v>
      </c>
      <c r="DD22" s="930">
        <f t="shared" ca="1" si="562"/>
        <v>2101529.11</v>
      </c>
      <c r="DE22" s="930">
        <f t="shared" ca="1" si="562"/>
        <v>2097605.36</v>
      </c>
      <c r="DF22" s="930">
        <f t="shared" ca="1" si="562"/>
        <v>2093650.22</v>
      </c>
      <c r="DG22" s="930">
        <f t="shared" ca="1" si="562"/>
        <v>2089726.47</v>
      </c>
      <c r="DH22" s="930">
        <f t="shared" ca="1" si="562"/>
        <v>2085802.72</v>
      </c>
      <c r="DI22" s="930">
        <f t="shared" ca="1" si="562"/>
        <v>2081878.97</v>
      </c>
      <c r="DJ22" s="930">
        <f t="shared" ca="1" si="562"/>
        <v>2077923.83</v>
      </c>
      <c r="DK22" s="930">
        <f t="shared" ca="1" si="562"/>
        <v>2074000.08</v>
      </c>
      <c r="DL22" s="930">
        <f t="shared" ca="1" si="562"/>
        <v>2070076.33</v>
      </c>
      <c r="DM22" s="930">
        <f t="shared" ca="1" si="562"/>
        <v>2066121.1900000002</v>
      </c>
      <c r="DN22" s="930">
        <f t="shared" ca="1" si="562"/>
        <v>2062197.4400000002</v>
      </c>
      <c r="DO22" s="930">
        <f t="shared" ca="1" si="562"/>
        <v>2058273.6900000002</v>
      </c>
      <c r="DP22" s="930">
        <f t="shared" ca="1" si="562"/>
        <v>2054349.9400000002</v>
      </c>
      <c r="DQ22" s="930">
        <f t="shared" ca="1" si="562"/>
        <v>2050394.8</v>
      </c>
      <c r="DR22" s="930">
        <f t="shared" ca="1" si="562"/>
        <v>2046471.05</v>
      </c>
      <c r="DS22" s="930">
        <f t="shared" ca="1" si="562"/>
        <v>2042547.3</v>
      </c>
      <c r="DT22" s="930">
        <f t="shared" ca="1" si="562"/>
        <v>2038623.55</v>
      </c>
      <c r="DU22" s="930">
        <f t="shared" ca="1" si="562"/>
        <v>2034668.4100000001</v>
      </c>
      <c r="DV22" s="930">
        <f t="shared" ca="1" si="562"/>
        <v>2030744.6600000001</v>
      </c>
      <c r="DW22" s="930">
        <f t="shared" ca="1" si="562"/>
        <v>2026820.9100000001</v>
      </c>
      <c r="DX22" s="930">
        <f t="shared" ca="1" si="562"/>
        <v>2022865.7699999998</v>
      </c>
      <c r="DY22" s="930">
        <f t="shared" ca="1" si="562"/>
        <v>2018942.0199999998</v>
      </c>
      <c r="DZ22" s="930">
        <f t="shared" ca="1" si="562"/>
        <v>2015018.2699999998</v>
      </c>
      <c r="EA22" s="930">
        <f t="shared" ca="1" si="562"/>
        <v>2011094.5199999998</v>
      </c>
      <c r="EB22" s="930">
        <f t="shared" ca="1" si="562"/>
        <v>2007139.38</v>
      </c>
      <c r="EC22" s="930">
        <f t="shared" ca="1" si="562"/>
        <v>2003215.63</v>
      </c>
      <c r="ED22" s="930">
        <f t="shared" ca="1" si="562"/>
        <v>1999291.88</v>
      </c>
      <c r="EE22" s="930">
        <f t="shared" ca="1" si="562"/>
        <v>1995368.13</v>
      </c>
      <c r="EF22" s="930">
        <f t="shared" ca="1" si="562"/>
        <v>1991412.99</v>
      </c>
      <c r="EG22" s="930">
        <f t="shared" ca="1" si="562"/>
        <v>1987489.24</v>
      </c>
      <c r="EH22" s="930">
        <f t="shared" ca="1" si="562"/>
        <v>1983565.49</v>
      </c>
      <c r="EI22" s="930">
        <f t="shared" ca="1" si="562"/>
        <v>1979610.3499999999</v>
      </c>
      <c r="EJ22" s="930">
        <f t="shared" ca="1" si="562"/>
        <v>1975686.5999999999</v>
      </c>
      <c r="EK22" s="930">
        <f t="shared" ca="1" si="562"/>
        <v>1971762.8499999999</v>
      </c>
      <c r="EL22" s="930">
        <f t="shared" ca="1" si="562"/>
        <v>1967839.0999999999</v>
      </c>
      <c r="EM22" s="930">
        <f t="shared" ca="1" si="562"/>
        <v>1963883.96</v>
      </c>
      <c r="EN22" s="930">
        <f t="shared" ca="1" si="562"/>
        <v>1959960.21</v>
      </c>
      <c r="EO22" s="930">
        <f t="shared" ca="1" si="562"/>
        <v>1956036.46</v>
      </c>
      <c r="EP22" s="930">
        <f t="shared" ca="1" si="562"/>
        <v>1952081.32</v>
      </c>
      <c r="EQ22" s="930">
        <f t="shared" ca="1" si="562"/>
        <v>1948157.57</v>
      </c>
      <c r="ER22" s="930">
        <f t="shared" ca="1" si="562"/>
        <v>1944233.82</v>
      </c>
      <c r="ES22" s="930">
        <f t="shared" ca="1" si="562"/>
        <v>1940310.07</v>
      </c>
      <c r="ET22" s="930">
        <f t="shared" ca="1" si="562"/>
        <v>1936354.93</v>
      </c>
      <c r="EU22" s="930">
        <f t="shared" ca="1" si="562"/>
        <v>1932431.18</v>
      </c>
      <c r="EV22" s="930">
        <f t="shared" ca="1" si="562"/>
        <v>1928507.43</v>
      </c>
      <c r="EW22" s="930">
        <f t="shared" ca="1" si="562"/>
        <v>1924583.68</v>
      </c>
      <c r="EX22" s="930">
        <f t="shared" ca="1" si="562"/>
        <v>1920628.54</v>
      </c>
      <c r="EY22" s="930">
        <f t="shared" ca="1" si="562"/>
        <v>1916704.79</v>
      </c>
      <c r="EZ22" s="930">
        <f t="shared" ca="1" si="562"/>
        <v>1912781.04</v>
      </c>
      <c r="FA22" s="930">
        <f t="shared" ca="1" si="562"/>
        <v>1908825.9000000001</v>
      </c>
      <c r="FB22" s="930">
        <f t="shared" ca="1" si="562"/>
        <v>1904902.1500000001</v>
      </c>
      <c r="FC22" s="930">
        <f t="shared" ca="1" si="562"/>
        <v>1900978.4000000001</v>
      </c>
      <c r="FD22" s="930">
        <f t="shared" ca="1" si="562"/>
        <v>1897054.6500000001</v>
      </c>
      <c r="FE22" s="930">
        <f t="shared" ca="1" si="562"/>
        <v>1893099.51</v>
      </c>
      <c r="FF22" s="930">
        <f t="shared" ca="1" si="562"/>
        <v>1889175.76</v>
      </c>
      <c r="FG22" s="930">
        <f t="shared" ca="1" si="562"/>
        <v>1885252.01</v>
      </c>
      <c r="FH22" s="930">
        <f t="shared" ca="1" si="562"/>
        <v>1881328.26</v>
      </c>
      <c r="FI22" s="930">
        <f t="shared" ca="1" si="562"/>
        <v>1877373.12</v>
      </c>
      <c r="FJ22" s="930">
        <f t="shared" ca="1" si="562"/>
        <v>1873449.37</v>
      </c>
      <c r="FK22" s="930">
        <f t="shared" ca="1" si="562"/>
        <v>1869525.62</v>
      </c>
      <c r="FL22" s="930">
        <f t="shared" ref="FL22:HW23" ca="1" si="569">(ROUND(IF(((FL$8-$D22)*$H$11)&lt;0,0,(FL$8-$D22)*$H$11),2))*$C22</f>
        <v>1865570.4800000002</v>
      </c>
      <c r="FM22" s="930">
        <f t="shared" ca="1" si="569"/>
        <v>1861646.7300000002</v>
      </c>
      <c r="FN22" s="930">
        <f t="shared" ca="1" si="569"/>
        <v>1857722.9800000002</v>
      </c>
      <c r="FO22" s="930">
        <f t="shared" ca="1" si="569"/>
        <v>1853799.2300000002</v>
      </c>
      <c r="FP22" s="930">
        <f t="shared" ca="1" si="569"/>
        <v>1849844.0899999999</v>
      </c>
      <c r="FQ22" s="930">
        <f t="shared" ca="1" si="569"/>
        <v>1845920.3399999999</v>
      </c>
      <c r="FR22" s="930">
        <f t="shared" ca="1" si="569"/>
        <v>1841996.5899999999</v>
      </c>
      <c r="FS22" s="930">
        <f t="shared" ca="1" si="569"/>
        <v>1838041.45</v>
      </c>
      <c r="FT22" s="930">
        <f t="shared" ca="1" si="569"/>
        <v>1834117.7</v>
      </c>
      <c r="FU22" s="930">
        <f t="shared" ca="1" si="569"/>
        <v>1830193.95</v>
      </c>
      <c r="FV22" s="930">
        <f t="shared" ca="1" si="569"/>
        <v>1826270.2</v>
      </c>
      <c r="FW22" s="930">
        <f t="shared" ca="1" si="569"/>
        <v>1822315.0599999998</v>
      </c>
      <c r="FX22" s="930">
        <f t="shared" ca="1" si="569"/>
        <v>1818391.3099999998</v>
      </c>
      <c r="FY22" s="930">
        <f t="shared" ca="1" si="569"/>
        <v>1814467.5599999998</v>
      </c>
      <c r="FZ22" s="930">
        <f t="shared" ca="1" si="569"/>
        <v>1810543.8099999998</v>
      </c>
      <c r="GA22" s="930">
        <f t="shared" ca="1" si="569"/>
        <v>1806588.67</v>
      </c>
      <c r="GB22" s="930">
        <f t="shared" ca="1" si="569"/>
        <v>1802664.92</v>
      </c>
      <c r="GC22" s="930">
        <f t="shared" ca="1" si="569"/>
        <v>1798741.17</v>
      </c>
      <c r="GD22" s="930">
        <f t="shared" ca="1" si="569"/>
        <v>1794786.03</v>
      </c>
      <c r="GE22" s="930">
        <f t="shared" ca="1" si="569"/>
        <v>1790862.28</v>
      </c>
      <c r="GF22" s="930">
        <f t="shared" ca="1" si="569"/>
        <v>1786938.53</v>
      </c>
      <c r="GG22" s="930">
        <f t="shared" ca="1" si="569"/>
        <v>1783014.78</v>
      </c>
      <c r="GH22" s="930">
        <f t="shared" ca="1" si="569"/>
        <v>1779059.64</v>
      </c>
      <c r="GI22" s="930">
        <f t="shared" ca="1" si="569"/>
        <v>1775135.89</v>
      </c>
      <c r="GJ22" s="930">
        <f t="shared" ca="1" si="569"/>
        <v>1771212.14</v>
      </c>
      <c r="GK22" s="930">
        <f t="shared" ca="1" si="569"/>
        <v>1767288.39</v>
      </c>
      <c r="GL22" s="930">
        <f t="shared" ca="1" si="569"/>
        <v>1763333.25</v>
      </c>
      <c r="GM22" s="930">
        <f t="shared" ca="1" si="569"/>
        <v>1759409.5</v>
      </c>
      <c r="GN22" s="930">
        <f t="shared" ca="1" si="569"/>
        <v>1755485.75</v>
      </c>
      <c r="GO22" s="930">
        <f t="shared" ca="1" si="569"/>
        <v>1751530.61</v>
      </c>
      <c r="GP22" s="930">
        <f t="shared" ca="1" si="569"/>
        <v>1747606.86</v>
      </c>
      <c r="GQ22" s="930">
        <f t="shared" ca="1" si="569"/>
        <v>1743683.11</v>
      </c>
      <c r="GR22" s="930">
        <f t="shared" ca="1" si="569"/>
        <v>1739759.36</v>
      </c>
      <c r="GS22" s="930">
        <f t="shared" ca="1" si="569"/>
        <v>1735804.22</v>
      </c>
      <c r="GT22" s="930">
        <f t="shared" ca="1" si="569"/>
        <v>1731880.47</v>
      </c>
      <c r="GU22" s="930">
        <f t="shared" ca="1" si="569"/>
        <v>1727956.72</v>
      </c>
      <c r="GV22" s="930">
        <f t="shared" ca="1" si="569"/>
        <v>1724001.58</v>
      </c>
      <c r="GW22" s="930">
        <f t="shared" ca="1" si="569"/>
        <v>1720077.83</v>
      </c>
      <c r="GX22" s="930">
        <f t="shared" ca="1" si="569"/>
        <v>1716154.08</v>
      </c>
      <c r="GY22" s="930">
        <f t="shared" ca="1" si="569"/>
        <v>1712230.33</v>
      </c>
      <c r="GZ22" s="930">
        <f t="shared" ca="1" si="569"/>
        <v>1708275.1900000002</v>
      </c>
      <c r="HA22" s="930">
        <f t="shared" ca="1" si="569"/>
        <v>1704351.4400000002</v>
      </c>
      <c r="HB22" s="930">
        <f t="shared" ca="1" si="569"/>
        <v>1700427.6900000002</v>
      </c>
      <c r="HC22" s="930">
        <f t="shared" ca="1" si="569"/>
        <v>1696503.9400000002</v>
      </c>
      <c r="HD22" s="930">
        <f t="shared" ca="1" si="569"/>
        <v>1692548.8</v>
      </c>
      <c r="HE22" s="930">
        <f t="shared" ca="1" si="569"/>
        <v>1688625.05</v>
      </c>
      <c r="HF22" s="930">
        <f t="shared" ca="1" si="569"/>
        <v>1684701.3</v>
      </c>
      <c r="HG22" s="930">
        <f t="shared" ca="1" si="569"/>
        <v>1680746.1600000001</v>
      </c>
      <c r="HH22" s="930">
        <f t="shared" ca="1" si="569"/>
        <v>1676822.4100000001</v>
      </c>
      <c r="HI22" s="930">
        <f t="shared" ca="1" si="569"/>
        <v>1672898.6600000001</v>
      </c>
      <c r="HJ22" s="930">
        <f t="shared" ca="1" si="569"/>
        <v>1668974.9100000001</v>
      </c>
      <c r="HK22" s="930">
        <f t="shared" ca="1" si="569"/>
        <v>1665019.7699999998</v>
      </c>
      <c r="HL22" s="930">
        <f t="shared" ca="1" si="569"/>
        <v>1661096.0199999998</v>
      </c>
      <c r="HM22" s="930">
        <f t="shared" ca="1" si="569"/>
        <v>1657172.2699999998</v>
      </c>
      <c r="HN22" s="930">
        <f t="shared" ca="1" si="569"/>
        <v>1653248.5199999998</v>
      </c>
      <c r="HO22" s="930">
        <f t="shared" ca="1" si="569"/>
        <v>1649293.38</v>
      </c>
      <c r="HP22" s="930">
        <f t="shared" ca="1" si="569"/>
        <v>1645369.63</v>
      </c>
      <c r="HQ22" s="930">
        <f t="shared" ca="1" si="569"/>
        <v>1641445.88</v>
      </c>
      <c r="HR22" s="930">
        <f t="shared" ca="1" si="569"/>
        <v>1637490.74</v>
      </c>
      <c r="HS22" s="930">
        <f t="shared" ca="1" si="569"/>
        <v>1633566.99</v>
      </c>
      <c r="HT22" s="930">
        <f t="shared" ca="1" si="569"/>
        <v>1629643.24</v>
      </c>
      <c r="HU22" s="930">
        <f t="shared" ca="1" si="569"/>
        <v>1625719.49</v>
      </c>
      <c r="HV22" s="930">
        <f t="shared" ca="1" si="569"/>
        <v>1621764.3499999999</v>
      </c>
      <c r="HW22" s="930">
        <f t="shared" ca="1" si="569"/>
        <v>1617840.5999999999</v>
      </c>
      <c r="HX22" s="930">
        <f t="shared" ca="1" si="563"/>
        <v>1613916.8499999999</v>
      </c>
      <c r="HY22" s="930">
        <f t="shared" ca="1" si="563"/>
        <v>1609961.71</v>
      </c>
      <c r="HZ22" s="930">
        <f t="shared" ca="1" si="563"/>
        <v>1606037.96</v>
      </c>
      <c r="IA22" s="930">
        <f t="shared" ca="1" si="568"/>
        <v>1602114.21</v>
      </c>
      <c r="IB22" s="930">
        <f t="shared" ca="1" si="568"/>
        <v>1598190.46</v>
      </c>
      <c r="IC22" s="930">
        <f t="shared" ca="1" si="568"/>
        <v>1594235.32</v>
      </c>
      <c r="ID22" s="930">
        <f t="shared" ca="1" si="568"/>
        <v>1590311.57</v>
      </c>
      <c r="IE22" s="930">
        <f t="shared" ca="1" si="568"/>
        <v>1586387.82</v>
      </c>
      <c r="IF22" s="930">
        <f t="shared" ca="1" si="568"/>
        <v>1582464.07</v>
      </c>
      <c r="IG22" s="930">
        <f t="shared" ca="1" si="568"/>
        <v>1578508.93</v>
      </c>
      <c r="IH22" s="930">
        <f t="shared" ca="1" si="568"/>
        <v>1574585.18</v>
      </c>
      <c r="II22" s="930">
        <f t="shared" ca="1" si="568"/>
        <v>1570661.43</v>
      </c>
      <c r="IJ22" s="930">
        <f t="shared" ca="1" si="568"/>
        <v>1566706.29</v>
      </c>
      <c r="IK22" s="930">
        <f t="shared" ca="1" si="568"/>
        <v>1562782.54</v>
      </c>
      <c r="IL22" s="930">
        <f t="shared" ca="1" si="568"/>
        <v>1558858.79</v>
      </c>
      <c r="IM22" s="930">
        <f t="shared" ca="1" si="568"/>
        <v>1554935.04</v>
      </c>
      <c r="IN22" s="930">
        <f t="shared" ca="1" si="568"/>
        <v>1550979.9000000001</v>
      </c>
      <c r="IO22" s="930">
        <f t="shared" ca="1" si="568"/>
        <v>1547056.1500000001</v>
      </c>
      <c r="IP22" s="930">
        <f t="shared" ca="1" si="568"/>
        <v>1543132.4000000001</v>
      </c>
      <c r="IQ22" s="930">
        <f t="shared" ca="1" si="568"/>
        <v>1539208.6500000001</v>
      </c>
      <c r="IR22" s="930">
        <f t="shared" ca="1" si="568"/>
        <v>1535253.51</v>
      </c>
      <c r="IS22" s="930">
        <f t="shared" ca="1" si="568"/>
        <v>1531329.76</v>
      </c>
      <c r="IT22" s="930">
        <f t="shared" ca="1" si="568"/>
        <v>1527406.01</v>
      </c>
      <c r="IU22" s="930">
        <f t="shared" ca="1" si="568"/>
        <v>1523450.8699999999</v>
      </c>
      <c r="IV22" s="930">
        <f t="shared" ca="1" si="568"/>
        <v>1519527.1199999999</v>
      </c>
      <c r="IW22" s="930">
        <f t="shared" ca="1" si="568"/>
        <v>1515603.3699999999</v>
      </c>
      <c r="IX22" s="930">
        <f t="shared" ca="1" si="568"/>
        <v>1511679.6199999999</v>
      </c>
      <c r="IY22" s="930">
        <f t="shared" ca="1" si="568"/>
        <v>1507724.48</v>
      </c>
      <c r="IZ22" s="930">
        <f t="shared" ca="1" si="568"/>
        <v>1503800.73</v>
      </c>
      <c r="JA22" s="930">
        <f t="shared" ca="1" si="568"/>
        <v>1499876.98</v>
      </c>
      <c r="JB22" s="930">
        <f t="shared" ca="1" si="568"/>
        <v>1495921.84</v>
      </c>
      <c r="JC22" s="930">
        <f t="shared" ca="1" si="568"/>
        <v>1491998.09</v>
      </c>
      <c r="JD22" s="930">
        <f t="shared" ca="1" si="568"/>
        <v>1488074.34</v>
      </c>
      <c r="JE22" s="930">
        <f t="shared" ca="1" si="568"/>
        <v>1484150.59</v>
      </c>
      <c r="JF22" s="930">
        <f t="shared" ca="1" si="568"/>
        <v>1480195.45</v>
      </c>
      <c r="JG22" s="930">
        <f t="shared" ca="1" si="568"/>
        <v>1476271.7</v>
      </c>
      <c r="JH22" s="930">
        <f t="shared" ca="1" si="568"/>
        <v>1472347.95</v>
      </c>
      <c r="JI22" s="930">
        <f t="shared" ca="1" si="568"/>
        <v>1468424.2</v>
      </c>
      <c r="JJ22" s="930">
        <f t="shared" ca="1" si="568"/>
        <v>1464469.06</v>
      </c>
      <c r="JK22" s="930">
        <f t="shared" ca="1" si="568"/>
        <v>1460545.31</v>
      </c>
      <c r="JL22" s="930">
        <f t="shared" ca="1" si="568"/>
        <v>1456621.56</v>
      </c>
      <c r="JM22" s="930">
        <f t="shared" ca="1" si="568"/>
        <v>1452666.42</v>
      </c>
      <c r="JN22" s="930">
        <f t="shared" ca="1" si="568"/>
        <v>1448742.67</v>
      </c>
      <c r="JO22" s="930">
        <f t="shared" ca="1" si="568"/>
        <v>1444818.92</v>
      </c>
      <c r="JP22" s="930">
        <f t="shared" ca="1" si="568"/>
        <v>1440895.17</v>
      </c>
      <c r="JQ22" s="930">
        <f t="shared" ca="1" si="568"/>
        <v>1436940.03</v>
      </c>
      <c r="JR22" s="930">
        <f t="shared" ca="1" si="568"/>
        <v>1433016.28</v>
      </c>
      <c r="JS22" s="930">
        <f t="shared" ca="1" si="568"/>
        <v>1429092.53</v>
      </c>
      <c r="JT22" s="930">
        <f t="shared" ca="1" si="568"/>
        <v>1425168.78</v>
      </c>
      <c r="JU22" s="930">
        <f t="shared" ca="1" si="568"/>
        <v>1421213.64</v>
      </c>
      <c r="JV22" s="930">
        <f t="shared" ca="1" si="568"/>
        <v>1417289.89</v>
      </c>
      <c r="JW22" s="930">
        <f t="shared" ca="1" si="568"/>
        <v>1413366.14</v>
      </c>
      <c r="JX22" s="930">
        <f t="shared" ca="1" si="568"/>
        <v>1409411</v>
      </c>
      <c r="JY22" s="930">
        <f t="shared" ca="1" si="568"/>
        <v>1405487.25</v>
      </c>
      <c r="JZ22" s="930">
        <f t="shared" ca="1" si="568"/>
        <v>1401563.5</v>
      </c>
      <c r="KA22" s="930">
        <f t="shared" ca="1" si="568"/>
        <v>1397639.75</v>
      </c>
      <c r="KB22" s="930">
        <f t="shared" ca="1" si="568"/>
        <v>1393684.61</v>
      </c>
      <c r="KC22" s="930">
        <f t="shared" ca="1" si="568"/>
        <v>1389760.86</v>
      </c>
      <c r="KD22" s="930">
        <f t="shared" ca="1" si="568"/>
        <v>1385837.11</v>
      </c>
      <c r="KE22" s="930">
        <f t="shared" ca="1" si="568"/>
        <v>1381881.97</v>
      </c>
      <c r="KF22" s="930">
        <f t="shared" ca="1" si="568"/>
        <v>1377958.22</v>
      </c>
      <c r="KG22" s="930">
        <f t="shared" ca="1" si="568"/>
        <v>1374034.47</v>
      </c>
      <c r="KH22" s="930">
        <f t="shared" ca="1" si="568"/>
        <v>1370110.72</v>
      </c>
      <c r="KI22" s="930">
        <f t="shared" ca="1" si="568"/>
        <v>1366155.58</v>
      </c>
      <c r="KJ22" s="930">
        <f t="shared" ca="1" si="568"/>
        <v>1362231.83</v>
      </c>
      <c r="KK22" s="930">
        <f t="shared" ca="1" si="568"/>
        <v>1358308.08</v>
      </c>
      <c r="KL22" s="930">
        <f t="shared" ca="1" si="568"/>
        <v>1354384.33</v>
      </c>
      <c r="KM22" s="930">
        <f t="shared" ca="1" si="564"/>
        <v>1350429.19</v>
      </c>
      <c r="KN22" s="930">
        <f t="shared" ca="1" si="556"/>
        <v>1346505.44</v>
      </c>
      <c r="KO22" s="930">
        <f t="shared" ca="1" si="556"/>
        <v>1342581.69</v>
      </c>
      <c r="KP22" s="930">
        <f t="shared" ca="1" si="556"/>
        <v>1338626.55</v>
      </c>
      <c r="KQ22" s="930">
        <f t="shared" ca="1" si="556"/>
        <v>1334702.8</v>
      </c>
      <c r="KR22" s="930">
        <f t="shared" ca="1" si="556"/>
        <v>1330779.05</v>
      </c>
      <c r="KS22" s="930">
        <f t="shared" ref="KS22:ND25" ca="1" si="570">(ROUND(IF(((KS$8-$D22)*$H$11)&lt;0,0,(KS$8-$D22)*$H$11),2))*$C22</f>
        <v>1326855.3</v>
      </c>
      <c r="KT22" s="930">
        <f t="shared" ca="1" si="570"/>
        <v>1322900.1599999999</v>
      </c>
      <c r="KU22" s="930">
        <f t="shared" ca="1" si="570"/>
        <v>1318976.4099999999</v>
      </c>
      <c r="KV22" s="930">
        <f t="shared" ca="1" si="570"/>
        <v>1315052.6599999999</v>
      </c>
      <c r="KW22" s="930">
        <f t="shared" ca="1" si="570"/>
        <v>1311128.9099999999</v>
      </c>
      <c r="KX22" s="930">
        <f t="shared" ca="1" si="570"/>
        <v>1307173.77</v>
      </c>
      <c r="KY22" s="930">
        <f t="shared" ca="1" si="570"/>
        <v>1303250.02</v>
      </c>
      <c r="KZ22" s="930">
        <f t="shared" ca="1" si="570"/>
        <v>1299326.27</v>
      </c>
      <c r="LA22" s="930">
        <f t="shared" ca="1" si="570"/>
        <v>1295371.1300000001</v>
      </c>
      <c r="LB22" s="930">
        <f t="shared" ca="1" si="570"/>
        <v>1291447.3800000001</v>
      </c>
      <c r="LC22" s="930">
        <f t="shared" ca="1" si="570"/>
        <v>1287523.6300000001</v>
      </c>
      <c r="LD22" s="930">
        <f t="shared" ca="1" si="570"/>
        <v>1283599.8800000001</v>
      </c>
      <c r="LE22" s="930">
        <f t="shared" ca="1" si="570"/>
        <v>1279644.74</v>
      </c>
      <c r="LF22" s="930">
        <f t="shared" ca="1" si="570"/>
        <v>1275720.99</v>
      </c>
      <c r="LG22" s="930">
        <f t="shared" ca="1" si="570"/>
        <v>1271797.24</v>
      </c>
      <c r="LH22" s="930">
        <f t="shared" ca="1" si="570"/>
        <v>1267842.0999999999</v>
      </c>
      <c r="LI22" s="930">
        <f t="shared" ca="1" si="570"/>
        <v>1263918.3499999999</v>
      </c>
      <c r="LJ22" s="930">
        <f t="shared" ca="1" si="570"/>
        <v>1259994.5999999999</v>
      </c>
      <c r="LK22" s="930">
        <f t="shared" ca="1" si="570"/>
        <v>1256070.8499999999</v>
      </c>
      <c r="LL22" s="930">
        <f t="shared" ca="1" si="570"/>
        <v>1252115.71</v>
      </c>
      <c r="LM22" s="930">
        <f t="shared" ca="1" si="570"/>
        <v>1248191.96</v>
      </c>
      <c r="LN22" s="930">
        <f t="shared" ca="1" si="570"/>
        <v>1244268.21</v>
      </c>
      <c r="LO22" s="930">
        <f t="shared" ca="1" si="570"/>
        <v>1240344.46</v>
      </c>
      <c r="LP22" s="930">
        <f t="shared" ca="1" si="570"/>
        <v>1236389.32</v>
      </c>
      <c r="LQ22" s="930">
        <f t="shared" ca="1" si="570"/>
        <v>1232465.57</v>
      </c>
      <c r="LR22" s="930">
        <f t="shared" ca="1" si="570"/>
        <v>1228541.82</v>
      </c>
      <c r="LS22" s="930">
        <f t="shared" ca="1" si="570"/>
        <v>1224586.68</v>
      </c>
      <c r="LT22" s="930">
        <f t="shared" ca="1" si="570"/>
        <v>1220662.93</v>
      </c>
      <c r="LU22" s="930">
        <f t="shared" ca="1" si="570"/>
        <v>1216739.18</v>
      </c>
      <c r="LV22" s="930">
        <f t="shared" ca="1" si="570"/>
        <v>1212815.43</v>
      </c>
      <c r="LW22" s="930">
        <f t="shared" ca="1" si="570"/>
        <v>1208860.29</v>
      </c>
      <c r="LX22" s="930">
        <f t="shared" ca="1" si="570"/>
        <v>1204936.54</v>
      </c>
      <c r="LY22" s="930">
        <f t="shared" ca="1" si="570"/>
        <v>1201012.79</v>
      </c>
      <c r="LZ22" s="930">
        <f t="shared" ca="1" si="570"/>
        <v>1197089.04</v>
      </c>
      <c r="MA22" s="930">
        <f t="shared" ca="1" si="570"/>
        <v>1193133.9000000001</v>
      </c>
      <c r="MB22" s="930">
        <f t="shared" ca="1" si="570"/>
        <v>1189210.1500000001</v>
      </c>
      <c r="MC22" s="930">
        <f t="shared" ca="1" si="570"/>
        <v>1185286.4000000001</v>
      </c>
      <c r="MD22" s="930">
        <f t="shared" ca="1" si="570"/>
        <v>1181331.26</v>
      </c>
      <c r="ME22" s="930">
        <f t="shared" ca="1" si="570"/>
        <v>1177407.51</v>
      </c>
      <c r="MF22" s="930">
        <f t="shared" ca="1" si="570"/>
        <v>1173483.76</v>
      </c>
      <c r="MG22" s="930">
        <f t="shared" ca="1" si="570"/>
        <v>1169560.01</v>
      </c>
      <c r="MH22" s="930">
        <f t="shared" ca="1" si="570"/>
        <v>1165604.8699999999</v>
      </c>
      <c r="MI22" s="930">
        <f t="shared" ca="1" si="570"/>
        <v>1161681.1199999999</v>
      </c>
      <c r="MJ22" s="930">
        <f t="shared" ca="1" si="570"/>
        <v>1157757.3699999999</v>
      </c>
      <c r="MK22" s="930">
        <f t="shared" ca="1" si="570"/>
        <v>1153802.23</v>
      </c>
      <c r="ML22" s="930">
        <f t="shared" ca="1" si="570"/>
        <v>1149878.48</v>
      </c>
      <c r="MM22" s="930">
        <f t="shared" ca="1" si="570"/>
        <v>1145954.73</v>
      </c>
      <c r="MN22" s="930">
        <f t="shared" ca="1" si="570"/>
        <v>1142030.98</v>
      </c>
      <c r="MO22" s="930">
        <f t="shared" ca="1" si="570"/>
        <v>1138075.8400000001</v>
      </c>
      <c r="MP22" s="930">
        <f t="shared" ca="1" si="570"/>
        <v>1134152.0900000001</v>
      </c>
      <c r="MQ22" s="930">
        <f t="shared" ca="1" si="570"/>
        <v>1130228.3400000001</v>
      </c>
      <c r="MR22" s="930">
        <f t="shared" ca="1" si="570"/>
        <v>1126304.5900000001</v>
      </c>
      <c r="MS22" s="930">
        <f t="shared" ca="1" si="570"/>
        <v>1122349.45</v>
      </c>
      <c r="MT22" s="930">
        <f t="shared" ca="1" si="570"/>
        <v>1118425.7</v>
      </c>
      <c r="MU22" s="930">
        <f t="shared" ca="1" si="570"/>
        <v>1114501.95</v>
      </c>
      <c r="MV22" s="930">
        <f t="shared" ca="1" si="570"/>
        <v>1110546.81</v>
      </c>
      <c r="MW22" s="930">
        <f t="shared" ca="1" si="570"/>
        <v>1106623.06</v>
      </c>
      <c r="MX22" s="930">
        <f t="shared" ca="1" si="570"/>
        <v>1102699.31</v>
      </c>
      <c r="MY22" s="930">
        <f t="shared" ca="1" si="570"/>
        <v>1098775.56</v>
      </c>
      <c r="MZ22" s="930">
        <f t="shared" ca="1" si="570"/>
        <v>1094820.42</v>
      </c>
      <c r="NA22" s="930">
        <f t="shared" ca="1" si="570"/>
        <v>1090896.67</v>
      </c>
      <c r="NB22" s="930">
        <f t="shared" ca="1" si="570"/>
        <v>1086972.92</v>
      </c>
      <c r="NC22" s="930">
        <f t="shared" ca="1" si="570"/>
        <v>1083049.17</v>
      </c>
      <c r="ND22" s="930">
        <f t="shared" ca="1" si="570"/>
        <v>1079094.03</v>
      </c>
      <c r="NE22" s="930">
        <f t="shared" ca="1" si="565"/>
        <v>1075170.28</v>
      </c>
      <c r="NF22" s="930">
        <f t="shared" ca="1" si="565"/>
        <v>1071246.53</v>
      </c>
      <c r="NG22" s="930">
        <f t="shared" ca="1" si="565"/>
        <v>1067291.3899999999</v>
      </c>
      <c r="NH22" s="930">
        <f t="shared" ca="1" si="565"/>
        <v>1063367.6399999999</v>
      </c>
      <c r="NI22" s="930">
        <f t="shared" ca="1" si="565"/>
        <v>1059443.8899999999</v>
      </c>
      <c r="NJ22" s="930">
        <f t="shared" ca="1" si="565"/>
        <v>1055520.1399999999</v>
      </c>
      <c r="NK22" s="930">
        <f t="shared" ca="1" si="565"/>
        <v>1051565</v>
      </c>
      <c r="NL22" s="930">
        <f t="shared" ca="1" si="565"/>
        <v>1047641.25</v>
      </c>
      <c r="NM22" s="930">
        <f t="shared" ca="1" si="565"/>
        <v>1043717.5</v>
      </c>
      <c r="NN22" s="930">
        <f t="shared" ca="1" si="565"/>
        <v>1039762.36</v>
      </c>
      <c r="NO22" s="930">
        <f t="shared" ca="1" si="565"/>
        <v>1035838.61</v>
      </c>
      <c r="NP22" s="930">
        <f t="shared" ca="1" si="565"/>
        <v>1031914.86</v>
      </c>
      <c r="NQ22" s="930">
        <f t="shared" ca="1" si="565"/>
        <v>1027991.11</v>
      </c>
      <c r="NR22" s="930">
        <f t="shared" ca="1" si="565"/>
        <v>1024035.9700000001</v>
      </c>
      <c r="NS22" s="930">
        <f t="shared" ca="1" si="565"/>
        <v>1020112.2200000001</v>
      </c>
      <c r="NT22" s="930">
        <f t="shared" ca="1" si="565"/>
        <v>1016188.4700000001</v>
      </c>
      <c r="NU22" s="930">
        <f t="shared" ca="1" si="565"/>
        <v>1012264.7200000001</v>
      </c>
      <c r="NV22" s="930">
        <f t="shared" ca="1" si="565"/>
        <v>1008309.5800000001</v>
      </c>
      <c r="NW22" s="930">
        <f t="shared" ca="1" si="565"/>
        <v>1004385.8300000001</v>
      </c>
      <c r="NX22" s="930">
        <f t="shared" ca="1" si="565"/>
        <v>1000462.0800000001</v>
      </c>
      <c r="NY22" s="930">
        <f t="shared" ca="1" si="565"/>
        <v>996506.94</v>
      </c>
      <c r="NZ22" s="930">
        <f t="shared" ca="1" si="565"/>
        <v>992583.19</v>
      </c>
      <c r="OA22" s="930">
        <f t="shared" ca="1" si="565"/>
        <v>988659.44</v>
      </c>
      <c r="OB22" s="930">
        <f t="shared" ca="1" si="565"/>
        <v>984735.69</v>
      </c>
      <c r="OC22" s="930">
        <f t="shared" ca="1" si="565"/>
        <v>980780.54999999993</v>
      </c>
      <c r="OD22" s="930">
        <f t="shared" ca="1" si="565"/>
        <v>976856.79999999993</v>
      </c>
      <c r="OE22" s="930">
        <f t="shared" ca="1" si="565"/>
        <v>972933.04999999993</v>
      </c>
      <c r="OF22" s="930">
        <f t="shared" ca="1" si="565"/>
        <v>969009.29999999993</v>
      </c>
      <c r="OG22" s="930">
        <f t="shared" ca="1" si="565"/>
        <v>965054.16</v>
      </c>
      <c r="OH22" s="930">
        <f t="shared" ca="1" si="565"/>
        <v>961130.41</v>
      </c>
      <c r="OI22" s="930">
        <f t="shared" ca="1" si="565"/>
        <v>957206.66</v>
      </c>
      <c r="OJ22" s="930">
        <f t="shared" ca="1" si="565"/>
        <v>953251.52</v>
      </c>
      <c r="OK22" s="930">
        <f t="shared" ca="1" si="565"/>
        <v>949327.77</v>
      </c>
      <c r="OL22" s="930">
        <f t="shared" ca="1" si="565"/>
        <v>945404.02</v>
      </c>
      <c r="OM22" s="930">
        <f t="shared" ca="1" si="565"/>
        <v>941480.27</v>
      </c>
      <c r="ON22" s="930">
        <f t="shared" ca="1" si="565"/>
        <v>937525.13</v>
      </c>
      <c r="OO22" s="930">
        <f t="shared" ca="1" si="565"/>
        <v>933601.38</v>
      </c>
      <c r="OP22" s="930">
        <f t="shared" ca="1" si="565"/>
        <v>929677.63</v>
      </c>
      <c r="OQ22" s="930">
        <f t="shared" ca="1" si="565"/>
        <v>925722.49000000011</v>
      </c>
      <c r="OR22" s="930">
        <f t="shared" ca="1" si="565"/>
        <v>921798.74000000011</v>
      </c>
      <c r="OS22" s="930">
        <f t="shared" ca="1" si="565"/>
        <v>917874.99000000011</v>
      </c>
      <c r="OT22" s="930">
        <f t="shared" ca="1" si="565"/>
        <v>913951.24000000011</v>
      </c>
      <c r="OU22" s="930">
        <f t="shared" ca="1" si="565"/>
        <v>909996.1</v>
      </c>
      <c r="OV22" s="930">
        <f t="shared" ca="1" si="565"/>
        <v>906072.35</v>
      </c>
      <c r="OW22" s="930">
        <f t="shared" ca="1" si="565"/>
        <v>902148.6</v>
      </c>
      <c r="OX22" s="930">
        <f t="shared" ca="1" si="565"/>
        <v>898224.85</v>
      </c>
      <c r="OY22" s="930">
        <f t="shared" ca="1" si="565"/>
        <v>894269.71</v>
      </c>
      <c r="OZ22" s="930">
        <f t="shared" ca="1" si="565"/>
        <v>890345.96</v>
      </c>
      <c r="PA22" s="930">
        <f t="shared" ca="1" si="565"/>
        <v>886422.21</v>
      </c>
      <c r="PB22" s="930">
        <f t="shared" ca="1" si="565"/>
        <v>882467.07</v>
      </c>
      <c r="PC22" s="930">
        <f t="shared" ca="1" si="565"/>
        <v>878543.32</v>
      </c>
      <c r="PD22" s="930">
        <f t="shared" ca="1" si="565"/>
        <v>874619.57</v>
      </c>
      <c r="PE22" s="930">
        <f t="shared" ca="1" si="565"/>
        <v>870695.82</v>
      </c>
      <c r="PF22" s="930">
        <f t="shared" ca="1" si="565"/>
        <v>866740.68</v>
      </c>
      <c r="PG22" s="930">
        <f t="shared" ca="1" si="565"/>
        <v>862816.93</v>
      </c>
      <c r="PH22" s="930">
        <f t="shared" ca="1" si="565"/>
        <v>858893.18</v>
      </c>
      <c r="PI22" s="930">
        <f t="shared" ca="1" si="565"/>
        <v>854969.43</v>
      </c>
      <c r="PJ22" s="930">
        <f t="shared" ca="1" si="565"/>
        <v>851014.29</v>
      </c>
      <c r="PK22" s="930">
        <f t="shared" ca="1" si="557"/>
        <v>847090.54</v>
      </c>
      <c r="PL22" s="930">
        <f t="shared" ca="1" si="557"/>
        <v>843166.79</v>
      </c>
      <c r="PM22" s="930">
        <f t="shared" ref="PM22:RX25" ca="1" si="571">(ROUND(IF(((PM$8-$D22)*$H$11)&lt;0,0,(PM$8-$D22)*$H$11),2))*$C22</f>
        <v>839211.65</v>
      </c>
      <c r="PN22" s="930">
        <f t="shared" ca="1" si="571"/>
        <v>835287.9</v>
      </c>
      <c r="PO22" s="930">
        <f t="shared" ca="1" si="571"/>
        <v>831364.15</v>
      </c>
      <c r="PP22" s="930">
        <f t="shared" ca="1" si="571"/>
        <v>827440.4</v>
      </c>
      <c r="PQ22" s="930">
        <f t="shared" ca="1" si="571"/>
        <v>823485.25999999989</v>
      </c>
      <c r="PR22" s="930">
        <f t="shared" ca="1" si="571"/>
        <v>819561.50999999989</v>
      </c>
      <c r="PS22" s="930">
        <f t="shared" ca="1" si="571"/>
        <v>815637.75999999989</v>
      </c>
      <c r="PT22" s="930">
        <f t="shared" ca="1" si="571"/>
        <v>811682.62</v>
      </c>
      <c r="PU22" s="930">
        <f t="shared" ca="1" si="571"/>
        <v>807758.87</v>
      </c>
      <c r="PV22" s="930">
        <f t="shared" ca="1" si="571"/>
        <v>803835.12</v>
      </c>
      <c r="PW22" s="930">
        <f t="shared" ca="1" si="571"/>
        <v>799911.37</v>
      </c>
      <c r="PX22" s="930">
        <f t="shared" ca="1" si="571"/>
        <v>795956.23</v>
      </c>
      <c r="PY22" s="930">
        <f t="shared" ca="1" si="571"/>
        <v>792032.48</v>
      </c>
      <c r="PZ22" s="930">
        <f t="shared" ca="1" si="571"/>
        <v>788108.73</v>
      </c>
      <c r="QA22" s="930">
        <f t="shared" ca="1" si="571"/>
        <v>784184.98</v>
      </c>
      <c r="QB22" s="930">
        <f t="shared" ca="1" si="571"/>
        <v>780229.84</v>
      </c>
      <c r="QC22" s="930">
        <f t="shared" ca="1" si="571"/>
        <v>776306.09</v>
      </c>
      <c r="QD22" s="930">
        <f t="shared" ca="1" si="571"/>
        <v>772382.34</v>
      </c>
      <c r="QE22" s="930">
        <f t="shared" ca="1" si="571"/>
        <v>768427.20000000007</v>
      </c>
      <c r="QF22" s="930">
        <f t="shared" ca="1" si="571"/>
        <v>764503.45000000007</v>
      </c>
      <c r="QG22" s="930">
        <f t="shared" ca="1" si="571"/>
        <v>760579.70000000007</v>
      </c>
      <c r="QH22" s="930">
        <f t="shared" ca="1" si="571"/>
        <v>756655.95000000007</v>
      </c>
      <c r="QI22" s="930">
        <f t="shared" ca="1" si="571"/>
        <v>752700.80999999994</v>
      </c>
      <c r="QJ22" s="930">
        <f t="shared" ca="1" si="571"/>
        <v>748777.05999999994</v>
      </c>
      <c r="QK22" s="930">
        <f t="shared" ca="1" si="571"/>
        <v>744853.30999999994</v>
      </c>
      <c r="QL22" s="930">
        <f t="shared" ca="1" si="571"/>
        <v>740929.55999999994</v>
      </c>
      <c r="QM22" s="930">
        <f t="shared" ca="1" si="571"/>
        <v>736974.42</v>
      </c>
      <c r="QN22" s="930">
        <f t="shared" ca="1" si="571"/>
        <v>733050.67</v>
      </c>
      <c r="QO22" s="930">
        <f t="shared" ca="1" si="571"/>
        <v>729126.92</v>
      </c>
      <c r="QP22" s="930">
        <f t="shared" ca="1" si="571"/>
        <v>725171.78</v>
      </c>
      <c r="QQ22" s="930">
        <f t="shared" ca="1" si="571"/>
        <v>721248.03</v>
      </c>
      <c r="QR22" s="930">
        <f t="shared" ca="1" si="571"/>
        <v>717324.28</v>
      </c>
      <c r="QS22" s="930">
        <f t="shared" ca="1" si="571"/>
        <v>713400.53</v>
      </c>
      <c r="QT22" s="930">
        <f t="shared" ca="1" si="571"/>
        <v>709445.39</v>
      </c>
      <c r="QU22" s="930">
        <f t="shared" ca="1" si="571"/>
        <v>705521.64</v>
      </c>
      <c r="QV22" s="930">
        <f t="shared" ca="1" si="571"/>
        <v>701597.89</v>
      </c>
      <c r="QW22" s="930">
        <f t="shared" ca="1" si="571"/>
        <v>697642.75</v>
      </c>
      <c r="QX22" s="930">
        <f t="shared" ca="1" si="571"/>
        <v>693719</v>
      </c>
      <c r="QY22" s="930">
        <f t="shared" ca="1" si="571"/>
        <v>689795.25</v>
      </c>
      <c r="QZ22" s="930">
        <f t="shared" ca="1" si="571"/>
        <v>685871.5</v>
      </c>
      <c r="RA22" s="930">
        <f t="shared" ca="1" si="571"/>
        <v>681916.36</v>
      </c>
      <c r="RB22" s="930">
        <f t="shared" ca="1" si="571"/>
        <v>677992.61</v>
      </c>
      <c r="RC22" s="930">
        <f t="shared" ca="1" si="571"/>
        <v>674068.86</v>
      </c>
      <c r="RD22" s="930">
        <f t="shared" ca="1" si="571"/>
        <v>670145.11</v>
      </c>
      <c r="RE22" s="930">
        <f t="shared" ca="1" si="571"/>
        <v>666189.97</v>
      </c>
      <c r="RF22" s="930">
        <f t="shared" ca="1" si="571"/>
        <v>662266.22</v>
      </c>
      <c r="RG22" s="930">
        <f t="shared" ca="1" si="571"/>
        <v>658342.47</v>
      </c>
      <c r="RH22" s="930">
        <f t="shared" ca="1" si="571"/>
        <v>654387.32999999996</v>
      </c>
      <c r="RI22" s="930">
        <f t="shared" ca="1" si="571"/>
        <v>650463.57999999996</v>
      </c>
      <c r="RJ22" s="930">
        <f t="shared" ca="1" si="571"/>
        <v>646539.82999999996</v>
      </c>
      <c r="RK22" s="930">
        <f t="shared" ca="1" si="571"/>
        <v>642616.07999999996</v>
      </c>
      <c r="RL22" s="930">
        <f t="shared" ca="1" si="571"/>
        <v>638660.94000000006</v>
      </c>
      <c r="RM22" s="930">
        <f t="shared" ca="1" si="571"/>
        <v>634737.19000000006</v>
      </c>
      <c r="RN22" s="930">
        <f t="shared" ca="1" si="571"/>
        <v>630813.44000000006</v>
      </c>
      <c r="RO22" s="930">
        <f t="shared" ca="1" si="571"/>
        <v>626889.69000000006</v>
      </c>
      <c r="RP22" s="930">
        <f t="shared" ca="1" si="571"/>
        <v>622934.54999999993</v>
      </c>
      <c r="RQ22" s="930">
        <f t="shared" ca="1" si="571"/>
        <v>619010.79999999993</v>
      </c>
      <c r="RR22" s="930">
        <f t="shared" ca="1" si="571"/>
        <v>615087.04999999993</v>
      </c>
      <c r="RS22" s="930">
        <f t="shared" ca="1" si="571"/>
        <v>611131.91</v>
      </c>
      <c r="RT22" s="930">
        <f t="shared" ca="1" si="571"/>
        <v>607208.16</v>
      </c>
      <c r="RU22" s="930">
        <f t="shared" ca="1" si="571"/>
        <v>603284.41</v>
      </c>
      <c r="RV22" s="930">
        <f t="shared" ca="1" si="571"/>
        <v>599360.66</v>
      </c>
      <c r="RW22" s="930">
        <f t="shared" ca="1" si="571"/>
        <v>595405.52</v>
      </c>
      <c r="RX22" s="930">
        <f t="shared" ca="1" si="571"/>
        <v>591481.77</v>
      </c>
      <c r="RY22" s="930">
        <f t="shared" ca="1" si="566"/>
        <v>587558.02</v>
      </c>
      <c r="RZ22" s="930">
        <f t="shared" ca="1" si="566"/>
        <v>583602.88</v>
      </c>
      <c r="SA22" s="930">
        <f t="shared" ca="1" si="566"/>
        <v>579679.13</v>
      </c>
      <c r="SB22" s="930">
        <f t="shared" ca="1" si="566"/>
        <v>575755.38</v>
      </c>
      <c r="SC22" s="930">
        <f t="shared" ca="1" si="566"/>
        <v>571831.63</v>
      </c>
      <c r="SD22" s="930">
        <f t="shared" ca="1" si="566"/>
        <v>567876.49</v>
      </c>
      <c r="SE22" s="930">
        <f t="shared" ca="1" si="566"/>
        <v>563952.74</v>
      </c>
      <c r="SF22" s="930">
        <f t="shared" ca="1" si="566"/>
        <v>560028.99</v>
      </c>
      <c r="SG22" s="930">
        <f t="shared" ca="1" si="566"/>
        <v>556105.24</v>
      </c>
      <c r="SH22" s="930">
        <f t="shared" ca="1" si="566"/>
        <v>552150.1</v>
      </c>
      <c r="SI22" s="930">
        <f t="shared" ca="1" si="566"/>
        <v>548226.35</v>
      </c>
      <c r="SJ22" s="930">
        <f t="shared" ca="1" si="566"/>
        <v>544302.6</v>
      </c>
      <c r="SK22" s="930">
        <f t="shared" ca="1" si="566"/>
        <v>540347.46</v>
      </c>
      <c r="SL22" s="930">
        <f t="shared" ca="1" si="566"/>
        <v>536423.71</v>
      </c>
      <c r="SM22" s="930">
        <f t="shared" ca="1" si="566"/>
        <v>532499.96</v>
      </c>
      <c r="SN22" s="930">
        <f t="shared" ca="1" si="566"/>
        <v>528576.21</v>
      </c>
      <c r="SO22" s="930">
        <f t="shared" ca="1" si="566"/>
        <v>524621.06999999995</v>
      </c>
      <c r="SP22" s="930">
        <f t="shared" ca="1" si="566"/>
        <v>520697.32</v>
      </c>
      <c r="SQ22" s="930">
        <f t="shared" ca="1" si="566"/>
        <v>516773.57</v>
      </c>
      <c r="SR22" s="930">
        <f t="shared" ca="1" si="566"/>
        <v>512849.82</v>
      </c>
      <c r="SS22" s="930">
        <f t="shared" ca="1" si="566"/>
        <v>508894.68</v>
      </c>
      <c r="ST22" s="930">
        <f t="shared" ca="1" si="566"/>
        <v>504970.93</v>
      </c>
      <c r="SU22" s="930">
        <f t="shared" ca="1" si="566"/>
        <v>501047.18</v>
      </c>
      <c r="SV22" s="930">
        <f t="shared" ca="1" si="566"/>
        <v>497092.04000000004</v>
      </c>
      <c r="SW22" s="930">
        <f t="shared" ca="1" si="566"/>
        <v>493168.29000000004</v>
      </c>
      <c r="SX22" s="930">
        <f t="shared" ca="1" si="566"/>
        <v>489244.54000000004</v>
      </c>
      <c r="SY22" s="930">
        <f t="shared" ca="1" si="566"/>
        <v>485320.79000000004</v>
      </c>
      <c r="SZ22" s="930">
        <f t="shared" ca="1" si="566"/>
        <v>481365.64999999997</v>
      </c>
      <c r="TA22" s="930">
        <f t="shared" ca="1" si="566"/>
        <v>477441.89999999997</v>
      </c>
      <c r="TB22" s="930">
        <f t="shared" ca="1" si="566"/>
        <v>473518.14999999997</v>
      </c>
      <c r="TC22" s="930">
        <f t="shared" ca="1" si="566"/>
        <v>469563.01</v>
      </c>
      <c r="TD22" s="930">
        <f t="shared" ca="1" si="566"/>
        <v>465639.26</v>
      </c>
      <c r="TE22" s="930">
        <f t="shared" ca="1" si="566"/>
        <v>461715.51</v>
      </c>
      <c r="TF22" s="930">
        <f t="shared" ca="1" si="566"/>
        <v>457791.76</v>
      </c>
      <c r="TG22" s="930">
        <f t="shared" ca="1" si="566"/>
        <v>453836.62000000005</v>
      </c>
      <c r="TH22" s="930">
        <f t="shared" ca="1" si="566"/>
        <v>449912.87000000005</v>
      </c>
      <c r="TI22" s="930">
        <f t="shared" ca="1" si="566"/>
        <v>445989.12000000005</v>
      </c>
      <c r="TJ22" s="930">
        <f t="shared" ca="1" si="566"/>
        <v>442065.37000000005</v>
      </c>
      <c r="TK22" s="930">
        <f t="shared" ca="1" si="566"/>
        <v>438110.23</v>
      </c>
      <c r="TL22" s="930">
        <f t="shared" ca="1" si="566"/>
        <v>434186.48</v>
      </c>
      <c r="TM22" s="930">
        <f t="shared" ca="1" si="566"/>
        <v>430262.73</v>
      </c>
      <c r="TN22" s="930">
        <f t="shared" ca="1" si="566"/>
        <v>426307.59</v>
      </c>
      <c r="TO22" s="930">
        <f t="shared" ca="1" si="566"/>
        <v>422383.84</v>
      </c>
      <c r="TP22" s="930">
        <f t="shared" ca="1" si="566"/>
        <v>418460.09</v>
      </c>
      <c r="TQ22" s="930">
        <f t="shared" ca="1" si="566"/>
        <v>414536.34</v>
      </c>
      <c r="TR22" s="930">
        <f t="shared" ca="1" si="566"/>
        <v>410581.2</v>
      </c>
      <c r="TS22" s="930">
        <f t="shared" ca="1" si="566"/>
        <v>406657.45</v>
      </c>
      <c r="TT22" s="930">
        <f t="shared" ca="1" si="566"/>
        <v>402733.7</v>
      </c>
      <c r="TU22" s="930">
        <f t="shared" ca="1" si="566"/>
        <v>398809.95</v>
      </c>
      <c r="TV22" s="930">
        <f t="shared" ca="1" si="566"/>
        <v>394854.81</v>
      </c>
      <c r="TW22" s="930">
        <f t="shared" ca="1" si="566"/>
        <v>390931.06</v>
      </c>
      <c r="TX22" s="930">
        <f t="shared" ca="1" si="566"/>
        <v>387007.31</v>
      </c>
      <c r="TY22" s="930">
        <f t="shared" ca="1" si="566"/>
        <v>383052.17</v>
      </c>
      <c r="TZ22" s="930">
        <f t="shared" ca="1" si="566"/>
        <v>379128.42</v>
      </c>
      <c r="UA22" s="930">
        <f t="shared" ca="1" si="566"/>
        <v>375204.67</v>
      </c>
      <c r="UB22" s="930">
        <f t="shared" ca="1" si="566"/>
        <v>371280.92</v>
      </c>
      <c r="UC22" s="930">
        <f t="shared" ca="1" si="566"/>
        <v>367325.77999999997</v>
      </c>
      <c r="UD22" s="930">
        <f t="shared" ca="1" si="566"/>
        <v>363402.02999999997</v>
      </c>
      <c r="UE22" s="930">
        <f t="shared" ca="1" si="566"/>
        <v>359478.27999999997</v>
      </c>
      <c r="UF22" s="930">
        <f t="shared" ca="1" si="566"/>
        <v>355523.14</v>
      </c>
      <c r="UG22" s="930">
        <f t="shared" ca="1" si="566"/>
        <v>351599.39</v>
      </c>
      <c r="UH22" s="930">
        <f t="shared" ca="1" si="566"/>
        <v>347675.64</v>
      </c>
      <c r="UI22" s="930">
        <f t="shared" ca="1" si="558"/>
        <v>343751.89</v>
      </c>
      <c r="UJ22" s="930">
        <f t="shared" ca="1" si="558"/>
        <v>339796.75</v>
      </c>
      <c r="UK22" s="930">
        <f t="shared" ref="UK22:WV25" ca="1" si="572">(ROUND(IF(((UK$8-$D22)*$H$11)&lt;0,0,(UK$8-$D22)*$H$11),2))*$C22</f>
        <v>335873</v>
      </c>
      <c r="UL22" s="930">
        <f t="shared" ca="1" si="572"/>
        <v>331949.25</v>
      </c>
      <c r="UM22" s="930">
        <f t="shared" ca="1" si="572"/>
        <v>328025.5</v>
      </c>
      <c r="UN22" s="930">
        <f t="shared" ca="1" si="572"/>
        <v>324070.36</v>
      </c>
      <c r="UO22" s="930">
        <f t="shared" ca="1" si="572"/>
        <v>320146.61</v>
      </c>
      <c r="UP22" s="930">
        <f t="shared" ca="1" si="572"/>
        <v>316222.86</v>
      </c>
      <c r="UQ22" s="930">
        <f t="shared" ca="1" si="572"/>
        <v>312267.72000000003</v>
      </c>
      <c r="UR22" s="930">
        <f t="shared" ca="1" si="572"/>
        <v>308343.97000000003</v>
      </c>
      <c r="US22" s="930">
        <f t="shared" ca="1" si="572"/>
        <v>304420.22000000003</v>
      </c>
      <c r="UT22" s="930">
        <f t="shared" ca="1" si="572"/>
        <v>300496.47000000003</v>
      </c>
      <c r="UU22" s="930">
        <f t="shared" ca="1" si="572"/>
        <v>296541.33</v>
      </c>
      <c r="UV22" s="930">
        <f t="shared" ca="1" si="572"/>
        <v>292617.58</v>
      </c>
      <c r="UW22" s="930">
        <f t="shared" ca="1" si="572"/>
        <v>288693.83</v>
      </c>
      <c r="UX22" s="930">
        <f t="shared" ca="1" si="572"/>
        <v>284770.08</v>
      </c>
      <c r="UY22" s="930">
        <f t="shared" ca="1" si="572"/>
        <v>280814.94</v>
      </c>
      <c r="UZ22" s="930">
        <f t="shared" ca="1" si="572"/>
        <v>276891.19</v>
      </c>
      <c r="VA22" s="930">
        <f t="shared" ca="1" si="572"/>
        <v>272967.44</v>
      </c>
      <c r="VB22" s="930">
        <f t="shared" ca="1" si="572"/>
        <v>269012.3</v>
      </c>
      <c r="VC22" s="930">
        <f t="shared" ca="1" si="572"/>
        <v>265088.55</v>
      </c>
      <c r="VD22" s="930">
        <f t="shared" ca="1" si="572"/>
        <v>261164.80000000002</v>
      </c>
      <c r="VE22" s="930">
        <f t="shared" ca="1" si="572"/>
        <v>257241.05000000002</v>
      </c>
      <c r="VF22" s="930">
        <f t="shared" ca="1" si="572"/>
        <v>253285.91</v>
      </c>
      <c r="VG22" s="930">
        <f t="shared" ca="1" si="572"/>
        <v>249362.16</v>
      </c>
      <c r="VH22" s="930">
        <f t="shared" ca="1" si="572"/>
        <v>245438.41</v>
      </c>
      <c r="VI22" s="930">
        <f t="shared" ca="1" si="572"/>
        <v>241483.27000000002</v>
      </c>
      <c r="VJ22" s="930">
        <f t="shared" ca="1" si="572"/>
        <v>237559.52000000002</v>
      </c>
      <c r="VK22" s="930">
        <f t="shared" ca="1" si="572"/>
        <v>233635.77000000002</v>
      </c>
      <c r="VL22" s="930">
        <f t="shared" ca="1" si="572"/>
        <v>229712.02000000002</v>
      </c>
      <c r="VM22" s="930">
        <f t="shared" ca="1" si="572"/>
        <v>225756.88</v>
      </c>
      <c r="VN22" s="930">
        <f t="shared" ca="1" si="572"/>
        <v>221833.13</v>
      </c>
      <c r="VO22" s="930">
        <f t="shared" ca="1" si="572"/>
        <v>217909.38</v>
      </c>
      <c r="VP22" s="930">
        <f t="shared" ca="1" si="572"/>
        <v>213985.63</v>
      </c>
      <c r="VQ22" s="930">
        <f t="shared" ca="1" si="572"/>
        <v>210030.49</v>
      </c>
      <c r="VR22" s="930">
        <f t="shared" ca="1" si="572"/>
        <v>206106.74</v>
      </c>
      <c r="VS22" s="930">
        <f t="shared" ca="1" si="572"/>
        <v>202182.99</v>
      </c>
      <c r="VT22" s="930">
        <f t="shared" ca="1" si="572"/>
        <v>198227.85</v>
      </c>
      <c r="VU22" s="930">
        <f t="shared" ca="1" si="572"/>
        <v>194304.1</v>
      </c>
      <c r="VV22" s="930">
        <f t="shared" ca="1" si="572"/>
        <v>190380.35</v>
      </c>
      <c r="VW22" s="930">
        <f t="shared" ca="1" si="572"/>
        <v>186456.6</v>
      </c>
      <c r="VX22" s="930">
        <f t="shared" ca="1" si="572"/>
        <v>182501.46</v>
      </c>
      <c r="VY22" s="930">
        <f t="shared" ca="1" si="572"/>
        <v>178577.71</v>
      </c>
      <c r="VZ22" s="930">
        <f t="shared" ca="1" si="572"/>
        <v>174653.96</v>
      </c>
      <c r="WA22" s="930">
        <f t="shared" ca="1" si="572"/>
        <v>170730.21</v>
      </c>
      <c r="WB22" s="930">
        <f t="shared" ca="1" si="572"/>
        <v>166775.07</v>
      </c>
      <c r="WC22" s="930">
        <f t="shared" ca="1" si="572"/>
        <v>162851.32</v>
      </c>
      <c r="WD22" s="930">
        <f t="shared" ca="1" si="572"/>
        <v>158927.57</v>
      </c>
      <c r="WE22" s="930">
        <f t="shared" ca="1" si="572"/>
        <v>154972.43</v>
      </c>
      <c r="WF22" s="930">
        <f t="shared" ca="1" si="572"/>
        <v>151048.68</v>
      </c>
      <c r="WG22" s="930">
        <f t="shared" ca="1" si="572"/>
        <v>147124.93</v>
      </c>
      <c r="WH22" s="930">
        <f t="shared" ca="1" si="572"/>
        <v>143201.18</v>
      </c>
      <c r="WI22" s="930">
        <f t="shared" ca="1" si="572"/>
        <v>139246.04</v>
      </c>
      <c r="WJ22" s="930">
        <f t="shared" ca="1" si="572"/>
        <v>135322.29</v>
      </c>
      <c r="WK22" s="930">
        <f t="shared" ca="1" si="572"/>
        <v>131398.54</v>
      </c>
      <c r="WL22" s="930">
        <f t="shared" ca="1" si="572"/>
        <v>127443.40000000001</v>
      </c>
      <c r="WM22" s="930">
        <f t="shared" ca="1" si="572"/>
        <v>123519.65000000001</v>
      </c>
      <c r="WN22" s="930">
        <f t="shared" ca="1" si="572"/>
        <v>119595.90000000001</v>
      </c>
      <c r="WO22" s="930">
        <f t="shared" ca="1" si="572"/>
        <v>115672.15000000001</v>
      </c>
      <c r="WP22" s="930">
        <f t="shared" ca="1" si="572"/>
        <v>111717.01000000001</v>
      </c>
      <c r="WQ22" s="930">
        <f t="shared" ca="1" si="572"/>
        <v>107793.26000000001</v>
      </c>
      <c r="WR22" s="930">
        <f t="shared" ca="1" si="572"/>
        <v>103869.51000000001</v>
      </c>
      <c r="WS22" s="930">
        <f t="shared" ca="1" si="572"/>
        <v>99945.76</v>
      </c>
      <c r="WT22" s="930">
        <f t="shared" ca="1" si="572"/>
        <v>95990.62</v>
      </c>
      <c r="WU22" s="930">
        <f t="shared" ca="1" si="572"/>
        <v>92066.87</v>
      </c>
      <c r="WV22" s="930">
        <f t="shared" ca="1" si="572"/>
        <v>88143.12</v>
      </c>
      <c r="WW22" s="930">
        <f t="shared" ca="1" si="567"/>
        <v>84187.98</v>
      </c>
      <c r="WX22" s="930">
        <f t="shared" ca="1" si="567"/>
        <v>80264.23</v>
      </c>
      <c r="WY22" s="930">
        <f t="shared" ca="1" si="567"/>
        <v>76340.479999999996</v>
      </c>
      <c r="WZ22" s="930">
        <f t="shared" ca="1" si="567"/>
        <v>72416.73</v>
      </c>
      <c r="XA22" s="930">
        <f t="shared" ca="1" si="567"/>
        <v>68461.59</v>
      </c>
      <c r="XB22" s="930">
        <f t="shared" ca="1" si="567"/>
        <v>64537.84</v>
      </c>
      <c r="XC22" s="930">
        <f t="shared" ca="1" si="567"/>
        <v>60614.09</v>
      </c>
      <c r="XD22" s="930">
        <f t="shared" ca="1" si="567"/>
        <v>56690.34</v>
      </c>
      <c r="XE22" s="930">
        <f t="shared" ca="1" si="567"/>
        <v>52735.200000000004</v>
      </c>
      <c r="XF22" s="930">
        <f t="shared" ca="1" si="567"/>
        <v>48811.450000000004</v>
      </c>
      <c r="XG22" s="930">
        <f t="shared" ca="1" si="567"/>
        <v>44887.700000000004</v>
      </c>
      <c r="XH22" s="930">
        <f t="shared" ca="1" si="567"/>
        <v>40932.559999999998</v>
      </c>
      <c r="XI22" s="930">
        <f t="shared" ca="1" si="567"/>
        <v>37008.81</v>
      </c>
      <c r="XJ22" s="930">
        <f t="shared" ca="1" si="567"/>
        <v>33085.06</v>
      </c>
      <c r="XK22" s="930">
        <f t="shared" ca="1" si="567"/>
        <v>29161.309999999998</v>
      </c>
      <c r="XL22" s="930">
        <f t="shared" ca="1" si="567"/>
        <v>25206.17</v>
      </c>
      <c r="XM22" s="930">
        <f t="shared" ca="1" si="567"/>
        <v>21282.420000000002</v>
      </c>
      <c r="XN22" s="930">
        <f t="shared" ca="1" si="567"/>
        <v>17358.670000000002</v>
      </c>
      <c r="XO22" s="930">
        <f t="shared" ca="1" si="567"/>
        <v>13403.529999999999</v>
      </c>
      <c r="XP22" s="930">
        <f t="shared" ca="1" si="567"/>
        <v>9479.7800000000007</v>
      </c>
      <c r="XQ22" s="930">
        <f t="shared" ca="1" si="567"/>
        <v>5556.03</v>
      </c>
      <c r="XR22" s="930">
        <f t="shared" ca="1" si="567"/>
        <v>1632.28</v>
      </c>
      <c r="XS22" s="930">
        <f t="shared" ca="1" si="567"/>
        <v>0</v>
      </c>
      <c r="XT22" s="930">
        <f t="shared" ca="1" si="567"/>
        <v>0</v>
      </c>
      <c r="XU22" s="930">
        <f t="shared" ca="1" si="567"/>
        <v>0</v>
      </c>
      <c r="XV22" s="930">
        <f t="shared" ca="1" si="567"/>
        <v>0</v>
      </c>
      <c r="XW22" s="930">
        <f t="shared" ca="1" si="567"/>
        <v>0</v>
      </c>
      <c r="XX22" s="930">
        <f t="shared" ca="1" si="567"/>
        <v>0</v>
      </c>
      <c r="XY22" s="930">
        <f t="shared" ca="1" si="567"/>
        <v>0</v>
      </c>
      <c r="XZ22" s="930">
        <f t="shared" ca="1" si="567"/>
        <v>0</v>
      </c>
      <c r="YA22" s="930">
        <f t="shared" ca="1" si="567"/>
        <v>0</v>
      </c>
      <c r="YB22" s="930">
        <f t="shared" ca="1" si="567"/>
        <v>0</v>
      </c>
      <c r="YC22" s="930">
        <f t="shared" ca="1" si="567"/>
        <v>0</v>
      </c>
      <c r="YD22" s="930">
        <f t="shared" ca="1" si="567"/>
        <v>0</v>
      </c>
      <c r="YE22" s="930">
        <f t="shared" ca="1" si="567"/>
        <v>0</v>
      </c>
      <c r="YF22" s="930">
        <f t="shared" ca="1" si="567"/>
        <v>0</v>
      </c>
      <c r="YG22" s="930">
        <f t="shared" ca="1" si="567"/>
        <v>0</v>
      </c>
      <c r="YH22" s="930">
        <f t="shared" ca="1" si="567"/>
        <v>0</v>
      </c>
      <c r="YI22" s="930">
        <f t="shared" ca="1" si="567"/>
        <v>0</v>
      </c>
      <c r="YJ22" s="930">
        <f t="shared" ca="1" si="567"/>
        <v>0</v>
      </c>
      <c r="YK22" s="930">
        <f t="shared" ca="1" si="567"/>
        <v>0</v>
      </c>
      <c r="YL22" s="930">
        <f t="shared" ca="1" si="567"/>
        <v>0</v>
      </c>
      <c r="YM22" s="930">
        <f t="shared" ca="1" si="567"/>
        <v>0</v>
      </c>
      <c r="YN22" s="930">
        <f t="shared" ca="1" si="567"/>
        <v>0</v>
      </c>
      <c r="YO22" s="930">
        <f t="shared" ca="1" si="567"/>
        <v>0</v>
      </c>
      <c r="YP22" s="930">
        <f t="shared" ca="1" si="567"/>
        <v>0</v>
      </c>
      <c r="YQ22" s="930">
        <f t="shared" ca="1" si="567"/>
        <v>0</v>
      </c>
      <c r="YR22" s="930">
        <f t="shared" ca="1" si="567"/>
        <v>0</v>
      </c>
      <c r="YS22" s="930">
        <f t="shared" ca="1" si="567"/>
        <v>0</v>
      </c>
      <c r="YT22" s="930">
        <f t="shared" ca="1" si="567"/>
        <v>0</v>
      </c>
      <c r="YU22" s="930">
        <f t="shared" ca="1" si="567"/>
        <v>0</v>
      </c>
      <c r="YV22" s="930">
        <f t="shared" ca="1" si="567"/>
        <v>0</v>
      </c>
      <c r="YW22" s="930">
        <f t="shared" ca="1" si="567"/>
        <v>0</v>
      </c>
      <c r="YX22" s="930">
        <f t="shared" ca="1" si="567"/>
        <v>0</v>
      </c>
      <c r="YY22" s="930">
        <f t="shared" ca="1" si="567"/>
        <v>0</v>
      </c>
      <c r="YZ22" s="930">
        <f t="shared" ca="1" si="567"/>
        <v>0</v>
      </c>
      <c r="ZA22" s="930">
        <f t="shared" ca="1" si="567"/>
        <v>0</v>
      </c>
      <c r="ZB22" s="930">
        <f t="shared" ca="1" si="567"/>
        <v>0</v>
      </c>
      <c r="ZC22" s="930">
        <f t="shared" ca="1" si="567"/>
        <v>0</v>
      </c>
      <c r="ZD22" s="930">
        <f t="shared" ca="1" si="567"/>
        <v>0</v>
      </c>
      <c r="ZE22" s="930">
        <f t="shared" ca="1" si="567"/>
        <v>0</v>
      </c>
      <c r="ZF22" s="930">
        <f t="shared" ca="1" si="567"/>
        <v>0</v>
      </c>
      <c r="ZG22" s="930">
        <f t="shared" ca="1" si="559"/>
        <v>0</v>
      </c>
      <c r="ZH22" s="930">
        <f t="shared" ca="1" si="559"/>
        <v>0</v>
      </c>
      <c r="ZI22" s="930">
        <f t="shared" ca="1" si="559"/>
        <v>0</v>
      </c>
      <c r="ZJ22" s="930">
        <f t="shared" ca="1" si="559"/>
        <v>0</v>
      </c>
      <c r="ZK22" s="930">
        <f t="shared" ca="1" si="559"/>
        <v>0</v>
      </c>
      <c r="ZL22" s="930">
        <f t="shared" ca="1" si="559"/>
        <v>0</v>
      </c>
      <c r="ZM22" s="930">
        <f t="shared" ca="1" si="559"/>
        <v>0</v>
      </c>
      <c r="ZN22" s="930">
        <f t="shared" ca="1" si="559"/>
        <v>0</v>
      </c>
      <c r="ZO22" s="930">
        <f t="shared" ca="1" si="559"/>
        <v>0</v>
      </c>
      <c r="ZP22" s="930">
        <f t="shared" ca="1" si="559"/>
        <v>0</v>
      </c>
      <c r="ZQ22" s="930">
        <f t="shared" ca="1" si="559"/>
        <v>0</v>
      </c>
      <c r="ZR22" s="930">
        <f t="shared" ca="1" si="559"/>
        <v>0</v>
      </c>
      <c r="ZS22" s="930">
        <f t="shared" ca="1" si="559"/>
        <v>0</v>
      </c>
      <c r="ZT22" s="930">
        <f t="shared" ca="1" si="559"/>
        <v>0</v>
      </c>
      <c r="ZU22" s="930">
        <f t="shared" ca="1" si="559"/>
        <v>0</v>
      </c>
      <c r="ZV22" s="930">
        <f t="shared" ca="1" si="559"/>
        <v>0</v>
      </c>
      <c r="ZW22" s="930">
        <f t="shared" ca="1" si="559"/>
        <v>0</v>
      </c>
      <c r="ZX22" s="930">
        <f t="shared" ca="1" si="559"/>
        <v>0</v>
      </c>
      <c r="ZY22" s="930">
        <f t="shared" ca="1" si="559"/>
        <v>0</v>
      </c>
      <c r="ZZ22" s="930">
        <f t="shared" ca="1" si="559"/>
        <v>0</v>
      </c>
    </row>
    <row r="23" spans="1:702" s="150" customFormat="1" ht="15" customHeight="1" x14ac:dyDescent="0.2">
      <c r="A23" s="150" t="s">
        <v>13</v>
      </c>
      <c r="B23" s="318">
        <f ca="1">II_2!B25</f>
        <v>2.4500000000000002</v>
      </c>
      <c r="C23" s="283">
        <f ca="1">II_2!I25</f>
        <v>8160</v>
      </c>
      <c r="D23" s="147">
        <f ca="1">II_2!J25</f>
        <v>1210.8</v>
      </c>
      <c r="E23" s="283" t="str">
        <f t="shared" ca="1" si="560"/>
        <v/>
      </c>
      <c r="F23" s="166" t="str">
        <f ca="1">IF(E23="","",ROUND(II_2!$H$34*F$10*100,0)/100)</f>
        <v/>
      </c>
      <c r="G23" s="166">
        <f t="shared" ca="1" si="554"/>
        <v>0</v>
      </c>
      <c r="H23" s="147">
        <f ca="1">IF(II_2!P25="",0,ROUND((II_2!$H$34-D23)*$H$11*100,0)/100)</f>
        <v>0</v>
      </c>
      <c r="I23" s="147">
        <f ca="1">IF(Para_2!L$42="nein",(H23*C23),IF(H23="",0,ROUND(IF(C23&gt;II_2!$I$36,(H23*II_2!$I$36),(H23*C23)),0)))</f>
        <v>0</v>
      </c>
      <c r="J23" s="189">
        <f t="shared" ca="1" si="551"/>
        <v>0</v>
      </c>
      <c r="K23" s="953">
        <f t="shared" ca="1" si="537"/>
        <v>0</v>
      </c>
      <c r="L23" s="940">
        <f t="shared" ca="1" si="552"/>
        <v>0</v>
      </c>
      <c r="N23" s="930">
        <f t="shared" ca="1" si="553"/>
        <v>0</v>
      </c>
      <c r="O23" s="930">
        <f t="shared" ca="1" si="538"/>
        <v>0</v>
      </c>
      <c r="P23" s="930">
        <f t="shared" ca="1" si="538"/>
        <v>0</v>
      </c>
      <c r="Q23" s="930">
        <f t="shared" ca="1" si="538"/>
        <v>0</v>
      </c>
      <c r="R23" s="930">
        <f t="shared" ca="1" si="538"/>
        <v>0</v>
      </c>
      <c r="S23" s="930">
        <f t="shared" ca="1" si="538"/>
        <v>0</v>
      </c>
      <c r="T23" s="930">
        <f t="shared" ca="1" si="538"/>
        <v>0</v>
      </c>
      <c r="U23" s="930">
        <f t="shared" ca="1" si="538"/>
        <v>0</v>
      </c>
      <c r="V23" s="930">
        <f t="shared" ca="1" si="538"/>
        <v>0</v>
      </c>
      <c r="W23" s="930">
        <f t="shared" ca="1" si="538"/>
        <v>0</v>
      </c>
      <c r="X23" s="930">
        <f t="shared" ca="1" si="538"/>
        <v>0</v>
      </c>
      <c r="Y23" s="930">
        <f t="shared" ca="1" si="538"/>
        <v>0</v>
      </c>
      <c r="Z23" s="930">
        <f t="shared" ca="1" si="538"/>
        <v>0</v>
      </c>
      <c r="AA23" s="930">
        <f t="shared" ca="1" si="538"/>
        <v>0</v>
      </c>
      <c r="AB23" s="930">
        <f t="shared" ca="1" si="538"/>
        <v>0</v>
      </c>
      <c r="AC23" s="930">
        <f t="shared" ca="1" si="538"/>
        <v>0</v>
      </c>
      <c r="AD23" s="930">
        <f t="shared" ca="1" si="538"/>
        <v>0</v>
      </c>
      <c r="AE23" s="930">
        <f t="shared" ca="1" si="538"/>
        <v>0</v>
      </c>
      <c r="AF23" s="930">
        <f t="shared" ca="1" si="538"/>
        <v>0</v>
      </c>
      <c r="AG23" s="930">
        <f t="shared" ca="1" si="538"/>
        <v>0</v>
      </c>
      <c r="AH23" s="930">
        <f t="shared" ca="1" si="538"/>
        <v>0</v>
      </c>
      <c r="AI23" s="930">
        <f t="shared" ca="1" si="538"/>
        <v>0</v>
      </c>
      <c r="AJ23" s="930">
        <f t="shared" ca="1" si="538"/>
        <v>0</v>
      </c>
      <c r="AK23" s="930">
        <f t="shared" ca="1" si="538"/>
        <v>0</v>
      </c>
      <c r="AL23" s="930">
        <f t="shared" ca="1" si="538"/>
        <v>0</v>
      </c>
      <c r="AM23" s="930">
        <f t="shared" ca="1" si="538"/>
        <v>0</v>
      </c>
      <c r="AN23" s="930">
        <f t="shared" ca="1" si="538"/>
        <v>0</v>
      </c>
      <c r="AO23" s="930">
        <f t="shared" ca="1" si="538"/>
        <v>0</v>
      </c>
      <c r="AP23" s="930">
        <f t="shared" ca="1" si="538"/>
        <v>0</v>
      </c>
      <c r="AQ23" s="930">
        <f t="shared" ca="1" si="561"/>
        <v>0</v>
      </c>
      <c r="AR23" s="930">
        <f t="shared" ca="1" si="561"/>
        <v>0</v>
      </c>
      <c r="AS23" s="930">
        <f t="shared" ca="1" si="561"/>
        <v>0</v>
      </c>
      <c r="AT23" s="930">
        <f t="shared" ca="1" si="561"/>
        <v>0</v>
      </c>
      <c r="AU23" s="930">
        <f t="shared" ca="1" si="561"/>
        <v>0</v>
      </c>
      <c r="AV23" s="930">
        <f t="shared" ca="1" si="561"/>
        <v>0</v>
      </c>
      <c r="AW23" s="930">
        <f t="shared" ca="1" si="561"/>
        <v>0</v>
      </c>
      <c r="AX23" s="930">
        <f t="shared" ca="1" si="561"/>
        <v>0</v>
      </c>
      <c r="AY23" s="930">
        <f t="shared" ca="1" si="561"/>
        <v>0</v>
      </c>
      <c r="AZ23" s="930">
        <f t="shared" ca="1" si="561"/>
        <v>0</v>
      </c>
      <c r="BA23" s="930">
        <f t="shared" ca="1" si="561"/>
        <v>0</v>
      </c>
      <c r="BB23" s="930">
        <f t="shared" ca="1" si="561"/>
        <v>0</v>
      </c>
      <c r="BC23" s="930">
        <f t="shared" ca="1" si="561"/>
        <v>0</v>
      </c>
      <c r="BD23" s="930">
        <f t="shared" ca="1" si="561"/>
        <v>0</v>
      </c>
      <c r="BE23" s="930">
        <f t="shared" ref="BE23:DP24" ca="1" si="573">(ROUND(IF(((BE$8-$D23)*$H$11)&lt;0,0,(BE$8-$D23)*$H$11),2))*$C23</f>
        <v>0</v>
      </c>
      <c r="BF23" s="930">
        <f t="shared" ca="1" si="573"/>
        <v>0</v>
      </c>
      <c r="BG23" s="930">
        <f t="shared" ca="1" si="573"/>
        <v>0</v>
      </c>
      <c r="BH23" s="930">
        <f t="shared" ca="1" si="573"/>
        <v>0</v>
      </c>
      <c r="BI23" s="930">
        <f t="shared" ca="1" si="573"/>
        <v>0</v>
      </c>
      <c r="BJ23" s="930">
        <f t="shared" ca="1" si="573"/>
        <v>0</v>
      </c>
      <c r="BK23" s="930">
        <f t="shared" ca="1" si="573"/>
        <v>0</v>
      </c>
      <c r="BL23" s="930">
        <f t="shared" ca="1" si="573"/>
        <v>0</v>
      </c>
      <c r="BM23" s="930">
        <f t="shared" ca="1" si="573"/>
        <v>0</v>
      </c>
      <c r="BN23" s="930">
        <f t="shared" ca="1" si="573"/>
        <v>0</v>
      </c>
      <c r="BO23" s="930">
        <f t="shared" ca="1" si="573"/>
        <v>0</v>
      </c>
      <c r="BP23" s="930">
        <f t="shared" ca="1" si="573"/>
        <v>0</v>
      </c>
      <c r="BQ23" s="930">
        <f t="shared" ca="1" si="573"/>
        <v>0</v>
      </c>
      <c r="BR23" s="930">
        <f t="shared" ca="1" si="573"/>
        <v>0</v>
      </c>
      <c r="BS23" s="930">
        <f t="shared" ca="1" si="573"/>
        <v>0</v>
      </c>
      <c r="BT23" s="930">
        <f t="shared" ca="1" si="573"/>
        <v>0</v>
      </c>
      <c r="BU23" s="930">
        <f t="shared" ca="1" si="573"/>
        <v>0</v>
      </c>
      <c r="BV23" s="930">
        <f t="shared" ca="1" si="573"/>
        <v>0</v>
      </c>
      <c r="BW23" s="930">
        <f t="shared" ca="1" si="573"/>
        <v>0</v>
      </c>
      <c r="BX23" s="930">
        <f t="shared" ca="1" si="573"/>
        <v>0</v>
      </c>
      <c r="BY23" s="930">
        <f t="shared" ca="1" si="573"/>
        <v>0</v>
      </c>
      <c r="BZ23" s="930">
        <f t="shared" ca="1" si="573"/>
        <v>0</v>
      </c>
      <c r="CA23" s="930">
        <f t="shared" ca="1" si="573"/>
        <v>0</v>
      </c>
      <c r="CB23" s="930">
        <f t="shared" ca="1" si="573"/>
        <v>0</v>
      </c>
      <c r="CC23" s="930">
        <f t="shared" ca="1" si="573"/>
        <v>0</v>
      </c>
      <c r="CD23" s="930">
        <f t="shared" ca="1" si="573"/>
        <v>0</v>
      </c>
      <c r="CE23" s="930">
        <f t="shared" ca="1" si="573"/>
        <v>0</v>
      </c>
      <c r="CF23" s="930">
        <f t="shared" ca="1" si="573"/>
        <v>0</v>
      </c>
      <c r="CG23" s="930">
        <f t="shared" ca="1" si="573"/>
        <v>0</v>
      </c>
      <c r="CH23" s="930">
        <f t="shared" ca="1" si="573"/>
        <v>0</v>
      </c>
      <c r="CI23" s="930">
        <f t="shared" ca="1" si="573"/>
        <v>0</v>
      </c>
      <c r="CJ23" s="930">
        <f t="shared" ca="1" si="573"/>
        <v>0</v>
      </c>
      <c r="CK23" s="930">
        <f t="shared" ca="1" si="573"/>
        <v>0</v>
      </c>
      <c r="CL23" s="930">
        <f t="shared" ca="1" si="573"/>
        <v>0</v>
      </c>
      <c r="CM23" s="930">
        <f t="shared" ca="1" si="573"/>
        <v>0</v>
      </c>
      <c r="CN23" s="930">
        <f t="shared" ca="1" si="573"/>
        <v>0</v>
      </c>
      <c r="CO23" s="930">
        <f t="shared" ca="1" si="573"/>
        <v>0</v>
      </c>
      <c r="CP23" s="930">
        <f t="shared" ca="1" si="573"/>
        <v>0</v>
      </c>
      <c r="CQ23" s="930">
        <f t="shared" ca="1" si="573"/>
        <v>0</v>
      </c>
      <c r="CR23" s="930">
        <f t="shared" ca="1" si="573"/>
        <v>0</v>
      </c>
      <c r="CS23" s="930">
        <f t="shared" ca="1" si="573"/>
        <v>0</v>
      </c>
      <c r="CT23" s="930">
        <f t="shared" ca="1" si="573"/>
        <v>0</v>
      </c>
      <c r="CU23" s="930">
        <f t="shared" ca="1" si="573"/>
        <v>0</v>
      </c>
      <c r="CV23" s="930">
        <f t="shared" ca="1" si="573"/>
        <v>0</v>
      </c>
      <c r="CW23" s="930">
        <f t="shared" ca="1" si="573"/>
        <v>0</v>
      </c>
      <c r="CX23" s="930">
        <f t="shared" ca="1" si="573"/>
        <v>0</v>
      </c>
      <c r="CY23" s="930">
        <f t="shared" ca="1" si="573"/>
        <v>0</v>
      </c>
      <c r="CZ23" s="930">
        <f t="shared" ca="1" si="573"/>
        <v>0</v>
      </c>
      <c r="DA23" s="930">
        <f t="shared" ca="1" si="573"/>
        <v>0</v>
      </c>
      <c r="DB23" s="930">
        <f t="shared" ca="1" si="573"/>
        <v>0</v>
      </c>
      <c r="DC23" s="930">
        <f t="shared" ca="1" si="573"/>
        <v>0</v>
      </c>
      <c r="DD23" s="930">
        <f t="shared" ca="1" si="573"/>
        <v>0</v>
      </c>
      <c r="DE23" s="930">
        <f t="shared" ca="1" si="573"/>
        <v>0</v>
      </c>
      <c r="DF23" s="930">
        <f t="shared" ca="1" si="573"/>
        <v>0</v>
      </c>
      <c r="DG23" s="930">
        <f t="shared" ca="1" si="573"/>
        <v>0</v>
      </c>
      <c r="DH23" s="930">
        <f t="shared" ca="1" si="573"/>
        <v>0</v>
      </c>
      <c r="DI23" s="930">
        <f t="shared" ca="1" si="573"/>
        <v>0</v>
      </c>
      <c r="DJ23" s="930">
        <f t="shared" ca="1" si="573"/>
        <v>0</v>
      </c>
      <c r="DK23" s="930">
        <f t="shared" ca="1" si="573"/>
        <v>0</v>
      </c>
      <c r="DL23" s="930">
        <f t="shared" ca="1" si="573"/>
        <v>0</v>
      </c>
      <c r="DM23" s="930">
        <f t="shared" ca="1" si="573"/>
        <v>0</v>
      </c>
      <c r="DN23" s="930">
        <f t="shared" ca="1" si="573"/>
        <v>0</v>
      </c>
      <c r="DO23" s="930">
        <f t="shared" ca="1" si="573"/>
        <v>0</v>
      </c>
      <c r="DP23" s="930">
        <f t="shared" ca="1" si="573"/>
        <v>0</v>
      </c>
      <c r="DQ23" s="930">
        <f t="shared" ref="DQ23:GA25" ca="1" si="574">(ROUND(IF(((DQ$8-$D23)*$H$11)&lt;0,0,(DQ$8-$D23)*$H$11),2))*$C23</f>
        <v>0</v>
      </c>
      <c r="DR23" s="930">
        <f t="shared" ca="1" si="574"/>
        <v>0</v>
      </c>
      <c r="DS23" s="930">
        <f t="shared" ca="1" si="574"/>
        <v>0</v>
      </c>
      <c r="DT23" s="930">
        <f t="shared" ca="1" si="574"/>
        <v>0</v>
      </c>
      <c r="DU23" s="930">
        <f t="shared" ca="1" si="574"/>
        <v>0</v>
      </c>
      <c r="DV23" s="930">
        <f t="shared" ca="1" si="574"/>
        <v>0</v>
      </c>
      <c r="DW23" s="930">
        <f t="shared" ca="1" si="574"/>
        <v>0</v>
      </c>
      <c r="DX23" s="930">
        <f t="shared" ca="1" si="574"/>
        <v>0</v>
      </c>
      <c r="DY23" s="930">
        <f t="shared" ca="1" si="574"/>
        <v>0</v>
      </c>
      <c r="DZ23" s="930">
        <f t="shared" ca="1" si="574"/>
        <v>0</v>
      </c>
      <c r="EA23" s="930">
        <f t="shared" ca="1" si="574"/>
        <v>0</v>
      </c>
      <c r="EB23" s="930">
        <f t="shared" ca="1" si="574"/>
        <v>0</v>
      </c>
      <c r="EC23" s="930">
        <f t="shared" ca="1" si="574"/>
        <v>0</v>
      </c>
      <c r="ED23" s="930">
        <f t="shared" ca="1" si="574"/>
        <v>0</v>
      </c>
      <c r="EE23" s="930">
        <f t="shared" ca="1" si="574"/>
        <v>0</v>
      </c>
      <c r="EF23" s="930">
        <f t="shared" ca="1" si="574"/>
        <v>0</v>
      </c>
      <c r="EG23" s="930">
        <f t="shared" ca="1" si="574"/>
        <v>0</v>
      </c>
      <c r="EH23" s="930">
        <f t="shared" ca="1" si="574"/>
        <v>0</v>
      </c>
      <c r="EI23" s="930">
        <f t="shared" ca="1" si="574"/>
        <v>0</v>
      </c>
      <c r="EJ23" s="930">
        <f t="shared" ca="1" si="574"/>
        <v>0</v>
      </c>
      <c r="EK23" s="930">
        <f t="shared" ca="1" si="574"/>
        <v>0</v>
      </c>
      <c r="EL23" s="930">
        <f t="shared" ca="1" si="574"/>
        <v>0</v>
      </c>
      <c r="EM23" s="930">
        <f t="shared" ca="1" si="574"/>
        <v>0</v>
      </c>
      <c r="EN23" s="930">
        <f t="shared" ca="1" si="574"/>
        <v>0</v>
      </c>
      <c r="EO23" s="930">
        <f t="shared" ca="1" si="574"/>
        <v>0</v>
      </c>
      <c r="EP23" s="930">
        <f t="shared" ca="1" si="574"/>
        <v>0</v>
      </c>
      <c r="EQ23" s="930">
        <f t="shared" ca="1" si="574"/>
        <v>0</v>
      </c>
      <c r="ER23" s="930">
        <f t="shared" ca="1" si="574"/>
        <v>0</v>
      </c>
      <c r="ES23" s="930">
        <f t="shared" ca="1" si="574"/>
        <v>0</v>
      </c>
      <c r="ET23" s="930">
        <f t="shared" ca="1" si="574"/>
        <v>0</v>
      </c>
      <c r="EU23" s="930">
        <f t="shared" ca="1" si="574"/>
        <v>0</v>
      </c>
      <c r="EV23" s="930">
        <f t="shared" ca="1" si="574"/>
        <v>0</v>
      </c>
      <c r="EW23" s="930">
        <f t="shared" ca="1" si="574"/>
        <v>0</v>
      </c>
      <c r="EX23" s="930">
        <f t="shared" ca="1" si="574"/>
        <v>0</v>
      </c>
      <c r="EY23" s="930">
        <f t="shared" ca="1" si="574"/>
        <v>0</v>
      </c>
      <c r="EZ23" s="930">
        <f t="shared" ca="1" si="574"/>
        <v>0</v>
      </c>
      <c r="FA23" s="930">
        <f t="shared" ca="1" si="574"/>
        <v>0</v>
      </c>
      <c r="FB23" s="930">
        <f t="shared" ca="1" si="574"/>
        <v>0</v>
      </c>
      <c r="FC23" s="930">
        <f t="shared" ca="1" si="574"/>
        <v>0</v>
      </c>
      <c r="FD23" s="930">
        <f t="shared" ca="1" si="574"/>
        <v>0</v>
      </c>
      <c r="FE23" s="930">
        <f t="shared" ca="1" si="574"/>
        <v>0</v>
      </c>
      <c r="FF23" s="930">
        <f t="shared" ca="1" si="574"/>
        <v>0</v>
      </c>
      <c r="FG23" s="930">
        <f t="shared" ca="1" si="574"/>
        <v>0</v>
      </c>
      <c r="FH23" s="930">
        <f t="shared" ca="1" si="574"/>
        <v>0</v>
      </c>
      <c r="FI23" s="930">
        <f t="shared" ca="1" si="574"/>
        <v>0</v>
      </c>
      <c r="FJ23" s="930">
        <f t="shared" ca="1" si="574"/>
        <v>0</v>
      </c>
      <c r="FK23" s="930">
        <f t="shared" ca="1" si="574"/>
        <v>0</v>
      </c>
      <c r="FL23" s="930">
        <f t="shared" ca="1" si="574"/>
        <v>0</v>
      </c>
      <c r="FM23" s="930">
        <f t="shared" ca="1" si="574"/>
        <v>0</v>
      </c>
      <c r="FN23" s="930">
        <f t="shared" ca="1" si="574"/>
        <v>0</v>
      </c>
      <c r="FO23" s="930">
        <f t="shared" ca="1" si="574"/>
        <v>0</v>
      </c>
      <c r="FP23" s="930">
        <f t="shared" ca="1" si="574"/>
        <v>0</v>
      </c>
      <c r="FQ23" s="930">
        <f t="shared" ca="1" si="574"/>
        <v>0</v>
      </c>
      <c r="FR23" s="930">
        <f t="shared" ca="1" si="574"/>
        <v>0</v>
      </c>
      <c r="FS23" s="930">
        <f t="shared" ca="1" si="574"/>
        <v>0</v>
      </c>
      <c r="FT23" s="930">
        <f t="shared" ca="1" si="574"/>
        <v>0</v>
      </c>
      <c r="FU23" s="930">
        <f t="shared" ca="1" si="574"/>
        <v>0</v>
      </c>
      <c r="FV23" s="930">
        <f t="shared" ca="1" si="574"/>
        <v>0</v>
      </c>
      <c r="FW23" s="930">
        <f t="shared" ca="1" si="574"/>
        <v>0</v>
      </c>
      <c r="FX23" s="930">
        <f t="shared" ca="1" si="574"/>
        <v>0</v>
      </c>
      <c r="FY23" s="930">
        <f t="shared" ca="1" si="574"/>
        <v>0</v>
      </c>
      <c r="FZ23" s="930">
        <f t="shared" ca="1" si="574"/>
        <v>0</v>
      </c>
      <c r="GA23" s="930">
        <f t="shared" ca="1" si="574"/>
        <v>0</v>
      </c>
      <c r="GB23" s="930">
        <f t="shared" ca="1" si="569"/>
        <v>0</v>
      </c>
      <c r="GC23" s="930">
        <f t="shared" ca="1" si="569"/>
        <v>0</v>
      </c>
      <c r="GD23" s="930">
        <f t="shared" ca="1" si="569"/>
        <v>0</v>
      </c>
      <c r="GE23" s="930">
        <f t="shared" ca="1" si="569"/>
        <v>0</v>
      </c>
      <c r="GF23" s="930">
        <f t="shared" ca="1" si="569"/>
        <v>0</v>
      </c>
      <c r="GG23" s="930">
        <f t="shared" ca="1" si="569"/>
        <v>0</v>
      </c>
      <c r="GH23" s="930">
        <f t="shared" ca="1" si="569"/>
        <v>0</v>
      </c>
      <c r="GI23" s="930">
        <f t="shared" ca="1" si="569"/>
        <v>0</v>
      </c>
      <c r="GJ23" s="930">
        <f t="shared" ca="1" si="569"/>
        <v>0</v>
      </c>
      <c r="GK23" s="930">
        <f t="shared" ca="1" si="569"/>
        <v>0</v>
      </c>
      <c r="GL23" s="930">
        <f t="shared" ca="1" si="569"/>
        <v>0</v>
      </c>
      <c r="GM23" s="930">
        <f t="shared" ca="1" si="569"/>
        <v>0</v>
      </c>
      <c r="GN23" s="930">
        <f t="shared" ca="1" si="569"/>
        <v>0</v>
      </c>
      <c r="GO23" s="930">
        <f t="shared" ca="1" si="569"/>
        <v>0</v>
      </c>
      <c r="GP23" s="930">
        <f t="shared" ca="1" si="569"/>
        <v>0</v>
      </c>
      <c r="GQ23" s="930">
        <f t="shared" ca="1" si="569"/>
        <v>0</v>
      </c>
      <c r="GR23" s="930">
        <f t="shared" ca="1" si="569"/>
        <v>0</v>
      </c>
      <c r="GS23" s="930">
        <f t="shared" ca="1" si="569"/>
        <v>0</v>
      </c>
      <c r="GT23" s="930">
        <f t="shared" ca="1" si="569"/>
        <v>0</v>
      </c>
      <c r="GU23" s="930">
        <f t="shared" ca="1" si="569"/>
        <v>0</v>
      </c>
      <c r="GV23" s="930">
        <f t="shared" ca="1" si="569"/>
        <v>0</v>
      </c>
      <c r="GW23" s="930">
        <f t="shared" ca="1" si="569"/>
        <v>0</v>
      </c>
      <c r="GX23" s="930">
        <f t="shared" ca="1" si="569"/>
        <v>0</v>
      </c>
      <c r="GY23" s="930">
        <f t="shared" ca="1" si="569"/>
        <v>0</v>
      </c>
      <c r="GZ23" s="930">
        <f t="shared" ca="1" si="569"/>
        <v>0</v>
      </c>
      <c r="HA23" s="930">
        <f t="shared" ca="1" si="569"/>
        <v>0</v>
      </c>
      <c r="HB23" s="930">
        <f t="shared" ca="1" si="569"/>
        <v>0</v>
      </c>
      <c r="HC23" s="930">
        <f t="shared" ca="1" si="569"/>
        <v>0</v>
      </c>
      <c r="HD23" s="930">
        <f t="shared" ca="1" si="569"/>
        <v>0</v>
      </c>
      <c r="HE23" s="930">
        <f t="shared" ca="1" si="569"/>
        <v>0</v>
      </c>
      <c r="HF23" s="930">
        <f t="shared" ca="1" si="569"/>
        <v>0</v>
      </c>
      <c r="HG23" s="930">
        <f t="shared" ca="1" si="569"/>
        <v>0</v>
      </c>
      <c r="HH23" s="930">
        <f t="shared" ca="1" si="569"/>
        <v>0</v>
      </c>
      <c r="HI23" s="930">
        <f t="shared" ca="1" si="569"/>
        <v>0</v>
      </c>
      <c r="HJ23" s="930">
        <f t="shared" ca="1" si="569"/>
        <v>0</v>
      </c>
      <c r="HK23" s="930">
        <f t="shared" ca="1" si="569"/>
        <v>0</v>
      </c>
      <c r="HL23" s="930">
        <f t="shared" ca="1" si="569"/>
        <v>0</v>
      </c>
      <c r="HM23" s="930">
        <f t="shared" ca="1" si="569"/>
        <v>0</v>
      </c>
      <c r="HN23" s="930">
        <f t="shared" ca="1" si="569"/>
        <v>0</v>
      </c>
      <c r="HO23" s="930">
        <f t="shared" ca="1" si="569"/>
        <v>0</v>
      </c>
      <c r="HP23" s="930">
        <f t="shared" ca="1" si="569"/>
        <v>0</v>
      </c>
      <c r="HQ23" s="930">
        <f t="shared" ca="1" si="569"/>
        <v>0</v>
      </c>
      <c r="HR23" s="930">
        <f t="shared" ca="1" si="569"/>
        <v>0</v>
      </c>
      <c r="HS23" s="930">
        <f t="shared" ca="1" si="569"/>
        <v>0</v>
      </c>
      <c r="HT23" s="930">
        <f t="shared" ca="1" si="569"/>
        <v>0</v>
      </c>
      <c r="HU23" s="930">
        <f t="shared" ca="1" si="569"/>
        <v>0</v>
      </c>
      <c r="HV23" s="930">
        <f t="shared" ca="1" si="569"/>
        <v>0</v>
      </c>
      <c r="HW23" s="930">
        <f t="shared" ca="1" si="569"/>
        <v>0</v>
      </c>
      <c r="HX23" s="930">
        <f t="shared" ca="1" si="563"/>
        <v>0</v>
      </c>
      <c r="HY23" s="930">
        <f t="shared" ca="1" si="563"/>
        <v>0</v>
      </c>
      <c r="HZ23" s="930">
        <f t="shared" ca="1" si="563"/>
        <v>0</v>
      </c>
      <c r="IA23" s="930">
        <f t="shared" ca="1" si="568"/>
        <v>0</v>
      </c>
      <c r="IB23" s="930">
        <f t="shared" ca="1" si="568"/>
        <v>0</v>
      </c>
      <c r="IC23" s="930">
        <f t="shared" ca="1" si="568"/>
        <v>0</v>
      </c>
      <c r="ID23" s="930">
        <f t="shared" ca="1" si="568"/>
        <v>0</v>
      </c>
      <c r="IE23" s="930">
        <f t="shared" ca="1" si="568"/>
        <v>0</v>
      </c>
      <c r="IF23" s="930">
        <f t="shared" ca="1" si="568"/>
        <v>0</v>
      </c>
      <c r="IG23" s="930">
        <f t="shared" ca="1" si="568"/>
        <v>0</v>
      </c>
      <c r="IH23" s="930">
        <f t="shared" ca="1" si="568"/>
        <v>0</v>
      </c>
      <c r="II23" s="930">
        <f t="shared" ca="1" si="568"/>
        <v>0</v>
      </c>
      <c r="IJ23" s="930">
        <f t="shared" ca="1" si="568"/>
        <v>0</v>
      </c>
      <c r="IK23" s="930">
        <f t="shared" ca="1" si="568"/>
        <v>0</v>
      </c>
      <c r="IL23" s="930">
        <f t="shared" ca="1" si="568"/>
        <v>0</v>
      </c>
      <c r="IM23" s="930">
        <f t="shared" ca="1" si="568"/>
        <v>0</v>
      </c>
      <c r="IN23" s="930">
        <f t="shared" ca="1" si="568"/>
        <v>0</v>
      </c>
      <c r="IO23" s="930">
        <f t="shared" ca="1" si="568"/>
        <v>0</v>
      </c>
      <c r="IP23" s="930">
        <f t="shared" ca="1" si="568"/>
        <v>0</v>
      </c>
      <c r="IQ23" s="930">
        <f t="shared" ca="1" si="568"/>
        <v>0</v>
      </c>
      <c r="IR23" s="930">
        <f t="shared" ca="1" si="568"/>
        <v>0</v>
      </c>
      <c r="IS23" s="930">
        <f t="shared" ca="1" si="568"/>
        <v>0</v>
      </c>
      <c r="IT23" s="930">
        <f t="shared" ca="1" si="568"/>
        <v>0</v>
      </c>
      <c r="IU23" s="930">
        <f t="shared" ca="1" si="568"/>
        <v>0</v>
      </c>
      <c r="IV23" s="930">
        <f t="shared" ca="1" si="568"/>
        <v>0</v>
      </c>
      <c r="IW23" s="930">
        <f t="shared" ca="1" si="568"/>
        <v>0</v>
      </c>
      <c r="IX23" s="930">
        <f t="shared" ca="1" si="568"/>
        <v>0</v>
      </c>
      <c r="IY23" s="930">
        <f t="shared" ca="1" si="568"/>
        <v>0</v>
      </c>
      <c r="IZ23" s="930">
        <f t="shared" ca="1" si="568"/>
        <v>0</v>
      </c>
      <c r="JA23" s="930">
        <f t="shared" ca="1" si="568"/>
        <v>0</v>
      </c>
      <c r="JB23" s="930">
        <f t="shared" ca="1" si="568"/>
        <v>0</v>
      </c>
      <c r="JC23" s="930">
        <f t="shared" ca="1" si="568"/>
        <v>0</v>
      </c>
      <c r="JD23" s="930">
        <f t="shared" ca="1" si="568"/>
        <v>0</v>
      </c>
      <c r="JE23" s="930">
        <f t="shared" ca="1" si="568"/>
        <v>0</v>
      </c>
      <c r="JF23" s="930">
        <f t="shared" ca="1" si="568"/>
        <v>0</v>
      </c>
      <c r="JG23" s="930">
        <f t="shared" ca="1" si="568"/>
        <v>0</v>
      </c>
      <c r="JH23" s="930">
        <f t="shared" ca="1" si="568"/>
        <v>0</v>
      </c>
      <c r="JI23" s="930">
        <f t="shared" ca="1" si="568"/>
        <v>0</v>
      </c>
      <c r="JJ23" s="930">
        <f t="shared" ca="1" si="568"/>
        <v>0</v>
      </c>
      <c r="JK23" s="930">
        <f t="shared" ca="1" si="568"/>
        <v>0</v>
      </c>
      <c r="JL23" s="930">
        <f t="shared" ca="1" si="568"/>
        <v>0</v>
      </c>
      <c r="JM23" s="930">
        <f t="shared" ca="1" si="568"/>
        <v>0</v>
      </c>
      <c r="JN23" s="930">
        <f t="shared" ca="1" si="568"/>
        <v>0</v>
      </c>
      <c r="JO23" s="930">
        <f t="shared" ca="1" si="568"/>
        <v>0</v>
      </c>
      <c r="JP23" s="930">
        <f t="shared" ca="1" si="568"/>
        <v>0</v>
      </c>
      <c r="JQ23" s="930">
        <f t="shared" ca="1" si="568"/>
        <v>0</v>
      </c>
      <c r="JR23" s="930">
        <f t="shared" ca="1" si="568"/>
        <v>0</v>
      </c>
      <c r="JS23" s="930">
        <f t="shared" ca="1" si="568"/>
        <v>0</v>
      </c>
      <c r="JT23" s="930">
        <f t="shared" ca="1" si="568"/>
        <v>0</v>
      </c>
      <c r="JU23" s="930">
        <f t="shared" ca="1" si="568"/>
        <v>0</v>
      </c>
      <c r="JV23" s="930">
        <f t="shared" ca="1" si="568"/>
        <v>0</v>
      </c>
      <c r="JW23" s="930">
        <f t="shared" ca="1" si="568"/>
        <v>0</v>
      </c>
      <c r="JX23" s="930">
        <f t="shared" ca="1" si="568"/>
        <v>0</v>
      </c>
      <c r="JY23" s="930">
        <f t="shared" ca="1" si="568"/>
        <v>0</v>
      </c>
      <c r="JZ23" s="930">
        <f t="shared" ca="1" si="568"/>
        <v>0</v>
      </c>
      <c r="KA23" s="930">
        <f t="shared" ca="1" si="568"/>
        <v>0</v>
      </c>
      <c r="KB23" s="930">
        <f t="shared" ca="1" si="568"/>
        <v>0</v>
      </c>
      <c r="KC23" s="930">
        <f t="shared" ca="1" si="568"/>
        <v>0</v>
      </c>
      <c r="KD23" s="930">
        <f t="shared" ca="1" si="568"/>
        <v>0</v>
      </c>
      <c r="KE23" s="930">
        <f t="shared" ca="1" si="568"/>
        <v>0</v>
      </c>
      <c r="KF23" s="930">
        <f t="shared" ca="1" si="568"/>
        <v>0</v>
      </c>
      <c r="KG23" s="930">
        <f t="shared" ca="1" si="568"/>
        <v>0</v>
      </c>
      <c r="KH23" s="930">
        <f t="shared" ca="1" si="568"/>
        <v>0</v>
      </c>
      <c r="KI23" s="930">
        <f t="shared" ca="1" si="568"/>
        <v>0</v>
      </c>
      <c r="KJ23" s="930">
        <f t="shared" ca="1" si="568"/>
        <v>0</v>
      </c>
      <c r="KK23" s="930">
        <f t="shared" ca="1" si="568"/>
        <v>0</v>
      </c>
      <c r="KL23" s="930">
        <f t="shared" ref="KL23:MW25" ca="1" si="575">(ROUND(IF(((KL$8-$D23)*$H$11)&lt;0,0,(KL$8-$D23)*$H$11),2))*$C23</f>
        <v>0</v>
      </c>
      <c r="KM23" s="930">
        <f t="shared" ca="1" si="575"/>
        <v>0</v>
      </c>
      <c r="KN23" s="930">
        <f t="shared" ca="1" si="575"/>
        <v>0</v>
      </c>
      <c r="KO23" s="930">
        <f t="shared" ca="1" si="575"/>
        <v>0</v>
      </c>
      <c r="KP23" s="930">
        <f t="shared" ca="1" si="575"/>
        <v>0</v>
      </c>
      <c r="KQ23" s="930">
        <f t="shared" ca="1" si="575"/>
        <v>0</v>
      </c>
      <c r="KR23" s="930">
        <f t="shared" ca="1" si="575"/>
        <v>0</v>
      </c>
      <c r="KS23" s="930">
        <f t="shared" ca="1" si="575"/>
        <v>0</v>
      </c>
      <c r="KT23" s="930">
        <f t="shared" ca="1" si="575"/>
        <v>0</v>
      </c>
      <c r="KU23" s="930">
        <f t="shared" ca="1" si="575"/>
        <v>0</v>
      </c>
      <c r="KV23" s="930">
        <f t="shared" ca="1" si="575"/>
        <v>0</v>
      </c>
      <c r="KW23" s="930">
        <f t="shared" ca="1" si="575"/>
        <v>0</v>
      </c>
      <c r="KX23" s="930">
        <f t="shared" ca="1" si="575"/>
        <v>0</v>
      </c>
      <c r="KY23" s="930">
        <f t="shared" ca="1" si="575"/>
        <v>0</v>
      </c>
      <c r="KZ23" s="930">
        <f t="shared" ca="1" si="575"/>
        <v>0</v>
      </c>
      <c r="LA23" s="930">
        <f t="shared" ca="1" si="575"/>
        <v>0</v>
      </c>
      <c r="LB23" s="930">
        <f t="shared" ca="1" si="575"/>
        <v>0</v>
      </c>
      <c r="LC23" s="930">
        <f t="shared" ca="1" si="575"/>
        <v>0</v>
      </c>
      <c r="LD23" s="930">
        <f t="shared" ca="1" si="575"/>
        <v>0</v>
      </c>
      <c r="LE23" s="930">
        <f t="shared" ca="1" si="575"/>
        <v>0</v>
      </c>
      <c r="LF23" s="930">
        <f t="shared" ca="1" si="575"/>
        <v>0</v>
      </c>
      <c r="LG23" s="930">
        <f t="shared" ca="1" si="575"/>
        <v>0</v>
      </c>
      <c r="LH23" s="930">
        <f t="shared" ca="1" si="575"/>
        <v>0</v>
      </c>
      <c r="LI23" s="930">
        <f t="shared" ca="1" si="575"/>
        <v>0</v>
      </c>
      <c r="LJ23" s="930">
        <f t="shared" ca="1" si="575"/>
        <v>0</v>
      </c>
      <c r="LK23" s="930">
        <f t="shared" ca="1" si="575"/>
        <v>0</v>
      </c>
      <c r="LL23" s="930">
        <f t="shared" ca="1" si="575"/>
        <v>0</v>
      </c>
      <c r="LM23" s="930">
        <f t="shared" ca="1" si="575"/>
        <v>0</v>
      </c>
      <c r="LN23" s="930">
        <f t="shared" ca="1" si="575"/>
        <v>0</v>
      </c>
      <c r="LO23" s="930">
        <f t="shared" ca="1" si="575"/>
        <v>0</v>
      </c>
      <c r="LP23" s="930">
        <f t="shared" ca="1" si="575"/>
        <v>0</v>
      </c>
      <c r="LQ23" s="930">
        <f t="shared" ca="1" si="575"/>
        <v>0</v>
      </c>
      <c r="LR23" s="930">
        <f t="shared" ca="1" si="575"/>
        <v>0</v>
      </c>
      <c r="LS23" s="930">
        <f t="shared" ca="1" si="575"/>
        <v>0</v>
      </c>
      <c r="LT23" s="930">
        <f t="shared" ca="1" si="575"/>
        <v>0</v>
      </c>
      <c r="LU23" s="930">
        <f t="shared" ca="1" si="575"/>
        <v>0</v>
      </c>
      <c r="LV23" s="930">
        <f t="shared" ca="1" si="575"/>
        <v>0</v>
      </c>
      <c r="LW23" s="930">
        <f t="shared" ca="1" si="575"/>
        <v>0</v>
      </c>
      <c r="LX23" s="930">
        <f t="shared" ca="1" si="575"/>
        <v>0</v>
      </c>
      <c r="LY23" s="930">
        <f t="shared" ca="1" si="575"/>
        <v>0</v>
      </c>
      <c r="LZ23" s="930">
        <f t="shared" ca="1" si="575"/>
        <v>0</v>
      </c>
      <c r="MA23" s="930">
        <f t="shared" ca="1" si="575"/>
        <v>0</v>
      </c>
      <c r="MB23" s="930">
        <f t="shared" ca="1" si="575"/>
        <v>0</v>
      </c>
      <c r="MC23" s="930">
        <f t="shared" ca="1" si="575"/>
        <v>0</v>
      </c>
      <c r="MD23" s="930">
        <f t="shared" ca="1" si="575"/>
        <v>0</v>
      </c>
      <c r="ME23" s="930">
        <f t="shared" ca="1" si="575"/>
        <v>0</v>
      </c>
      <c r="MF23" s="930">
        <f t="shared" ca="1" si="575"/>
        <v>0</v>
      </c>
      <c r="MG23" s="930">
        <f t="shared" ca="1" si="575"/>
        <v>0</v>
      </c>
      <c r="MH23" s="930">
        <f t="shared" ca="1" si="575"/>
        <v>0</v>
      </c>
      <c r="MI23" s="930">
        <f t="shared" ca="1" si="575"/>
        <v>0</v>
      </c>
      <c r="MJ23" s="930">
        <f t="shared" ca="1" si="575"/>
        <v>0</v>
      </c>
      <c r="MK23" s="930">
        <f t="shared" ca="1" si="575"/>
        <v>0</v>
      </c>
      <c r="ML23" s="930">
        <f t="shared" ca="1" si="575"/>
        <v>0</v>
      </c>
      <c r="MM23" s="930">
        <f t="shared" ca="1" si="575"/>
        <v>0</v>
      </c>
      <c r="MN23" s="930">
        <f t="shared" ca="1" si="575"/>
        <v>0</v>
      </c>
      <c r="MO23" s="930">
        <f t="shared" ca="1" si="575"/>
        <v>0</v>
      </c>
      <c r="MP23" s="930">
        <f t="shared" ca="1" si="575"/>
        <v>0</v>
      </c>
      <c r="MQ23" s="930">
        <f t="shared" ca="1" si="575"/>
        <v>0</v>
      </c>
      <c r="MR23" s="930">
        <f t="shared" ca="1" si="575"/>
        <v>0</v>
      </c>
      <c r="MS23" s="930">
        <f t="shared" ca="1" si="575"/>
        <v>0</v>
      </c>
      <c r="MT23" s="930">
        <f t="shared" ca="1" si="575"/>
        <v>0</v>
      </c>
      <c r="MU23" s="930">
        <f t="shared" ca="1" si="575"/>
        <v>0</v>
      </c>
      <c r="MV23" s="930">
        <f t="shared" ca="1" si="575"/>
        <v>0</v>
      </c>
      <c r="MW23" s="930">
        <f t="shared" ca="1" si="575"/>
        <v>0</v>
      </c>
      <c r="MX23" s="930">
        <f t="shared" ca="1" si="570"/>
        <v>0</v>
      </c>
      <c r="MY23" s="930">
        <f t="shared" ca="1" si="570"/>
        <v>0</v>
      </c>
      <c r="MZ23" s="930">
        <f t="shared" ca="1" si="570"/>
        <v>0</v>
      </c>
      <c r="NA23" s="930">
        <f t="shared" ca="1" si="570"/>
        <v>0</v>
      </c>
      <c r="NB23" s="930">
        <f t="shared" ca="1" si="570"/>
        <v>0</v>
      </c>
      <c r="NC23" s="930">
        <f t="shared" ca="1" si="570"/>
        <v>0</v>
      </c>
      <c r="ND23" s="930">
        <f t="shared" ca="1" si="570"/>
        <v>0</v>
      </c>
      <c r="NE23" s="930">
        <f t="shared" ca="1" si="565"/>
        <v>0</v>
      </c>
      <c r="NF23" s="930">
        <f t="shared" ca="1" si="565"/>
        <v>0</v>
      </c>
      <c r="NG23" s="930">
        <f t="shared" ca="1" si="565"/>
        <v>0</v>
      </c>
      <c r="NH23" s="930">
        <f t="shared" ca="1" si="565"/>
        <v>0</v>
      </c>
      <c r="NI23" s="930">
        <f t="shared" ca="1" si="565"/>
        <v>0</v>
      </c>
      <c r="NJ23" s="930">
        <f t="shared" ref="NJ23:PU25" ca="1" si="576">(ROUND(IF(((NJ$8-$D23)*$H$11)&lt;0,0,(NJ$8-$D23)*$H$11),2))*$C23</f>
        <v>0</v>
      </c>
      <c r="NK23" s="930">
        <f t="shared" ca="1" si="576"/>
        <v>0</v>
      </c>
      <c r="NL23" s="930">
        <f t="shared" ca="1" si="576"/>
        <v>0</v>
      </c>
      <c r="NM23" s="930">
        <f t="shared" ca="1" si="576"/>
        <v>0</v>
      </c>
      <c r="NN23" s="930">
        <f t="shared" ca="1" si="576"/>
        <v>0</v>
      </c>
      <c r="NO23" s="930">
        <f t="shared" ca="1" si="576"/>
        <v>0</v>
      </c>
      <c r="NP23" s="930">
        <f t="shared" ca="1" si="576"/>
        <v>0</v>
      </c>
      <c r="NQ23" s="930">
        <f t="shared" ca="1" si="576"/>
        <v>0</v>
      </c>
      <c r="NR23" s="930">
        <f t="shared" ca="1" si="576"/>
        <v>0</v>
      </c>
      <c r="NS23" s="930">
        <f t="shared" ca="1" si="576"/>
        <v>0</v>
      </c>
      <c r="NT23" s="930">
        <f t="shared" ca="1" si="576"/>
        <v>0</v>
      </c>
      <c r="NU23" s="930">
        <f t="shared" ca="1" si="576"/>
        <v>0</v>
      </c>
      <c r="NV23" s="930">
        <f t="shared" ca="1" si="576"/>
        <v>0</v>
      </c>
      <c r="NW23" s="930">
        <f t="shared" ca="1" si="576"/>
        <v>0</v>
      </c>
      <c r="NX23" s="930">
        <f t="shared" ca="1" si="576"/>
        <v>0</v>
      </c>
      <c r="NY23" s="930">
        <f t="shared" ca="1" si="576"/>
        <v>0</v>
      </c>
      <c r="NZ23" s="930">
        <f t="shared" ca="1" si="576"/>
        <v>0</v>
      </c>
      <c r="OA23" s="930">
        <f t="shared" ca="1" si="576"/>
        <v>0</v>
      </c>
      <c r="OB23" s="930">
        <f t="shared" ca="1" si="576"/>
        <v>0</v>
      </c>
      <c r="OC23" s="930">
        <f t="shared" ca="1" si="576"/>
        <v>0</v>
      </c>
      <c r="OD23" s="930">
        <f t="shared" ca="1" si="576"/>
        <v>0</v>
      </c>
      <c r="OE23" s="930">
        <f t="shared" ca="1" si="576"/>
        <v>0</v>
      </c>
      <c r="OF23" s="930">
        <f t="shared" ca="1" si="576"/>
        <v>0</v>
      </c>
      <c r="OG23" s="930">
        <f t="shared" ca="1" si="576"/>
        <v>0</v>
      </c>
      <c r="OH23" s="930">
        <f t="shared" ca="1" si="576"/>
        <v>0</v>
      </c>
      <c r="OI23" s="930">
        <f t="shared" ca="1" si="576"/>
        <v>0</v>
      </c>
      <c r="OJ23" s="930">
        <f t="shared" ca="1" si="576"/>
        <v>0</v>
      </c>
      <c r="OK23" s="930">
        <f t="shared" ca="1" si="576"/>
        <v>0</v>
      </c>
      <c r="OL23" s="930">
        <f t="shared" ca="1" si="576"/>
        <v>0</v>
      </c>
      <c r="OM23" s="930">
        <f t="shared" ca="1" si="576"/>
        <v>0</v>
      </c>
      <c r="ON23" s="930">
        <f t="shared" ca="1" si="576"/>
        <v>0</v>
      </c>
      <c r="OO23" s="930">
        <f t="shared" ca="1" si="576"/>
        <v>0</v>
      </c>
      <c r="OP23" s="930">
        <f t="shared" ca="1" si="576"/>
        <v>0</v>
      </c>
      <c r="OQ23" s="930">
        <f t="shared" ca="1" si="576"/>
        <v>0</v>
      </c>
      <c r="OR23" s="930">
        <f t="shared" ca="1" si="576"/>
        <v>0</v>
      </c>
      <c r="OS23" s="930">
        <f t="shared" ca="1" si="576"/>
        <v>0</v>
      </c>
      <c r="OT23" s="930">
        <f t="shared" ca="1" si="576"/>
        <v>0</v>
      </c>
      <c r="OU23" s="930">
        <f t="shared" ca="1" si="576"/>
        <v>0</v>
      </c>
      <c r="OV23" s="930">
        <f t="shared" ca="1" si="576"/>
        <v>0</v>
      </c>
      <c r="OW23" s="930">
        <f t="shared" ca="1" si="576"/>
        <v>0</v>
      </c>
      <c r="OX23" s="930">
        <f t="shared" ca="1" si="576"/>
        <v>0</v>
      </c>
      <c r="OY23" s="930">
        <f t="shared" ca="1" si="576"/>
        <v>0</v>
      </c>
      <c r="OZ23" s="930">
        <f t="shared" ca="1" si="576"/>
        <v>0</v>
      </c>
      <c r="PA23" s="930">
        <f t="shared" ca="1" si="576"/>
        <v>0</v>
      </c>
      <c r="PB23" s="930">
        <f t="shared" ca="1" si="576"/>
        <v>0</v>
      </c>
      <c r="PC23" s="930">
        <f t="shared" ca="1" si="576"/>
        <v>0</v>
      </c>
      <c r="PD23" s="930">
        <f t="shared" ca="1" si="576"/>
        <v>0</v>
      </c>
      <c r="PE23" s="930">
        <f t="shared" ca="1" si="576"/>
        <v>0</v>
      </c>
      <c r="PF23" s="930">
        <f t="shared" ca="1" si="576"/>
        <v>0</v>
      </c>
      <c r="PG23" s="930">
        <f t="shared" ca="1" si="576"/>
        <v>0</v>
      </c>
      <c r="PH23" s="930">
        <f t="shared" ca="1" si="576"/>
        <v>0</v>
      </c>
      <c r="PI23" s="930">
        <f t="shared" ca="1" si="576"/>
        <v>0</v>
      </c>
      <c r="PJ23" s="930">
        <f t="shared" ca="1" si="576"/>
        <v>0</v>
      </c>
      <c r="PK23" s="930">
        <f t="shared" ca="1" si="576"/>
        <v>0</v>
      </c>
      <c r="PL23" s="930">
        <f t="shared" ca="1" si="576"/>
        <v>0</v>
      </c>
      <c r="PM23" s="930">
        <f t="shared" ca="1" si="576"/>
        <v>0</v>
      </c>
      <c r="PN23" s="930">
        <f t="shared" ca="1" si="576"/>
        <v>0</v>
      </c>
      <c r="PO23" s="930">
        <f t="shared" ca="1" si="576"/>
        <v>0</v>
      </c>
      <c r="PP23" s="930">
        <f t="shared" ca="1" si="576"/>
        <v>0</v>
      </c>
      <c r="PQ23" s="930">
        <f t="shared" ca="1" si="576"/>
        <v>0</v>
      </c>
      <c r="PR23" s="930">
        <f t="shared" ca="1" si="576"/>
        <v>0</v>
      </c>
      <c r="PS23" s="930">
        <f t="shared" ca="1" si="576"/>
        <v>0</v>
      </c>
      <c r="PT23" s="930">
        <f t="shared" ca="1" si="576"/>
        <v>0</v>
      </c>
      <c r="PU23" s="930">
        <f t="shared" ca="1" si="576"/>
        <v>0</v>
      </c>
      <c r="PV23" s="930">
        <f t="shared" ca="1" si="571"/>
        <v>0</v>
      </c>
      <c r="PW23" s="930">
        <f t="shared" ca="1" si="571"/>
        <v>0</v>
      </c>
      <c r="PX23" s="930">
        <f t="shared" ca="1" si="571"/>
        <v>0</v>
      </c>
      <c r="PY23" s="930">
        <f t="shared" ca="1" si="571"/>
        <v>0</v>
      </c>
      <c r="PZ23" s="930">
        <f t="shared" ca="1" si="571"/>
        <v>0</v>
      </c>
      <c r="QA23" s="930">
        <f t="shared" ca="1" si="571"/>
        <v>0</v>
      </c>
      <c r="QB23" s="930">
        <f t="shared" ca="1" si="571"/>
        <v>0</v>
      </c>
      <c r="QC23" s="930">
        <f t="shared" ca="1" si="571"/>
        <v>0</v>
      </c>
      <c r="QD23" s="930">
        <f t="shared" ca="1" si="571"/>
        <v>0</v>
      </c>
      <c r="QE23" s="930">
        <f t="shared" ca="1" si="571"/>
        <v>0</v>
      </c>
      <c r="QF23" s="930">
        <f t="shared" ca="1" si="571"/>
        <v>0</v>
      </c>
      <c r="QG23" s="930">
        <f t="shared" ca="1" si="571"/>
        <v>0</v>
      </c>
      <c r="QH23" s="930">
        <f t="shared" ca="1" si="571"/>
        <v>0</v>
      </c>
      <c r="QI23" s="930">
        <f t="shared" ca="1" si="571"/>
        <v>0</v>
      </c>
      <c r="QJ23" s="930">
        <f t="shared" ca="1" si="571"/>
        <v>0</v>
      </c>
      <c r="QK23" s="930">
        <f t="shared" ca="1" si="571"/>
        <v>0</v>
      </c>
      <c r="QL23" s="930">
        <f t="shared" ca="1" si="571"/>
        <v>0</v>
      </c>
      <c r="QM23" s="930">
        <f t="shared" ca="1" si="571"/>
        <v>0</v>
      </c>
      <c r="QN23" s="930">
        <f t="shared" ca="1" si="571"/>
        <v>0</v>
      </c>
      <c r="QO23" s="930">
        <f t="shared" ca="1" si="571"/>
        <v>0</v>
      </c>
      <c r="QP23" s="930">
        <f t="shared" ca="1" si="571"/>
        <v>0</v>
      </c>
      <c r="QQ23" s="930">
        <f t="shared" ca="1" si="571"/>
        <v>0</v>
      </c>
      <c r="QR23" s="930">
        <f t="shared" ca="1" si="571"/>
        <v>0</v>
      </c>
      <c r="QS23" s="930">
        <f t="shared" ca="1" si="571"/>
        <v>0</v>
      </c>
      <c r="QT23" s="930">
        <f t="shared" ca="1" si="571"/>
        <v>0</v>
      </c>
      <c r="QU23" s="930">
        <f t="shared" ca="1" si="571"/>
        <v>0</v>
      </c>
      <c r="QV23" s="930">
        <f t="shared" ca="1" si="571"/>
        <v>0</v>
      </c>
      <c r="QW23" s="930">
        <f t="shared" ca="1" si="571"/>
        <v>0</v>
      </c>
      <c r="QX23" s="930">
        <f t="shared" ca="1" si="571"/>
        <v>0</v>
      </c>
      <c r="QY23" s="930">
        <f t="shared" ca="1" si="571"/>
        <v>0</v>
      </c>
      <c r="QZ23" s="930">
        <f t="shared" ca="1" si="571"/>
        <v>0</v>
      </c>
      <c r="RA23" s="930">
        <f t="shared" ca="1" si="571"/>
        <v>0</v>
      </c>
      <c r="RB23" s="930">
        <f t="shared" ca="1" si="571"/>
        <v>0</v>
      </c>
      <c r="RC23" s="930">
        <f t="shared" ca="1" si="571"/>
        <v>0</v>
      </c>
      <c r="RD23" s="930">
        <f t="shared" ca="1" si="571"/>
        <v>0</v>
      </c>
      <c r="RE23" s="930">
        <f t="shared" ca="1" si="571"/>
        <v>0</v>
      </c>
      <c r="RF23" s="930">
        <f t="shared" ca="1" si="571"/>
        <v>0</v>
      </c>
      <c r="RG23" s="930">
        <f t="shared" ca="1" si="571"/>
        <v>0</v>
      </c>
      <c r="RH23" s="930">
        <f t="shared" ca="1" si="571"/>
        <v>0</v>
      </c>
      <c r="RI23" s="930">
        <f t="shared" ca="1" si="571"/>
        <v>0</v>
      </c>
      <c r="RJ23" s="930">
        <f t="shared" ca="1" si="571"/>
        <v>0</v>
      </c>
      <c r="RK23" s="930">
        <f t="shared" ca="1" si="571"/>
        <v>0</v>
      </c>
      <c r="RL23" s="930">
        <f t="shared" ca="1" si="571"/>
        <v>0</v>
      </c>
      <c r="RM23" s="930">
        <f t="shared" ca="1" si="571"/>
        <v>0</v>
      </c>
      <c r="RN23" s="930">
        <f t="shared" ca="1" si="571"/>
        <v>0</v>
      </c>
      <c r="RO23" s="930">
        <f t="shared" ca="1" si="571"/>
        <v>0</v>
      </c>
      <c r="RP23" s="930">
        <f t="shared" ca="1" si="571"/>
        <v>0</v>
      </c>
      <c r="RQ23" s="930">
        <f t="shared" ca="1" si="571"/>
        <v>0</v>
      </c>
      <c r="RR23" s="930">
        <f t="shared" ca="1" si="571"/>
        <v>0</v>
      </c>
      <c r="RS23" s="930">
        <f t="shared" ca="1" si="571"/>
        <v>0</v>
      </c>
      <c r="RT23" s="930">
        <f t="shared" ca="1" si="571"/>
        <v>0</v>
      </c>
      <c r="RU23" s="930">
        <f t="shared" ca="1" si="571"/>
        <v>0</v>
      </c>
      <c r="RV23" s="930">
        <f t="shared" ca="1" si="571"/>
        <v>0</v>
      </c>
      <c r="RW23" s="930">
        <f t="shared" ca="1" si="571"/>
        <v>0</v>
      </c>
      <c r="RX23" s="930">
        <f t="shared" ca="1" si="571"/>
        <v>0</v>
      </c>
      <c r="RY23" s="930">
        <f t="shared" ca="1" si="566"/>
        <v>0</v>
      </c>
      <c r="RZ23" s="930">
        <f t="shared" ref="RZ23:UK25" ca="1" si="577">(ROUND(IF(((RZ$8-$D23)*$H$11)&lt;0,0,(RZ$8-$D23)*$H$11),2))*$C23</f>
        <v>0</v>
      </c>
      <c r="SA23" s="930">
        <f t="shared" ca="1" si="577"/>
        <v>0</v>
      </c>
      <c r="SB23" s="930">
        <f t="shared" ca="1" si="577"/>
        <v>0</v>
      </c>
      <c r="SC23" s="930">
        <f t="shared" ca="1" si="577"/>
        <v>0</v>
      </c>
      <c r="SD23" s="930">
        <f t="shared" ca="1" si="577"/>
        <v>0</v>
      </c>
      <c r="SE23" s="930">
        <f t="shared" ca="1" si="577"/>
        <v>0</v>
      </c>
      <c r="SF23" s="930">
        <f t="shared" ca="1" si="577"/>
        <v>0</v>
      </c>
      <c r="SG23" s="930">
        <f t="shared" ca="1" si="577"/>
        <v>0</v>
      </c>
      <c r="SH23" s="930">
        <f t="shared" ca="1" si="577"/>
        <v>0</v>
      </c>
      <c r="SI23" s="930">
        <f t="shared" ca="1" si="577"/>
        <v>0</v>
      </c>
      <c r="SJ23" s="930">
        <f t="shared" ca="1" si="577"/>
        <v>0</v>
      </c>
      <c r="SK23" s="930">
        <f t="shared" ca="1" si="577"/>
        <v>0</v>
      </c>
      <c r="SL23" s="930">
        <f t="shared" ca="1" si="577"/>
        <v>0</v>
      </c>
      <c r="SM23" s="930">
        <f t="shared" ca="1" si="577"/>
        <v>0</v>
      </c>
      <c r="SN23" s="930">
        <f t="shared" ca="1" si="577"/>
        <v>0</v>
      </c>
      <c r="SO23" s="930">
        <f t="shared" ca="1" si="577"/>
        <v>0</v>
      </c>
      <c r="SP23" s="930">
        <f t="shared" ca="1" si="577"/>
        <v>0</v>
      </c>
      <c r="SQ23" s="930">
        <f t="shared" ca="1" si="577"/>
        <v>0</v>
      </c>
      <c r="SR23" s="930">
        <f t="shared" ca="1" si="577"/>
        <v>0</v>
      </c>
      <c r="SS23" s="930">
        <f t="shared" ca="1" si="577"/>
        <v>0</v>
      </c>
      <c r="ST23" s="930">
        <f t="shared" ca="1" si="577"/>
        <v>0</v>
      </c>
      <c r="SU23" s="930">
        <f t="shared" ca="1" si="577"/>
        <v>0</v>
      </c>
      <c r="SV23" s="930">
        <f t="shared" ca="1" si="577"/>
        <v>0</v>
      </c>
      <c r="SW23" s="930">
        <f t="shared" ca="1" si="577"/>
        <v>0</v>
      </c>
      <c r="SX23" s="930">
        <f t="shared" ca="1" si="577"/>
        <v>0</v>
      </c>
      <c r="SY23" s="930">
        <f t="shared" ca="1" si="577"/>
        <v>0</v>
      </c>
      <c r="SZ23" s="930">
        <f t="shared" ca="1" si="577"/>
        <v>0</v>
      </c>
      <c r="TA23" s="930">
        <f t="shared" ca="1" si="577"/>
        <v>0</v>
      </c>
      <c r="TB23" s="930">
        <f t="shared" ca="1" si="577"/>
        <v>0</v>
      </c>
      <c r="TC23" s="930">
        <f t="shared" ca="1" si="577"/>
        <v>0</v>
      </c>
      <c r="TD23" s="930">
        <f t="shared" ca="1" si="577"/>
        <v>0</v>
      </c>
      <c r="TE23" s="930">
        <f t="shared" ca="1" si="577"/>
        <v>0</v>
      </c>
      <c r="TF23" s="930">
        <f t="shared" ca="1" si="577"/>
        <v>0</v>
      </c>
      <c r="TG23" s="930">
        <f t="shared" ca="1" si="577"/>
        <v>0</v>
      </c>
      <c r="TH23" s="930">
        <f t="shared" ca="1" si="577"/>
        <v>0</v>
      </c>
      <c r="TI23" s="930">
        <f t="shared" ca="1" si="577"/>
        <v>0</v>
      </c>
      <c r="TJ23" s="930">
        <f t="shared" ca="1" si="577"/>
        <v>0</v>
      </c>
      <c r="TK23" s="930">
        <f t="shared" ca="1" si="577"/>
        <v>0</v>
      </c>
      <c r="TL23" s="930">
        <f t="shared" ca="1" si="577"/>
        <v>0</v>
      </c>
      <c r="TM23" s="930">
        <f t="shared" ca="1" si="577"/>
        <v>0</v>
      </c>
      <c r="TN23" s="930">
        <f t="shared" ca="1" si="577"/>
        <v>0</v>
      </c>
      <c r="TO23" s="930">
        <f t="shared" ca="1" si="577"/>
        <v>0</v>
      </c>
      <c r="TP23" s="930">
        <f t="shared" ca="1" si="577"/>
        <v>0</v>
      </c>
      <c r="TQ23" s="930">
        <f t="shared" ca="1" si="577"/>
        <v>0</v>
      </c>
      <c r="TR23" s="930">
        <f t="shared" ca="1" si="577"/>
        <v>0</v>
      </c>
      <c r="TS23" s="930">
        <f t="shared" ca="1" si="577"/>
        <v>0</v>
      </c>
      <c r="TT23" s="930">
        <f t="shared" ca="1" si="577"/>
        <v>0</v>
      </c>
      <c r="TU23" s="930">
        <f t="shared" ca="1" si="577"/>
        <v>0</v>
      </c>
      <c r="TV23" s="930">
        <f t="shared" ca="1" si="577"/>
        <v>0</v>
      </c>
      <c r="TW23" s="930">
        <f t="shared" ca="1" si="577"/>
        <v>0</v>
      </c>
      <c r="TX23" s="930">
        <f t="shared" ca="1" si="577"/>
        <v>0</v>
      </c>
      <c r="TY23" s="930">
        <f t="shared" ca="1" si="577"/>
        <v>0</v>
      </c>
      <c r="TZ23" s="930">
        <f t="shared" ca="1" si="577"/>
        <v>0</v>
      </c>
      <c r="UA23" s="930">
        <f t="shared" ca="1" si="577"/>
        <v>0</v>
      </c>
      <c r="UB23" s="930">
        <f t="shared" ca="1" si="577"/>
        <v>0</v>
      </c>
      <c r="UC23" s="930">
        <f t="shared" ca="1" si="577"/>
        <v>0</v>
      </c>
      <c r="UD23" s="930">
        <f t="shared" ca="1" si="577"/>
        <v>0</v>
      </c>
      <c r="UE23" s="930">
        <f t="shared" ca="1" si="577"/>
        <v>0</v>
      </c>
      <c r="UF23" s="930">
        <f t="shared" ca="1" si="577"/>
        <v>0</v>
      </c>
      <c r="UG23" s="930">
        <f t="shared" ca="1" si="577"/>
        <v>0</v>
      </c>
      <c r="UH23" s="930">
        <f t="shared" ca="1" si="577"/>
        <v>0</v>
      </c>
      <c r="UI23" s="930">
        <f t="shared" ca="1" si="577"/>
        <v>0</v>
      </c>
      <c r="UJ23" s="930">
        <f t="shared" ca="1" si="577"/>
        <v>0</v>
      </c>
      <c r="UK23" s="930">
        <f t="shared" ca="1" si="577"/>
        <v>0</v>
      </c>
      <c r="UL23" s="930">
        <f t="shared" ca="1" si="572"/>
        <v>0</v>
      </c>
      <c r="UM23" s="930">
        <f t="shared" ca="1" si="572"/>
        <v>0</v>
      </c>
      <c r="UN23" s="930">
        <f t="shared" ca="1" si="572"/>
        <v>0</v>
      </c>
      <c r="UO23" s="930">
        <f t="shared" ca="1" si="572"/>
        <v>0</v>
      </c>
      <c r="UP23" s="930">
        <f t="shared" ca="1" si="572"/>
        <v>0</v>
      </c>
      <c r="UQ23" s="930">
        <f t="shared" ca="1" si="572"/>
        <v>0</v>
      </c>
      <c r="UR23" s="930">
        <f t="shared" ca="1" si="572"/>
        <v>0</v>
      </c>
      <c r="US23" s="930">
        <f t="shared" ca="1" si="572"/>
        <v>0</v>
      </c>
      <c r="UT23" s="930">
        <f t="shared" ca="1" si="572"/>
        <v>0</v>
      </c>
      <c r="UU23" s="930">
        <f t="shared" ca="1" si="572"/>
        <v>0</v>
      </c>
      <c r="UV23" s="930">
        <f t="shared" ca="1" si="572"/>
        <v>0</v>
      </c>
      <c r="UW23" s="930">
        <f t="shared" ca="1" si="572"/>
        <v>0</v>
      </c>
      <c r="UX23" s="930">
        <f t="shared" ca="1" si="572"/>
        <v>0</v>
      </c>
      <c r="UY23" s="930">
        <f t="shared" ca="1" si="572"/>
        <v>0</v>
      </c>
      <c r="UZ23" s="930">
        <f t="shared" ca="1" si="572"/>
        <v>0</v>
      </c>
      <c r="VA23" s="930">
        <f t="shared" ca="1" si="572"/>
        <v>0</v>
      </c>
      <c r="VB23" s="930">
        <f t="shared" ca="1" si="572"/>
        <v>0</v>
      </c>
      <c r="VC23" s="930">
        <f t="shared" ca="1" si="572"/>
        <v>0</v>
      </c>
      <c r="VD23" s="930">
        <f t="shared" ca="1" si="572"/>
        <v>0</v>
      </c>
      <c r="VE23" s="930">
        <f t="shared" ca="1" si="572"/>
        <v>0</v>
      </c>
      <c r="VF23" s="930">
        <f t="shared" ca="1" si="572"/>
        <v>0</v>
      </c>
      <c r="VG23" s="930">
        <f t="shared" ca="1" si="572"/>
        <v>0</v>
      </c>
      <c r="VH23" s="930">
        <f t="shared" ca="1" si="572"/>
        <v>0</v>
      </c>
      <c r="VI23" s="930">
        <f t="shared" ca="1" si="572"/>
        <v>0</v>
      </c>
      <c r="VJ23" s="930">
        <f t="shared" ca="1" si="572"/>
        <v>0</v>
      </c>
      <c r="VK23" s="930">
        <f t="shared" ca="1" si="572"/>
        <v>0</v>
      </c>
      <c r="VL23" s="930">
        <f t="shared" ca="1" si="572"/>
        <v>0</v>
      </c>
      <c r="VM23" s="930">
        <f t="shared" ca="1" si="572"/>
        <v>0</v>
      </c>
      <c r="VN23" s="930">
        <f t="shared" ca="1" si="572"/>
        <v>0</v>
      </c>
      <c r="VO23" s="930">
        <f t="shared" ca="1" si="572"/>
        <v>0</v>
      </c>
      <c r="VP23" s="930">
        <f t="shared" ca="1" si="572"/>
        <v>0</v>
      </c>
      <c r="VQ23" s="930">
        <f t="shared" ca="1" si="572"/>
        <v>0</v>
      </c>
      <c r="VR23" s="930">
        <f t="shared" ca="1" si="572"/>
        <v>0</v>
      </c>
      <c r="VS23" s="930">
        <f t="shared" ca="1" si="572"/>
        <v>0</v>
      </c>
      <c r="VT23" s="930">
        <f t="shared" ca="1" si="572"/>
        <v>0</v>
      </c>
      <c r="VU23" s="930">
        <f t="shared" ca="1" si="572"/>
        <v>0</v>
      </c>
      <c r="VV23" s="930">
        <f t="shared" ca="1" si="572"/>
        <v>0</v>
      </c>
      <c r="VW23" s="930">
        <f t="shared" ca="1" si="572"/>
        <v>0</v>
      </c>
      <c r="VX23" s="930">
        <f t="shared" ca="1" si="572"/>
        <v>0</v>
      </c>
      <c r="VY23" s="930">
        <f t="shared" ca="1" si="572"/>
        <v>0</v>
      </c>
      <c r="VZ23" s="930">
        <f t="shared" ca="1" si="572"/>
        <v>0</v>
      </c>
      <c r="WA23" s="930">
        <f t="shared" ca="1" si="572"/>
        <v>0</v>
      </c>
      <c r="WB23" s="930">
        <f t="shared" ca="1" si="572"/>
        <v>0</v>
      </c>
      <c r="WC23" s="930">
        <f t="shared" ca="1" si="572"/>
        <v>0</v>
      </c>
      <c r="WD23" s="930">
        <f t="shared" ca="1" si="572"/>
        <v>0</v>
      </c>
      <c r="WE23" s="930">
        <f t="shared" ca="1" si="572"/>
        <v>0</v>
      </c>
      <c r="WF23" s="930">
        <f t="shared" ca="1" si="572"/>
        <v>0</v>
      </c>
      <c r="WG23" s="930">
        <f t="shared" ca="1" si="572"/>
        <v>0</v>
      </c>
      <c r="WH23" s="930">
        <f t="shared" ca="1" si="572"/>
        <v>0</v>
      </c>
      <c r="WI23" s="930">
        <f t="shared" ca="1" si="572"/>
        <v>0</v>
      </c>
      <c r="WJ23" s="930">
        <f t="shared" ca="1" si="572"/>
        <v>0</v>
      </c>
      <c r="WK23" s="930">
        <f t="shared" ca="1" si="572"/>
        <v>0</v>
      </c>
      <c r="WL23" s="930">
        <f t="shared" ca="1" si="572"/>
        <v>0</v>
      </c>
      <c r="WM23" s="930">
        <f t="shared" ca="1" si="572"/>
        <v>0</v>
      </c>
      <c r="WN23" s="930">
        <f t="shared" ca="1" si="572"/>
        <v>0</v>
      </c>
      <c r="WO23" s="930">
        <f t="shared" ca="1" si="572"/>
        <v>0</v>
      </c>
      <c r="WP23" s="930">
        <f t="shared" ca="1" si="572"/>
        <v>0</v>
      </c>
      <c r="WQ23" s="930">
        <f t="shared" ca="1" si="572"/>
        <v>0</v>
      </c>
      <c r="WR23" s="930">
        <f t="shared" ca="1" si="572"/>
        <v>0</v>
      </c>
      <c r="WS23" s="930">
        <f t="shared" ca="1" si="572"/>
        <v>0</v>
      </c>
      <c r="WT23" s="930">
        <f t="shared" ca="1" si="572"/>
        <v>0</v>
      </c>
      <c r="WU23" s="930">
        <f t="shared" ca="1" si="572"/>
        <v>0</v>
      </c>
      <c r="WV23" s="930">
        <f t="shared" ca="1" si="572"/>
        <v>0</v>
      </c>
      <c r="WW23" s="930">
        <f t="shared" ca="1" si="567"/>
        <v>0</v>
      </c>
      <c r="WX23" s="930">
        <f t="shared" ref="WX23:ZI25" ca="1" si="578">(ROUND(IF(((WX$8-$D23)*$H$11)&lt;0,0,(WX$8-$D23)*$H$11),2))*$C23</f>
        <v>0</v>
      </c>
      <c r="WY23" s="930">
        <f t="shared" ca="1" si="578"/>
        <v>0</v>
      </c>
      <c r="WZ23" s="930">
        <f t="shared" ca="1" si="578"/>
        <v>0</v>
      </c>
      <c r="XA23" s="930">
        <f t="shared" ca="1" si="578"/>
        <v>0</v>
      </c>
      <c r="XB23" s="930">
        <f t="shared" ca="1" si="578"/>
        <v>0</v>
      </c>
      <c r="XC23" s="930">
        <f t="shared" ca="1" si="578"/>
        <v>0</v>
      </c>
      <c r="XD23" s="930">
        <f t="shared" ca="1" si="578"/>
        <v>0</v>
      </c>
      <c r="XE23" s="930">
        <f t="shared" ca="1" si="578"/>
        <v>0</v>
      </c>
      <c r="XF23" s="930">
        <f t="shared" ca="1" si="578"/>
        <v>0</v>
      </c>
      <c r="XG23" s="930">
        <f t="shared" ca="1" si="578"/>
        <v>0</v>
      </c>
      <c r="XH23" s="930">
        <f t="shared" ca="1" si="578"/>
        <v>0</v>
      </c>
      <c r="XI23" s="930">
        <f t="shared" ca="1" si="578"/>
        <v>0</v>
      </c>
      <c r="XJ23" s="930">
        <f t="shared" ca="1" si="578"/>
        <v>0</v>
      </c>
      <c r="XK23" s="930">
        <f t="shared" ca="1" si="578"/>
        <v>0</v>
      </c>
      <c r="XL23" s="930">
        <f t="shared" ca="1" si="578"/>
        <v>0</v>
      </c>
      <c r="XM23" s="930">
        <f t="shared" ca="1" si="578"/>
        <v>0</v>
      </c>
      <c r="XN23" s="930">
        <f t="shared" ca="1" si="578"/>
        <v>0</v>
      </c>
      <c r="XO23" s="930">
        <f t="shared" ca="1" si="578"/>
        <v>0</v>
      </c>
      <c r="XP23" s="930">
        <f t="shared" ca="1" si="578"/>
        <v>0</v>
      </c>
      <c r="XQ23" s="930">
        <f t="shared" ca="1" si="578"/>
        <v>0</v>
      </c>
      <c r="XR23" s="930">
        <f t="shared" ca="1" si="578"/>
        <v>0</v>
      </c>
      <c r="XS23" s="930">
        <f t="shared" ca="1" si="578"/>
        <v>0</v>
      </c>
      <c r="XT23" s="930">
        <f t="shared" ca="1" si="578"/>
        <v>0</v>
      </c>
      <c r="XU23" s="930">
        <f t="shared" ca="1" si="578"/>
        <v>0</v>
      </c>
      <c r="XV23" s="930">
        <f t="shared" ca="1" si="578"/>
        <v>0</v>
      </c>
      <c r="XW23" s="930">
        <f t="shared" ca="1" si="578"/>
        <v>0</v>
      </c>
      <c r="XX23" s="930">
        <f t="shared" ca="1" si="578"/>
        <v>0</v>
      </c>
      <c r="XY23" s="930">
        <f t="shared" ca="1" si="578"/>
        <v>0</v>
      </c>
      <c r="XZ23" s="930">
        <f t="shared" ca="1" si="578"/>
        <v>0</v>
      </c>
      <c r="YA23" s="930">
        <f t="shared" ca="1" si="578"/>
        <v>0</v>
      </c>
      <c r="YB23" s="930">
        <f t="shared" ca="1" si="578"/>
        <v>0</v>
      </c>
      <c r="YC23" s="930">
        <f t="shared" ca="1" si="578"/>
        <v>0</v>
      </c>
      <c r="YD23" s="930">
        <f t="shared" ca="1" si="578"/>
        <v>0</v>
      </c>
      <c r="YE23" s="930">
        <f t="shared" ca="1" si="578"/>
        <v>0</v>
      </c>
      <c r="YF23" s="930">
        <f t="shared" ca="1" si="578"/>
        <v>0</v>
      </c>
      <c r="YG23" s="930">
        <f t="shared" ca="1" si="578"/>
        <v>0</v>
      </c>
      <c r="YH23" s="930">
        <f t="shared" ca="1" si="578"/>
        <v>0</v>
      </c>
      <c r="YI23" s="930">
        <f t="shared" ca="1" si="578"/>
        <v>0</v>
      </c>
      <c r="YJ23" s="930">
        <f t="shared" ca="1" si="578"/>
        <v>0</v>
      </c>
      <c r="YK23" s="930">
        <f t="shared" ca="1" si="578"/>
        <v>0</v>
      </c>
      <c r="YL23" s="930">
        <f t="shared" ca="1" si="578"/>
        <v>0</v>
      </c>
      <c r="YM23" s="930">
        <f t="shared" ca="1" si="578"/>
        <v>0</v>
      </c>
      <c r="YN23" s="930">
        <f t="shared" ca="1" si="578"/>
        <v>0</v>
      </c>
      <c r="YO23" s="930">
        <f t="shared" ca="1" si="578"/>
        <v>0</v>
      </c>
      <c r="YP23" s="930">
        <f t="shared" ca="1" si="578"/>
        <v>0</v>
      </c>
      <c r="YQ23" s="930">
        <f t="shared" ca="1" si="578"/>
        <v>0</v>
      </c>
      <c r="YR23" s="930">
        <f t="shared" ca="1" si="578"/>
        <v>0</v>
      </c>
      <c r="YS23" s="930">
        <f t="shared" ca="1" si="578"/>
        <v>0</v>
      </c>
      <c r="YT23" s="930">
        <f t="shared" ca="1" si="578"/>
        <v>0</v>
      </c>
      <c r="YU23" s="930">
        <f t="shared" ca="1" si="578"/>
        <v>0</v>
      </c>
      <c r="YV23" s="930">
        <f t="shared" ca="1" si="578"/>
        <v>0</v>
      </c>
      <c r="YW23" s="930">
        <f t="shared" ca="1" si="578"/>
        <v>0</v>
      </c>
      <c r="YX23" s="930">
        <f t="shared" ca="1" si="578"/>
        <v>0</v>
      </c>
      <c r="YY23" s="930">
        <f t="shared" ca="1" si="578"/>
        <v>0</v>
      </c>
      <c r="YZ23" s="930">
        <f t="shared" ca="1" si="578"/>
        <v>0</v>
      </c>
      <c r="ZA23" s="930">
        <f t="shared" ca="1" si="578"/>
        <v>0</v>
      </c>
      <c r="ZB23" s="930">
        <f t="shared" ca="1" si="578"/>
        <v>0</v>
      </c>
      <c r="ZC23" s="930">
        <f t="shared" ca="1" si="578"/>
        <v>0</v>
      </c>
      <c r="ZD23" s="930">
        <f t="shared" ca="1" si="578"/>
        <v>0</v>
      </c>
      <c r="ZE23" s="930">
        <f t="shared" ca="1" si="578"/>
        <v>0</v>
      </c>
      <c r="ZF23" s="930">
        <f t="shared" ca="1" si="578"/>
        <v>0</v>
      </c>
      <c r="ZG23" s="930">
        <f t="shared" ca="1" si="578"/>
        <v>0</v>
      </c>
      <c r="ZH23" s="930">
        <f t="shared" ca="1" si="578"/>
        <v>0</v>
      </c>
      <c r="ZI23" s="930">
        <f t="shared" ca="1" si="578"/>
        <v>0</v>
      </c>
      <c r="ZJ23" s="930">
        <f t="shared" ca="1" si="559"/>
        <v>0</v>
      </c>
      <c r="ZK23" s="930">
        <f t="shared" ca="1" si="559"/>
        <v>0</v>
      </c>
      <c r="ZL23" s="930">
        <f t="shared" ca="1" si="559"/>
        <v>0</v>
      </c>
      <c r="ZM23" s="930">
        <f t="shared" ca="1" si="559"/>
        <v>0</v>
      </c>
      <c r="ZN23" s="930">
        <f t="shared" ca="1" si="559"/>
        <v>0</v>
      </c>
      <c r="ZO23" s="930">
        <f t="shared" ca="1" si="559"/>
        <v>0</v>
      </c>
      <c r="ZP23" s="930">
        <f t="shared" ca="1" si="559"/>
        <v>0</v>
      </c>
      <c r="ZQ23" s="930">
        <f t="shared" ca="1" si="559"/>
        <v>0</v>
      </c>
      <c r="ZR23" s="930">
        <f t="shared" ca="1" si="559"/>
        <v>0</v>
      </c>
      <c r="ZS23" s="930">
        <f t="shared" ca="1" si="559"/>
        <v>0</v>
      </c>
      <c r="ZT23" s="930">
        <f t="shared" ca="1" si="559"/>
        <v>0</v>
      </c>
      <c r="ZU23" s="930">
        <f t="shared" ca="1" si="559"/>
        <v>0</v>
      </c>
      <c r="ZV23" s="930">
        <f t="shared" ca="1" si="559"/>
        <v>0</v>
      </c>
      <c r="ZW23" s="930">
        <f t="shared" ca="1" si="559"/>
        <v>0</v>
      </c>
      <c r="ZX23" s="930">
        <f t="shared" ca="1" si="559"/>
        <v>0</v>
      </c>
      <c r="ZY23" s="930">
        <f t="shared" ca="1" si="559"/>
        <v>0</v>
      </c>
      <c r="ZZ23" s="930">
        <f t="shared" ca="1" si="559"/>
        <v>0</v>
      </c>
    </row>
    <row r="24" spans="1:702" s="150" customFormat="1" ht="15" customHeight="1" x14ac:dyDescent="0.2">
      <c r="A24" s="150" t="s">
        <v>14</v>
      </c>
      <c r="B24" s="318">
        <f ca="1">II_2!B26</f>
        <v>1.77</v>
      </c>
      <c r="C24" s="283">
        <f ca="1">II_2!I26</f>
        <v>4438</v>
      </c>
      <c r="D24" s="147">
        <f ca="1">II_2!J26</f>
        <v>1423.28</v>
      </c>
      <c r="E24" s="283" t="str">
        <f t="shared" ca="1" si="560"/>
        <v/>
      </c>
      <c r="F24" s="166" t="str">
        <f ca="1">IF(E24="","",ROUND(II_2!$H$34*F$10*100,0)/100)</f>
        <v/>
      </c>
      <c r="G24" s="166">
        <f t="shared" ca="1" si="554"/>
        <v>0</v>
      </c>
      <c r="H24" s="147">
        <f ca="1">IF(II_2!P26="",0,ROUND((II_2!$H$34-D24)*$H$11*100,0)/100)</f>
        <v>0</v>
      </c>
      <c r="I24" s="147">
        <f ca="1">IF(Para_2!L$42="nein",(H24*C24),IF(H24="",0,ROUND(IF(C24&gt;II_2!$I$36,(H24*II_2!$I$36),(H24*C24)),0)))</f>
        <v>0</v>
      </c>
      <c r="J24" s="189">
        <f t="shared" ca="1" si="551"/>
        <v>0</v>
      </c>
      <c r="K24" s="953">
        <f t="shared" ca="1" si="537"/>
        <v>0</v>
      </c>
      <c r="L24" s="940">
        <f t="shared" ca="1" si="552"/>
        <v>0</v>
      </c>
      <c r="N24" s="930">
        <f t="shared" ca="1" si="553"/>
        <v>0</v>
      </c>
      <c r="O24" s="930">
        <f t="shared" ca="1" si="538"/>
        <v>0</v>
      </c>
      <c r="P24" s="930">
        <f t="shared" ca="1" si="538"/>
        <v>0</v>
      </c>
      <c r="Q24" s="930">
        <f t="shared" ca="1" si="538"/>
        <v>0</v>
      </c>
      <c r="R24" s="930">
        <f t="shared" ca="1" si="538"/>
        <v>0</v>
      </c>
      <c r="S24" s="930">
        <f t="shared" ca="1" si="538"/>
        <v>0</v>
      </c>
      <c r="T24" s="930">
        <f t="shared" ca="1" si="538"/>
        <v>0</v>
      </c>
      <c r="U24" s="930">
        <f t="shared" ca="1" si="538"/>
        <v>0</v>
      </c>
      <c r="V24" s="930">
        <f t="shared" ca="1" si="538"/>
        <v>0</v>
      </c>
      <c r="W24" s="930">
        <f t="shared" ca="1" si="538"/>
        <v>0</v>
      </c>
      <c r="X24" s="930">
        <f t="shared" ca="1" si="538"/>
        <v>0</v>
      </c>
      <c r="Y24" s="930">
        <f t="shared" ca="1" si="538"/>
        <v>0</v>
      </c>
      <c r="Z24" s="930">
        <f t="shared" ca="1" si="538"/>
        <v>0</v>
      </c>
      <c r="AA24" s="930">
        <f t="shared" ca="1" si="538"/>
        <v>0</v>
      </c>
      <c r="AB24" s="930">
        <f t="shared" ca="1" si="538"/>
        <v>0</v>
      </c>
      <c r="AC24" s="930">
        <f t="shared" ca="1" si="538"/>
        <v>0</v>
      </c>
      <c r="AD24" s="930">
        <f t="shared" ca="1" si="538"/>
        <v>0</v>
      </c>
      <c r="AE24" s="930">
        <f t="shared" ca="1" si="538"/>
        <v>0</v>
      </c>
      <c r="AF24" s="930">
        <f t="shared" ca="1" si="538"/>
        <v>0</v>
      </c>
      <c r="AG24" s="930">
        <f t="shared" ref="AG24:AV25" ca="1" si="579">(ROUND(IF(((AG$8-$D24)*$H$11)&lt;0,0,(AG$8-$D24)*$H$11),2))*$C24</f>
        <v>0</v>
      </c>
      <c r="AH24" s="930">
        <f t="shared" ca="1" si="579"/>
        <v>0</v>
      </c>
      <c r="AI24" s="930">
        <f t="shared" ca="1" si="579"/>
        <v>0</v>
      </c>
      <c r="AJ24" s="930">
        <f t="shared" ca="1" si="579"/>
        <v>0</v>
      </c>
      <c r="AK24" s="930">
        <f t="shared" ca="1" si="579"/>
        <v>0</v>
      </c>
      <c r="AL24" s="930">
        <f t="shared" ca="1" si="579"/>
        <v>0</v>
      </c>
      <c r="AM24" s="930">
        <f t="shared" ca="1" si="579"/>
        <v>0</v>
      </c>
      <c r="AN24" s="930">
        <f t="shared" ca="1" si="579"/>
        <v>0</v>
      </c>
      <c r="AO24" s="930">
        <f t="shared" ca="1" si="579"/>
        <v>0</v>
      </c>
      <c r="AP24" s="930">
        <f t="shared" ca="1" si="579"/>
        <v>0</v>
      </c>
      <c r="AQ24" s="930">
        <f t="shared" ca="1" si="579"/>
        <v>0</v>
      </c>
      <c r="AR24" s="930">
        <f t="shared" ca="1" si="579"/>
        <v>0</v>
      </c>
      <c r="AS24" s="930">
        <f t="shared" ca="1" si="579"/>
        <v>0</v>
      </c>
      <c r="AT24" s="930">
        <f t="shared" ca="1" si="579"/>
        <v>0</v>
      </c>
      <c r="AU24" s="930">
        <f t="shared" ca="1" si="579"/>
        <v>0</v>
      </c>
      <c r="AV24" s="930">
        <f t="shared" ca="1" si="579"/>
        <v>0</v>
      </c>
      <c r="AW24" s="930">
        <f t="shared" ref="AQ24:DA25" ca="1" si="580">(ROUND(IF(((AW$8-$D24)*$H$11)&lt;0,0,(AW$8-$D24)*$H$11),2))*$C24</f>
        <v>0</v>
      </c>
      <c r="AX24" s="930">
        <f t="shared" ca="1" si="580"/>
        <v>0</v>
      </c>
      <c r="AY24" s="930">
        <f t="shared" ca="1" si="580"/>
        <v>0</v>
      </c>
      <c r="AZ24" s="930">
        <f t="shared" ca="1" si="580"/>
        <v>0</v>
      </c>
      <c r="BA24" s="930">
        <f t="shared" ca="1" si="580"/>
        <v>0</v>
      </c>
      <c r="BB24" s="930">
        <f t="shared" ca="1" si="580"/>
        <v>0</v>
      </c>
      <c r="BC24" s="930">
        <f t="shared" ca="1" si="580"/>
        <v>0</v>
      </c>
      <c r="BD24" s="930">
        <f t="shared" ca="1" si="580"/>
        <v>0</v>
      </c>
      <c r="BE24" s="930">
        <f t="shared" ca="1" si="580"/>
        <v>0</v>
      </c>
      <c r="BF24" s="930">
        <f t="shared" ca="1" si="580"/>
        <v>0</v>
      </c>
      <c r="BG24" s="930">
        <f t="shared" ca="1" si="580"/>
        <v>0</v>
      </c>
      <c r="BH24" s="930">
        <f t="shared" ca="1" si="580"/>
        <v>0</v>
      </c>
      <c r="BI24" s="930">
        <f t="shared" ca="1" si="580"/>
        <v>0</v>
      </c>
      <c r="BJ24" s="930">
        <f t="shared" ca="1" si="580"/>
        <v>0</v>
      </c>
      <c r="BK24" s="930">
        <f t="shared" ca="1" si="580"/>
        <v>0</v>
      </c>
      <c r="BL24" s="930">
        <f t="shared" ca="1" si="580"/>
        <v>0</v>
      </c>
      <c r="BM24" s="930">
        <f t="shared" ca="1" si="580"/>
        <v>0</v>
      </c>
      <c r="BN24" s="930">
        <f t="shared" ca="1" si="580"/>
        <v>0</v>
      </c>
      <c r="BO24" s="930">
        <f t="shared" ca="1" si="580"/>
        <v>0</v>
      </c>
      <c r="BP24" s="930">
        <f t="shared" ca="1" si="580"/>
        <v>0</v>
      </c>
      <c r="BQ24" s="930">
        <f t="shared" ca="1" si="580"/>
        <v>0</v>
      </c>
      <c r="BR24" s="930">
        <f t="shared" ca="1" si="580"/>
        <v>0</v>
      </c>
      <c r="BS24" s="930">
        <f t="shared" ca="1" si="580"/>
        <v>0</v>
      </c>
      <c r="BT24" s="930">
        <f t="shared" ca="1" si="580"/>
        <v>0</v>
      </c>
      <c r="BU24" s="930">
        <f t="shared" ca="1" si="580"/>
        <v>0</v>
      </c>
      <c r="BV24" s="930">
        <f t="shared" ca="1" si="580"/>
        <v>0</v>
      </c>
      <c r="BW24" s="930">
        <f t="shared" ca="1" si="580"/>
        <v>0</v>
      </c>
      <c r="BX24" s="930">
        <f t="shared" ca="1" si="580"/>
        <v>0</v>
      </c>
      <c r="BY24" s="930">
        <f t="shared" ca="1" si="580"/>
        <v>0</v>
      </c>
      <c r="BZ24" s="930">
        <f t="shared" ca="1" si="580"/>
        <v>0</v>
      </c>
      <c r="CA24" s="930">
        <f t="shared" ca="1" si="580"/>
        <v>0</v>
      </c>
      <c r="CB24" s="930">
        <f t="shared" ca="1" si="580"/>
        <v>0</v>
      </c>
      <c r="CC24" s="930">
        <f t="shared" ca="1" si="580"/>
        <v>0</v>
      </c>
      <c r="CD24" s="930">
        <f t="shared" ca="1" si="580"/>
        <v>0</v>
      </c>
      <c r="CE24" s="930">
        <f t="shared" ca="1" si="580"/>
        <v>0</v>
      </c>
      <c r="CF24" s="930">
        <f t="shared" ca="1" si="580"/>
        <v>0</v>
      </c>
      <c r="CG24" s="930">
        <f t="shared" ca="1" si="580"/>
        <v>0</v>
      </c>
      <c r="CH24" s="930">
        <f t="shared" ca="1" si="580"/>
        <v>0</v>
      </c>
      <c r="CI24" s="930">
        <f t="shared" ca="1" si="580"/>
        <v>0</v>
      </c>
      <c r="CJ24" s="930">
        <f t="shared" ca="1" si="580"/>
        <v>0</v>
      </c>
      <c r="CK24" s="930">
        <f t="shared" ca="1" si="580"/>
        <v>0</v>
      </c>
      <c r="CL24" s="930">
        <f t="shared" ca="1" si="580"/>
        <v>0</v>
      </c>
      <c r="CM24" s="930">
        <f t="shared" ca="1" si="580"/>
        <v>0</v>
      </c>
      <c r="CN24" s="930">
        <f t="shared" ca="1" si="580"/>
        <v>0</v>
      </c>
      <c r="CO24" s="930">
        <f t="shared" ca="1" si="580"/>
        <v>0</v>
      </c>
      <c r="CP24" s="930">
        <f t="shared" ca="1" si="580"/>
        <v>0</v>
      </c>
      <c r="CQ24" s="930">
        <f t="shared" ca="1" si="580"/>
        <v>0</v>
      </c>
      <c r="CR24" s="930">
        <f t="shared" ca="1" si="580"/>
        <v>0</v>
      </c>
      <c r="CS24" s="930">
        <f t="shared" ca="1" si="580"/>
        <v>0</v>
      </c>
      <c r="CT24" s="930">
        <f t="shared" ca="1" si="580"/>
        <v>0</v>
      </c>
      <c r="CU24" s="930">
        <f t="shared" ca="1" si="580"/>
        <v>0</v>
      </c>
      <c r="CV24" s="930">
        <f t="shared" ca="1" si="580"/>
        <v>0</v>
      </c>
      <c r="CW24" s="930">
        <f t="shared" ca="1" si="580"/>
        <v>0</v>
      </c>
      <c r="CX24" s="930">
        <f t="shared" ca="1" si="580"/>
        <v>0</v>
      </c>
      <c r="CY24" s="930">
        <f t="shared" ca="1" si="580"/>
        <v>0</v>
      </c>
      <c r="CZ24" s="930">
        <f t="shared" ca="1" si="580"/>
        <v>0</v>
      </c>
      <c r="DA24" s="930">
        <f t="shared" ca="1" si="580"/>
        <v>0</v>
      </c>
      <c r="DB24" s="930">
        <f t="shared" ca="1" si="573"/>
        <v>0</v>
      </c>
      <c r="DC24" s="930">
        <f t="shared" ca="1" si="573"/>
        <v>0</v>
      </c>
      <c r="DD24" s="930">
        <f t="shared" ca="1" si="573"/>
        <v>0</v>
      </c>
      <c r="DE24" s="930">
        <f t="shared" ca="1" si="573"/>
        <v>0</v>
      </c>
      <c r="DF24" s="930">
        <f t="shared" ca="1" si="573"/>
        <v>0</v>
      </c>
      <c r="DG24" s="930">
        <f t="shared" ca="1" si="573"/>
        <v>0</v>
      </c>
      <c r="DH24" s="930">
        <f t="shared" ca="1" si="573"/>
        <v>0</v>
      </c>
      <c r="DI24" s="930">
        <f t="shared" ca="1" si="573"/>
        <v>0</v>
      </c>
      <c r="DJ24" s="930">
        <f t="shared" ca="1" si="573"/>
        <v>0</v>
      </c>
      <c r="DK24" s="930">
        <f t="shared" ca="1" si="573"/>
        <v>0</v>
      </c>
      <c r="DL24" s="930">
        <f t="shared" ca="1" si="573"/>
        <v>0</v>
      </c>
      <c r="DM24" s="930">
        <f t="shared" ca="1" si="573"/>
        <v>0</v>
      </c>
      <c r="DN24" s="930">
        <f t="shared" ca="1" si="573"/>
        <v>0</v>
      </c>
      <c r="DO24" s="930">
        <f t="shared" ca="1" si="573"/>
        <v>0</v>
      </c>
      <c r="DP24" s="930">
        <f t="shared" ca="1" si="573"/>
        <v>0</v>
      </c>
      <c r="DQ24" s="930">
        <f t="shared" ca="1" si="574"/>
        <v>0</v>
      </c>
      <c r="DR24" s="930">
        <f t="shared" ca="1" si="574"/>
        <v>0</v>
      </c>
      <c r="DS24" s="930">
        <f t="shared" ca="1" si="574"/>
        <v>0</v>
      </c>
      <c r="DT24" s="930">
        <f t="shared" ca="1" si="574"/>
        <v>0</v>
      </c>
      <c r="DU24" s="930">
        <f t="shared" ca="1" si="574"/>
        <v>0</v>
      </c>
      <c r="DV24" s="930">
        <f t="shared" ca="1" si="574"/>
        <v>0</v>
      </c>
      <c r="DW24" s="930">
        <f t="shared" ca="1" si="574"/>
        <v>0</v>
      </c>
      <c r="DX24" s="930">
        <f t="shared" ca="1" si="574"/>
        <v>0</v>
      </c>
      <c r="DY24" s="930">
        <f t="shared" ca="1" si="574"/>
        <v>0</v>
      </c>
      <c r="DZ24" s="930">
        <f t="shared" ca="1" si="574"/>
        <v>0</v>
      </c>
      <c r="EA24" s="930">
        <f t="shared" ca="1" si="574"/>
        <v>0</v>
      </c>
      <c r="EB24" s="930">
        <f t="shared" ca="1" si="574"/>
        <v>0</v>
      </c>
      <c r="EC24" s="930">
        <f t="shared" ca="1" si="574"/>
        <v>0</v>
      </c>
      <c r="ED24" s="930">
        <f t="shared" ca="1" si="574"/>
        <v>0</v>
      </c>
      <c r="EE24" s="930">
        <f t="shared" ca="1" si="574"/>
        <v>0</v>
      </c>
      <c r="EF24" s="930">
        <f t="shared" ca="1" si="574"/>
        <v>0</v>
      </c>
      <c r="EG24" s="930">
        <f t="shared" ca="1" si="574"/>
        <v>0</v>
      </c>
      <c r="EH24" s="930">
        <f t="shared" ca="1" si="574"/>
        <v>0</v>
      </c>
      <c r="EI24" s="930">
        <f t="shared" ca="1" si="574"/>
        <v>0</v>
      </c>
      <c r="EJ24" s="930">
        <f t="shared" ca="1" si="574"/>
        <v>0</v>
      </c>
      <c r="EK24" s="930">
        <f t="shared" ca="1" si="574"/>
        <v>0</v>
      </c>
      <c r="EL24" s="930">
        <f t="shared" ca="1" si="574"/>
        <v>0</v>
      </c>
      <c r="EM24" s="930">
        <f t="shared" ca="1" si="574"/>
        <v>0</v>
      </c>
      <c r="EN24" s="930">
        <f t="shared" ca="1" si="574"/>
        <v>0</v>
      </c>
      <c r="EO24" s="930">
        <f t="shared" ca="1" si="574"/>
        <v>0</v>
      </c>
      <c r="EP24" s="930">
        <f t="shared" ca="1" si="574"/>
        <v>0</v>
      </c>
      <c r="EQ24" s="930">
        <f t="shared" ca="1" si="574"/>
        <v>0</v>
      </c>
      <c r="ER24" s="930">
        <f t="shared" ca="1" si="574"/>
        <v>0</v>
      </c>
      <c r="ES24" s="930">
        <f t="shared" ca="1" si="574"/>
        <v>0</v>
      </c>
      <c r="ET24" s="930">
        <f t="shared" ca="1" si="574"/>
        <v>0</v>
      </c>
      <c r="EU24" s="930">
        <f t="shared" ca="1" si="574"/>
        <v>0</v>
      </c>
      <c r="EV24" s="930">
        <f t="shared" ca="1" si="574"/>
        <v>0</v>
      </c>
      <c r="EW24" s="930">
        <f t="shared" ca="1" si="574"/>
        <v>0</v>
      </c>
      <c r="EX24" s="930">
        <f t="shared" ca="1" si="574"/>
        <v>0</v>
      </c>
      <c r="EY24" s="930">
        <f t="shared" ca="1" si="574"/>
        <v>0</v>
      </c>
      <c r="EZ24" s="930">
        <f t="shared" ca="1" si="574"/>
        <v>0</v>
      </c>
      <c r="FA24" s="930">
        <f t="shared" ca="1" si="574"/>
        <v>0</v>
      </c>
      <c r="FB24" s="930">
        <f t="shared" ca="1" si="574"/>
        <v>0</v>
      </c>
      <c r="FC24" s="930">
        <f t="shared" ca="1" si="574"/>
        <v>0</v>
      </c>
      <c r="FD24" s="930">
        <f t="shared" ca="1" si="574"/>
        <v>0</v>
      </c>
      <c r="FE24" s="930">
        <f t="shared" ca="1" si="574"/>
        <v>0</v>
      </c>
      <c r="FF24" s="930">
        <f t="shared" ca="1" si="574"/>
        <v>0</v>
      </c>
      <c r="FG24" s="930">
        <f t="shared" ca="1" si="574"/>
        <v>0</v>
      </c>
      <c r="FH24" s="930">
        <f t="shared" ca="1" si="574"/>
        <v>0</v>
      </c>
      <c r="FI24" s="930">
        <f t="shared" ca="1" si="574"/>
        <v>0</v>
      </c>
      <c r="FJ24" s="930">
        <f t="shared" ca="1" si="574"/>
        <v>0</v>
      </c>
      <c r="FK24" s="930">
        <f t="shared" ca="1" si="574"/>
        <v>0</v>
      </c>
      <c r="FL24" s="930">
        <f t="shared" ca="1" si="574"/>
        <v>0</v>
      </c>
      <c r="FM24" s="930">
        <f t="shared" ca="1" si="574"/>
        <v>0</v>
      </c>
      <c r="FN24" s="930">
        <f t="shared" ca="1" si="574"/>
        <v>0</v>
      </c>
      <c r="FO24" s="930">
        <f t="shared" ca="1" si="574"/>
        <v>0</v>
      </c>
      <c r="FP24" s="930">
        <f t="shared" ca="1" si="574"/>
        <v>0</v>
      </c>
      <c r="FQ24" s="930">
        <f t="shared" ca="1" si="574"/>
        <v>0</v>
      </c>
      <c r="FR24" s="930">
        <f t="shared" ca="1" si="574"/>
        <v>0</v>
      </c>
      <c r="FS24" s="930">
        <f t="shared" ca="1" si="574"/>
        <v>0</v>
      </c>
      <c r="FT24" s="930">
        <f t="shared" ca="1" si="574"/>
        <v>0</v>
      </c>
      <c r="FU24" s="930">
        <f t="shared" ca="1" si="574"/>
        <v>0</v>
      </c>
      <c r="FV24" s="930">
        <f t="shared" ca="1" si="574"/>
        <v>0</v>
      </c>
      <c r="FW24" s="930">
        <f t="shared" ca="1" si="574"/>
        <v>0</v>
      </c>
      <c r="FX24" s="930">
        <f t="shared" ca="1" si="574"/>
        <v>0</v>
      </c>
      <c r="FY24" s="930">
        <f t="shared" ca="1" si="574"/>
        <v>0</v>
      </c>
      <c r="FZ24" s="930">
        <f t="shared" ca="1" si="574"/>
        <v>0</v>
      </c>
      <c r="GA24" s="930">
        <f t="shared" ca="1" si="563"/>
        <v>0</v>
      </c>
      <c r="GB24" s="930">
        <f t="shared" ca="1" si="563"/>
        <v>0</v>
      </c>
      <c r="GC24" s="930">
        <f t="shared" ca="1" si="563"/>
        <v>0</v>
      </c>
      <c r="GD24" s="930">
        <f t="shared" ca="1" si="563"/>
        <v>0</v>
      </c>
      <c r="GE24" s="930">
        <f t="shared" ca="1" si="563"/>
        <v>0</v>
      </c>
      <c r="GF24" s="930">
        <f t="shared" ca="1" si="563"/>
        <v>0</v>
      </c>
      <c r="GG24" s="930">
        <f t="shared" ca="1" si="563"/>
        <v>0</v>
      </c>
      <c r="GH24" s="930">
        <f t="shared" ca="1" si="563"/>
        <v>0</v>
      </c>
      <c r="GI24" s="930">
        <f t="shared" ca="1" si="563"/>
        <v>0</v>
      </c>
      <c r="GJ24" s="930">
        <f t="shared" ca="1" si="563"/>
        <v>0</v>
      </c>
      <c r="GK24" s="930">
        <f t="shared" ca="1" si="563"/>
        <v>0</v>
      </c>
      <c r="GL24" s="930">
        <f t="shared" ca="1" si="563"/>
        <v>0</v>
      </c>
      <c r="GM24" s="930">
        <f t="shared" ca="1" si="563"/>
        <v>0</v>
      </c>
      <c r="GN24" s="930">
        <f t="shared" ca="1" si="563"/>
        <v>0</v>
      </c>
      <c r="GO24" s="930">
        <f t="shared" ca="1" si="563"/>
        <v>0</v>
      </c>
      <c r="GP24" s="930">
        <f t="shared" ca="1" si="563"/>
        <v>0</v>
      </c>
      <c r="GQ24" s="930">
        <f t="shared" ca="1" si="563"/>
        <v>0</v>
      </c>
      <c r="GR24" s="930">
        <f t="shared" ca="1" si="563"/>
        <v>0</v>
      </c>
      <c r="GS24" s="930">
        <f t="shared" ca="1" si="563"/>
        <v>0</v>
      </c>
      <c r="GT24" s="930">
        <f t="shared" ca="1" si="563"/>
        <v>0</v>
      </c>
      <c r="GU24" s="930">
        <f t="shared" ca="1" si="563"/>
        <v>0</v>
      </c>
      <c r="GV24" s="930">
        <f t="shared" ca="1" si="563"/>
        <v>0</v>
      </c>
      <c r="GW24" s="930">
        <f t="shared" ca="1" si="563"/>
        <v>0</v>
      </c>
      <c r="GX24" s="930">
        <f t="shared" ca="1" si="563"/>
        <v>0</v>
      </c>
      <c r="GY24" s="930">
        <f t="shared" ca="1" si="563"/>
        <v>0</v>
      </c>
      <c r="GZ24" s="930">
        <f t="shared" ca="1" si="563"/>
        <v>0</v>
      </c>
      <c r="HA24" s="930">
        <f t="shared" ca="1" si="563"/>
        <v>0</v>
      </c>
      <c r="HB24" s="930">
        <f t="shared" ca="1" si="563"/>
        <v>0</v>
      </c>
      <c r="HC24" s="930">
        <f t="shared" ca="1" si="563"/>
        <v>0</v>
      </c>
      <c r="HD24" s="930">
        <f t="shared" ca="1" si="563"/>
        <v>0</v>
      </c>
      <c r="HE24" s="930">
        <f t="shared" ca="1" si="563"/>
        <v>0</v>
      </c>
      <c r="HF24" s="930">
        <f t="shared" ca="1" si="563"/>
        <v>0</v>
      </c>
      <c r="HG24" s="930">
        <f t="shared" ca="1" si="563"/>
        <v>0</v>
      </c>
      <c r="HH24" s="930">
        <f t="shared" ca="1" si="563"/>
        <v>0</v>
      </c>
      <c r="HI24" s="930">
        <f t="shared" ca="1" si="563"/>
        <v>0</v>
      </c>
      <c r="HJ24" s="930">
        <f t="shared" ca="1" si="563"/>
        <v>0</v>
      </c>
      <c r="HK24" s="930">
        <f t="shared" ca="1" si="563"/>
        <v>0</v>
      </c>
      <c r="HL24" s="930">
        <f t="shared" ca="1" si="563"/>
        <v>0</v>
      </c>
      <c r="HM24" s="930">
        <f t="shared" ca="1" si="563"/>
        <v>0</v>
      </c>
      <c r="HN24" s="930">
        <f t="shared" ca="1" si="563"/>
        <v>0</v>
      </c>
      <c r="HO24" s="930">
        <f t="shared" ca="1" si="563"/>
        <v>0</v>
      </c>
      <c r="HP24" s="930">
        <f t="shared" ca="1" si="563"/>
        <v>0</v>
      </c>
      <c r="HQ24" s="930">
        <f t="shared" ca="1" si="563"/>
        <v>0</v>
      </c>
      <c r="HR24" s="930">
        <f t="shared" ca="1" si="563"/>
        <v>0</v>
      </c>
      <c r="HS24" s="930">
        <f t="shared" ca="1" si="563"/>
        <v>0</v>
      </c>
      <c r="HT24" s="930">
        <f t="shared" ca="1" si="563"/>
        <v>0</v>
      </c>
      <c r="HU24" s="930">
        <f t="shared" ca="1" si="563"/>
        <v>0</v>
      </c>
      <c r="HV24" s="930">
        <f t="shared" ca="1" si="563"/>
        <v>0</v>
      </c>
      <c r="HW24" s="930">
        <f t="shared" ca="1" si="563"/>
        <v>0</v>
      </c>
      <c r="HX24" s="930">
        <f t="shared" ca="1" si="563"/>
        <v>0</v>
      </c>
      <c r="HY24" s="930">
        <f t="shared" ca="1" si="563"/>
        <v>0</v>
      </c>
      <c r="HZ24" s="930">
        <f t="shared" ca="1" si="563"/>
        <v>0</v>
      </c>
      <c r="IA24" s="930">
        <f t="shared" ref="IA24:KL25" ca="1" si="581">(ROUND(IF(((IA$8-$D24)*$H$11)&lt;0,0,(IA$8-$D24)*$H$11),2))*$C24</f>
        <v>0</v>
      </c>
      <c r="IB24" s="930">
        <f t="shared" ca="1" si="581"/>
        <v>0</v>
      </c>
      <c r="IC24" s="930">
        <f t="shared" ca="1" si="581"/>
        <v>0</v>
      </c>
      <c r="ID24" s="930">
        <f t="shared" ca="1" si="581"/>
        <v>0</v>
      </c>
      <c r="IE24" s="930">
        <f t="shared" ca="1" si="581"/>
        <v>0</v>
      </c>
      <c r="IF24" s="930">
        <f t="shared" ca="1" si="581"/>
        <v>0</v>
      </c>
      <c r="IG24" s="930">
        <f t="shared" ca="1" si="581"/>
        <v>0</v>
      </c>
      <c r="IH24" s="930">
        <f t="shared" ca="1" si="581"/>
        <v>0</v>
      </c>
      <c r="II24" s="930">
        <f t="shared" ca="1" si="581"/>
        <v>0</v>
      </c>
      <c r="IJ24" s="930">
        <f t="shared" ca="1" si="581"/>
        <v>0</v>
      </c>
      <c r="IK24" s="930">
        <f t="shared" ca="1" si="581"/>
        <v>0</v>
      </c>
      <c r="IL24" s="930">
        <f t="shared" ca="1" si="581"/>
        <v>0</v>
      </c>
      <c r="IM24" s="930">
        <f t="shared" ca="1" si="581"/>
        <v>0</v>
      </c>
      <c r="IN24" s="930">
        <f t="shared" ca="1" si="581"/>
        <v>0</v>
      </c>
      <c r="IO24" s="930">
        <f t="shared" ca="1" si="581"/>
        <v>0</v>
      </c>
      <c r="IP24" s="930">
        <f t="shared" ca="1" si="581"/>
        <v>0</v>
      </c>
      <c r="IQ24" s="930">
        <f t="shared" ca="1" si="581"/>
        <v>0</v>
      </c>
      <c r="IR24" s="930">
        <f t="shared" ca="1" si="581"/>
        <v>0</v>
      </c>
      <c r="IS24" s="930">
        <f t="shared" ca="1" si="581"/>
        <v>0</v>
      </c>
      <c r="IT24" s="930">
        <f t="shared" ca="1" si="581"/>
        <v>0</v>
      </c>
      <c r="IU24" s="930">
        <f t="shared" ca="1" si="581"/>
        <v>0</v>
      </c>
      <c r="IV24" s="930">
        <f t="shared" ca="1" si="581"/>
        <v>0</v>
      </c>
      <c r="IW24" s="930">
        <f t="shared" ca="1" si="581"/>
        <v>0</v>
      </c>
      <c r="IX24" s="930">
        <f t="shared" ca="1" si="581"/>
        <v>0</v>
      </c>
      <c r="IY24" s="930">
        <f t="shared" ca="1" si="581"/>
        <v>0</v>
      </c>
      <c r="IZ24" s="930">
        <f t="shared" ca="1" si="581"/>
        <v>0</v>
      </c>
      <c r="JA24" s="930">
        <f t="shared" ca="1" si="581"/>
        <v>0</v>
      </c>
      <c r="JB24" s="930">
        <f t="shared" ca="1" si="581"/>
        <v>0</v>
      </c>
      <c r="JC24" s="930">
        <f t="shared" ca="1" si="581"/>
        <v>0</v>
      </c>
      <c r="JD24" s="930">
        <f t="shared" ca="1" si="581"/>
        <v>0</v>
      </c>
      <c r="JE24" s="930">
        <f t="shared" ca="1" si="581"/>
        <v>0</v>
      </c>
      <c r="JF24" s="930">
        <f t="shared" ca="1" si="581"/>
        <v>0</v>
      </c>
      <c r="JG24" s="930">
        <f t="shared" ca="1" si="581"/>
        <v>0</v>
      </c>
      <c r="JH24" s="930">
        <f t="shared" ca="1" si="581"/>
        <v>0</v>
      </c>
      <c r="JI24" s="930">
        <f t="shared" ca="1" si="581"/>
        <v>0</v>
      </c>
      <c r="JJ24" s="930">
        <f t="shared" ca="1" si="581"/>
        <v>0</v>
      </c>
      <c r="JK24" s="930">
        <f t="shared" ca="1" si="581"/>
        <v>0</v>
      </c>
      <c r="JL24" s="930">
        <f t="shared" ca="1" si="581"/>
        <v>0</v>
      </c>
      <c r="JM24" s="930">
        <f t="shared" ca="1" si="581"/>
        <v>0</v>
      </c>
      <c r="JN24" s="930">
        <f t="shared" ca="1" si="581"/>
        <v>0</v>
      </c>
      <c r="JO24" s="930">
        <f t="shared" ca="1" si="581"/>
        <v>0</v>
      </c>
      <c r="JP24" s="930">
        <f t="shared" ca="1" si="581"/>
        <v>0</v>
      </c>
      <c r="JQ24" s="930">
        <f t="shared" ca="1" si="581"/>
        <v>0</v>
      </c>
      <c r="JR24" s="930">
        <f t="shared" ca="1" si="581"/>
        <v>0</v>
      </c>
      <c r="JS24" s="930">
        <f t="shared" ca="1" si="581"/>
        <v>0</v>
      </c>
      <c r="JT24" s="930">
        <f t="shared" ca="1" si="581"/>
        <v>0</v>
      </c>
      <c r="JU24" s="930">
        <f t="shared" ca="1" si="581"/>
        <v>0</v>
      </c>
      <c r="JV24" s="930">
        <f t="shared" ca="1" si="581"/>
        <v>0</v>
      </c>
      <c r="JW24" s="930">
        <f t="shared" ca="1" si="581"/>
        <v>0</v>
      </c>
      <c r="JX24" s="930">
        <f t="shared" ca="1" si="581"/>
        <v>0</v>
      </c>
      <c r="JY24" s="930">
        <f t="shared" ca="1" si="581"/>
        <v>0</v>
      </c>
      <c r="JZ24" s="930">
        <f t="shared" ca="1" si="581"/>
        <v>0</v>
      </c>
      <c r="KA24" s="930">
        <f t="shared" ca="1" si="581"/>
        <v>0</v>
      </c>
      <c r="KB24" s="930">
        <f t="shared" ca="1" si="581"/>
        <v>0</v>
      </c>
      <c r="KC24" s="930">
        <f t="shared" ca="1" si="581"/>
        <v>0</v>
      </c>
      <c r="KD24" s="930">
        <f t="shared" ca="1" si="581"/>
        <v>0</v>
      </c>
      <c r="KE24" s="930">
        <f t="shared" ca="1" si="581"/>
        <v>0</v>
      </c>
      <c r="KF24" s="930">
        <f t="shared" ca="1" si="581"/>
        <v>0</v>
      </c>
      <c r="KG24" s="930">
        <f t="shared" ca="1" si="581"/>
        <v>0</v>
      </c>
      <c r="KH24" s="930">
        <f t="shared" ca="1" si="581"/>
        <v>0</v>
      </c>
      <c r="KI24" s="930">
        <f t="shared" ca="1" si="581"/>
        <v>0</v>
      </c>
      <c r="KJ24" s="930">
        <f t="shared" ca="1" si="581"/>
        <v>0</v>
      </c>
      <c r="KK24" s="930">
        <f t="shared" ca="1" si="581"/>
        <v>0</v>
      </c>
      <c r="KL24" s="930">
        <f t="shared" ca="1" si="581"/>
        <v>0</v>
      </c>
      <c r="KM24" s="930">
        <f t="shared" ca="1" si="575"/>
        <v>0</v>
      </c>
      <c r="KN24" s="930">
        <f t="shared" ca="1" si="575"/>
        <v>0</v>
      </c>
      <c r="KO24" s="930">
        <f t="shared" ca="1" si="575"/>
        <v>0</v>
      </c>
      <c r="KP24" s="930">
        <f t="shared" ca="1" si="575"/>
        <v>0</v>
      </c>
      <c r="KQ24" s="930">
        <f t="shared" ca="1" si="575"/>
        <v>0</v>
      </c>
      <c r="KR24" s="930">
        <f t="shared" ca="1" si="575"/>
        <v>0</v>
      </c>
      <c r="KS24" s="930">
        <f t="shared" ca="1" si="575"/>
        <v>0</v>
      </c>
      <c r="KT24" s="930">
        <f t="shared" ca="1" si="575"/>
        <v>0</v>
      </c>
      <c r="KU24" s="930">
        <f t="shared" ca="1" si="575"/>
        <v>0</v>
      </c>
      <c r="KV24" s="930">
        <f t="shared" ca="1" si="575"/>
        <v>0</v>
      </c>
      <c r="KW24" s="930">
        <f t="shared" ca="1" si="575"/>
        <v>0</v>
      </c>
      <c r="KX24" s="930">
        <f t="shared" ca="1" si="575"/>
        <v>0</v>
      </c>
      <c r="KY24" s="930">
        <f t="shared" ca="1" si="575"/>
        <v>0</v>
      </c>
      <c r="KZ24" s="930">
        <f t="shared" ca="1" si="575"/>
        <v>0</v>
      </c>
      <c r="LA24" s="930">
        <f t="shared" ca="1" si="575"/>
        <v>0</v>
      </c>
      <c r="LB24" s="930">
        <f t="shared" ca="1" si="575"/>
        <v>0</v>
      </c>
      <c r="LC24" s="930">
        <f t="shared" ca="1" si="575"/>
        <v>0</v>
      </c>
      <c r="LD24" s="930">
        <f t="shared" ca="1" si="575"/>
        <v>0</v>
      </c>
      <c r="LE24" s="930">
        <f t="shared" ca="1" si="575"/>
        <v>0</v>
      </c>
      <c r="LF24" s="930">
        <f t="shared" ca="1" si="575"/>
        <v>0</v>
      </c>
      <c r="LG24" s="930">
        <f t="shared" ca="1" si="575"/>
        <v>0</v>
      </c>
      <c r="LH24" s="930">
        <f t="shared" ca="1" si="575"/>
        <v>0</v>
      </c>
      <c r="LI24" s="930">
        <f t="shared" ca="1" si="575"/>
        <v>0</v>
      </c>
      <c r="LJ24" s="930">
        <f t="shared" ca="1" si="575"/>
        <v>0</v>
      </c>
      <c r="LK24" s="930">
        <f t="shared" ca="1" si="575"/>
        <v>0</v>
      </c>
      <c r="LL24" s="930">
        <f t="shared" ca="1" si="575"/>
        <v>0</v>
      </c>
      <c r="LM24" s="930">
        <f t="shared" ca="1" si="575"/>
        <v>0</v>
      </c>
      <c r="LN24" s="930">
        <f t="shared" ca="1" si="575"/>
        <v>0</v>
      </c>
      <c r="LO24" s="930">
        <f t="shared" ca="1" si="575"/>
        <v>0</v>
      </c>
      <c r="LP24" s="930">
        <f t="shared" ca="1" si="575"/>
        <v>0</v>
      </c>
      <c r="LQ24" s="930">
        <f t="shared" ca="1" si="575"/>
        <v>0</v>
      </c>
      <c r="LR24" s="930">
        <f t="shared" ca="1" si="575"/>
        <v>0</v>
      </c>
      <c r="LS24" s="930">
        <f t="shared" ca="1" si="575"/>
        <v>0</v>
      </c>
      <c r="LT24" s="930">
        <f t="shared" ca="1" si="575"/>
        <v>0</v>
      </c>
      <c r="LU24" s="930">
        <f t="shared" ca="1" si="575"/>
        <v>0</v>
      </c>
      <c r="LV24" s="930">
        <f t="shared" ca="1" si="575"/>
        <v>0</v>
      </c>
      <c r="LW24" s="930">
        <f t="shared" ca="1" si="575"/>
        <v>0</v>
      </c>
      <c r="LX24" s="930">
        <f t="shared" ca="1" si="575"/>
        <v>0</v>
      </c>
      <c r="LY24" s="930">
        <f t="shared" ca="1" si="575"/>
        <v>0</v>
      </c>
      <c r="LZ24" s="930">
        <f t="shared" ca="1" si="575"/>
        <v>0</v>
      </c>
      <c r="MA24" s="930">
        <f t="shared" ca="1" si="575"/>
        <v>0</v>
      </c>
      <c r="MB24" s="930">
        <f t="shared" ca="1" si="575"/>
        <v>0</v>
      </c>
      <c r="MC24" s="930">
        <f t="shared" ca="1" si="575"/>
        <v>0</v>
      </c>
      <c r="MD24" s="930">
        <f t="shared" ca="1" si="575"/>
        <v>0</v>
      </c>
      <c r="ME24" s="930">
        <f t="shared" ca="1" si="575"/>
        <v>0</v>
      </c>
      <c r="MF24" s="930">
        <f t="shared" ca="1" si="575"/>
        <v>0</v>
      </c>
      <c r="MG24" s="930">
        <f t="shared" ca="1" si="575"/>
        <v>0</v>
      </c>
      <c r="MH24" s="930">
        <f t="shared" ca="1" si="575"/>
        <v>0</v>
      </c>
      <c r="MI24" s="930">
        <f t="shared" ca="1" si="575"/>
        <v>0</v>
      </c>
      <c r="MJ24" s="930">
        <f t="shared" ca="1" si="575"/>
        <v>0</v>
      </c>
      <c r="MK24" s="930">
        <f t="shared" ca="1" si="575"/>
        <v>0</v>
      </c>
      <c r="ML24" s="930">
        <f t="shared" ca="1" si="575"/>
        <v>0</v>
      </c>
      <c r="MM24" s="930">
        <f t="shared" ca="1" si="575"/>
        <v>0</v>
      </c>
      <c r="MN24" s="930">
        <f t="shared" ca="1" si="575"/>
        <v>0</v>
      </c>
      <c r="MO24" s="930">
        <f t="shared" ca="1" si="575"/>
        <v>0</v>
      </c>
      <c r="MP24" s="930">
        <f t="shared" ca="1" si="575"/>
        <v>0</v>
      </c>
      <c r="MQ24" s="930">
        <f t="shared" ca="1" si="575"/>
        <v>0</v>
      </c>
      <c r="MR24" s="930">
        <f t="shared" ca="1" si="575"/>
        <v>0</v>
      </c>
      <c r="MS24" s="930">
        <f t="shared" ca="1" si="575"/>
        <v>0</v>
      </c>
      <c r="MT24" s="930">
        <f t="shared" ca="1" si="575"/>
        <v>0</v>
      </c>
      <c r="MU24" s="930">
        <f t="shared" ca="1" si="575"/>
        <v>0</v>
      </c>
      <c r="MV24" s="930">
        <f t="shared" ca="1" si="575"/>
        <v>0</v>
      </c>
      <c r="MW24" s="930">
        <f t="shared" ca="1" si="575"/>
        <v>0</v>
      </c>
      <c r="MX24" s="930">
        <f t="shared" ca="1" si="570"/>
        <v>0</v>
      </c>
      <c r="MY24" s="930">
        <f t="shared" ca="1" si="570"/>
        <v>0</v>
      </c>
      <c r="MZ24" s="930">
        <f t="shared" ca="1" si="570"/>
        <v>0</v>
      </c>
      <c r="NA24" s="930">
        <f t="shared" ca="1" si="570"/>
        <v>0</v>
      </c>
      <c r="NB24" s="930">
        <f t="shared" ca="1" si="570"/>
        <v>0</v>
      </c>
      <c r="NC24" s="930">
        <f t="shared" ca="1" si="570"/>
        <v>0</v>
      </c>
      <c r="ND24" s="930">
        <f t="shared" ca="1" si="570"/>
        <v>0</v>
      </c>
      <c r="NE24" s="930">
        <f t="shared" ref="NE24:PP25" ca="1" si="582">(ROUND(IF(((NE$8-$D24)*$H$11)&lt;0,0,(NE$8-$D24)*$H$11),2))*$C24</f>
        <v>0</v>
      </c>
      <c r="NF24" s="930">
        <f t="shared" ca="1" si="582"/>
        <v>0</v>
      </c>
      <c r="NG24" s="930">
        <f t="shared" ca="1" si="582"/>
        <v>0</v>
      </c>
      <c r="NH24" s="930">
        <f t="shared" ca="1" si="582"/>
        <v>0</v>
      </c>
      <c r="NI24" s="930">
        <f t="shared" ca="1" si="582"/>
        <v>0</v>
      </c>
      <c r="NJ24" s="930">
        <f t="shared" ca="1" si="582"/>
        <v>0</v>
      </c>
      <c r="NK24" s="930">
        <f t="shared" ca="1" si="582"/>
        <v>0</v>
      </c>
      <c r="NL24" s="930">
        <f t="shared" ca="1" si="582"/>
        <v>0</v>
      </c>
      <c r="NM24" s="930">
        <f t="shared" ca="1" si="582"/>
        <v>0</v>
      </c>
      <c r="NN24" s="930">
        <f t="shared" ca="1" si="582"/>
        <v>0</v>
      </c>
      <c r="NO24" s="930">
        <f t="shared" ca="1" si="582"/>
        <v>0</v>
      </c>
      <c r="NP24" s="930">
        <f t="shared" ca="1" si="582"/>
        <v>0</v>
      </c>
      <c r="NQ24" s="930">
        <f t="shared" ca="1" si="582"/>
        <v>0</v>
      </c>
      <c r="NR24" s="930">
        <f t="shared" ca="1" si="582"/>
        <v>0</v>
      </c>
      <c r="NS24" s="930">
        <f t="shared" ca="1" si="582"/>
        <v>0</v>
      </c>
      <c r="NT24" s="930">
        <f t="shared" ca="1" si="582"/>
        <v>0</v>
      </c>
      <c r="NU24" s="930">
        <f t="shared" ca="1" si="582"/>
        <v>0</v>
      </c>
      <c r="NV24" s="930">
        <f t="shared" ca="1" si="582"/>
        <v>0</v>
      </c>
      <c r="NW24" s="930">
        <f t="shared" ca="1" si="582"/>
        <v>0</v>
      </c>
      <c r="NX24" s="930">
        <f t="shared" ca="1" si="582"/>
        <v>0</v>
      </c>
      <c r="NY24" s="930">
        <f t="shared" ca="1" si="582"/>
        <v>0</v>
      </c>
      <c r="NZ24" s="930">
        <f t="shared" ca="1" si="582"/>
        <v>0</v>
      </c>
      <c r="OA24" s="930">
        <f t="shared" ca="1" si="582"/>
        <v>0</v>
      </c>
      <c r="OB24" s="930">
        <f t="shared" ca="1" si="582"/>
        <v>0</v>
      </c>
      <c r="OC24" s="930">
        <f t="shared" ca="1" si="582"/>
        <v>0</v>
      </c>
      <c r="OD24" s="930">
        <f t="shared" ca="1" si="582"/>
        <v>0</v>
      </c>
      <c r="OE24" s="930">
        <f t="shared" ca="1" si="582"/>
        <v>0</v>
      </c>
      <c r="OF24" s="930">
        <f t="shared" ca="1" si="582"/>
        <v>0</v>
      </c>
      <c r="OG24" s="930">
        <f t="shared" ca="1" si="582"/>
        <v>0</v>
      </c>
      <c r="OH24" s="930">
        <f t="shared" ca="1" si="582"/>
        <v>0</v>
      </c>
      <c r="OI24" s="930">
        <f t="shared" ca="1" si="582"/>
        <v>0</v>
      </c>
      <c r="OJ24" s="930">
        <f t="shared" ca="1" si="582"/>
        <v>0</v>
      </c>
      <c r="OK24" s="930">
        <f t="shared" ca="1" si="582"/>
        <v>0</v>
      </c>
      <c r="OL24" s="930">
        <f t="shared" ca="1" si="582"/>
        <v>0</v>
      </c>
      <c r="OM24" s="930">
        <f t="shared" ca="1" si="582"/>
        <v>0</v>
      </c>
      <c r="ON24" s="930">
        <f t="shared" ca="1" si="582"/>
        <v>0</v>
      </c>
      <c r="OO24" s="930">
        <f t="shared" ca="1" si="582"/>
        <v>0</v>
      </c>
      <c r="OP24" s="930">
        <f t="shared" ca="1" si="582"/>
        <v>0</v>
      </c>
      <c r="OQ24" s="930">
        <f t="shared" ca="1" si="582"/>
        <v>0</v>
      </c>
      <c r="OR24" s="930">
        <f t="shared" ca="1" si="582"/>
        <v>0</v>
      </c>
      <c r="OS24" s="930">
        <f t="shared" ca="1" si="582"/>
        <v>0</v>
      </c>
      <c r="OT24" s="930">
        <f t="shared" ca="1" si="582"/>
        <v>0</v>
      </c>
      <c r="OU24" s="930">
        <f t="shared" ca="1" si="582"/>
        <v>0</v>
      </c>
      <c r="OV24" s="930">
        <f t="shared" ca="1" si="582"/>
        <v>0</v>
      </c>
      <c r="OW24" s="930">
        <f t="shared" ca="1" si="582"/>
        <v>0</v>
      </c>
      <c r="OX24" s="930">
        <f t="shared" ca="1" si="582"/>
        <v>0</v>
      </c>
      <c r="OY24" s="930">
        <f t="shared" ca="1" si="582"/>
        <v>0</v>
      </c>
      <c r="OZ24" s="930">
        <f t="shared" ca="1" si="582"/>
        <v>0</v>
      </c>
      <c r="PA24" s="930">
        <f t="shared" ca="1" si="582"/>
        <v>0</v>
      </c>
      <c r="PB24" s="930">
        <f t="shared" ca="1" si="582"/>
        <v>0</v>
      </c>
      <c r="PC24" s="930">
        <f t="shared" ca="1" si="582"/>
        <v>0</v>
      </c>
      <c r="PD24" s="930">
        <f t="shared" ca="1" si="582"/>
        <v>0</v>
      </c>
      <c r="PE24" s="930">
        <f t="shared" ca="1" si="582"/>
        <v>0</v>
      </c>
      <c r="PF24" s="930">
        <f t="shared" ca="1" si="582"/>
        <v>0</v>
      </c>
      <c r="PG24" s="930">
        <f t="shared" ca="1" si="582"/>
        <v>0</v>
      </c>
      <c r="PH24" s="930">
        <f t="shared" ca="1" si="582"/>
        <v>0</v>
      </c>
      <c r="PI24" s="930">
        <f t="shared" ca="1" si="582"/>
        <v>0</v>
      </c>
      <c r="PJ24" s="930">
        <f t="shared" ca="1" si="582"/>
        <v>0</v>
      </c>
      <c r="PK24" s="930">
        <f t="shared" ca="1" si="582"/>
        <v>0</v>
      </c>
      <c r="PL24" s="930">
        <f t="shared" ca="1" si="582"/>
        <v>0</v>
      </c>
      <c r="PM24" s="930">
        <f t="shared" ca="1" si="582"/>
        <v>0</v>
      </c>
      <c r="PN24" s="930">
        <f t="shared" ca="1" si="582"/>
        <v>0</v>
      </c>
      <c r="PO24" s="930">
        <f t="shared" ca="1" si="582"/>
        <v>0</v>
      </c>
      <c r="PP24" s="930">
        <f t="shared" ca="1" si="582"/>
        <v>0</v>
      </c>
      <c r="PQ24" s="930">
        <f t="shared" ca="1" si="576"/>
        <v>0</v>
      </c>
      <c r="PR24" s="930">
        <f t="shared" ca="1" si="576"/>
        <v>0</v>
      </c>
      <c r="PS24" s="930">
        <f t="shared" ca="1" si="576"/>
        <v>0</v>
      </c>
      <c r="PT24" s="930">
        <f t="shared" ca="1" si="576"/>
        <v>0</v>
      </c>
      <c r="PU24" s="930">
        <f t="shared" ca="1" si="576"/>
        <v>0</v>
      </c>
      <c r="PV24" s="930">
        <f t="shared" ca="1" si="571"/>
        <v>0</v>
      </c>
      <c r="PW24" s="930">
        <f t="shared" ca="1" si="571"/>
        <v>0</v>
      </c>
      <c r="PX24" s="930">
        <f t="shared" ca="1" si="571"/>
        <v>0</v>
      </c>
      <c r="PY24" s="930">
        <f t="shared" ca="1" si="571"/>
        <v>0</v>
      </c>
      <c r="PZ24" s="930">
        <f t="shared" ca="1" si="571"/>
        <v>0</v>
      </c>
      <c r="QA24" s="930">
        <f t="shared" ca="1" si="571"/>
        <v>0</v>
      </c>
      <c r="QB24" s="930">
        <f t="shared" ca="1" si="571"/>
        <v>0</v>
      </c>
      <c r="QC24" s="930">
        <f t="shared" ca="1" si="571"/>
        <v>0</v>
      </c>
      <c r="QD24" s="930">
        <f t="shared" ca="1" si="571"/>
        <v>0</v>
      </c>
      <c r="QE24" s="930">
        <f t="shared" ca="1" si="571"/>
        <v>0</v>
      </c>
      <c r="QF24" s="930">
        <f t="shared" ca="1" si="571"/>
        <v>0</v>
      </c>
      <c r="QG24" s="930">
        <f t="shared" ca="1" si="571"/>
        <v>0</v>
      </c>
      <c r="QH24" s="930">
        <f t="shared" ca="1" si="571"/>
        <v>0</v>
      </c>
      <c r="QI24" s="930">
        <f t="shared" ca="1" si="571"/>
        <v>0</v>
      </c>
      <c r="QJ24" s="930">
        <f t="shared" ca="1" si="571"/>
        <v>0</v>
      </c>
      <c r="QK24" s="930">
        <f t="shared" ca="1" si="571"/>
        <v>0</v>
      </c>
      <c r="QL24" s="930">
        <f t="shared" ca="1" si="571"/>
        <v>0</v>
      </c>
      <c r="QM24" s="930">
        <f t="shared" ca="1" si="571"/>
        <v>0</v>
      </c>
      <c r="QN24" s="930">
        <f t="shared" ca="1" si="571"/>
        <v>0</v>
      </c>
      <c r="QO24" s="930">
        <f t="shared" ca="1" si="571"/>
        <v>0</v>
      </c>
      <c r="QP24" s="930">
        <f t="shared" ca="1" si="571"/>
        <v>0</v>
      </c>
      <c r="QQ24" s="930">
        <f t="shared" ca="1" si="571"/>
        <v>0</v>
      </c>
      <c r="QR24" s="930">
        <f t="shared" ca="1" si="571"/>
        <v>0</v>
      </c>
      <c r="QS24" s="930">
        <f t="shared" ca="1" si="571"/>
        <v>0</v>
      </c>
      <c r="QT24" s="930">
        <f t="shared" ca="1" si="571"/>
        <v>0</v>
      </c>
      <c r="QU24" s="930">
        <f t="shared" ca="1" si="571"/>
        <v>0</v>
      </c>
      <c r="QV24" s="930">
        <f t="shared" ca="1" si="571"/>
        <v>0</v>
      </c>
      <c r="QW24" s="930">
        <f t="shared" ca="1" si="571"/>
        <v>0</v>
      </c>
      <c r="QX24" s="930">
        <f t="shared" ca="1" si="571"/>
        <v>0</v>
      </c>
      <c r="QY24" s="930">
        <f t="shared" ca="1" si="571"/>
        <v>0</v>
      </c>
      <c r="QZ24" s="930">
        <f t="shared" ca="1" si="571"/>
        <v>0</v>
      </c>
      <c r="RA24" s="930">
        <f t="shared" ca="1" si="571"/>
        <v>0</v>
      </c>
      <c r="RB24" s="930">
        <f t="shared" ca="1" si="571"/>
        <v>0</v>
      </c>
      <c r="RC24" s="930">
        <f t="shared" ca="1" si="571"/>
        <v>0</v>
      </c>
      <c r="RD24" s="930">
        <f t="shared" ca="1" si="571"/>
        <v>0</v>
      </c>
      <c r="RE24" s="930">
        <f t="shared" ca="1" si="571"/>
        <v>0</v>
      </c>
      <c r="RF24" s="930">
        <f t="shared" ca="1" si="571"/>
        <v>0</v>
      </c>
      <c r="RG24" s="930">
        <f t="shared" ca="1" si="571"/>
        <v>0</v>
      </c>
      <c r="RH24" s="930">
        <f t="shared" ca="1" si="571"/>
        <v>0</v>
      </c>
      <c r="RI24" s="930">
        <f t="shared" ca="1" si="571"/>
        <v>0</v>
      </c>
      <c r="RJ24" s="930">
        <f t="shared" ca="1" si="571"/>
        <v>0</v>
      </c>
      <c r="RK24" s="930">
        <f t="shared" ca="1" si="571"/>
        <v>0</v>
      </c>
      <c r="RL24" s="930">
        <f t="shared" ca="1" si="571"/>
        <v>0</v>
      </c>
      <c r="RM24" s="930">
        <f t="shared" ca="1" si="571"/>
        <v>0</v>
      </c>
      <c r="RN24" s="930">
        <f t="shared" ca="1" si="571"/>
        <v>0</v>
      </c>
      <c r="RO24" s="930">
        <f t="shared" ca="1" si="571"/>
        <v>0</v>
      </c>
      <c r="RP24" s="930">
        <f t="shared" ca="1" si="571"/>
        <v>0</v>
      </c>
      <c r="RQ24" s="930">
        <f t="shared" ca="1" si="571"/>
        <v>0</v>
      </c>
      <c r="RR24" s="930">
        <f t="shared" ca="1" si="571"/>
        <v>0</v>
      </c>
      <c r="RS24" s="930">
        <f t="shared" ca="1" si="571"/>
        <v>0</v>
      </c>
      <c r="RT24" s="930">
        <f t="shared" ca="1" si="571"/>
        <v>0</v>
      </c>
      <c r="RU24" s="930">
        <f t="shared" ca="1" si="571"/>
        <v>0</v>
      </c>
      <c r="RV24" s="930">
        <f t="shared" ca="1" si="571"/>
        <v>0</v>
      </c>
      <c r="RW24" s="930">
        <f t="shared" ca="1" si="571"/>
        <v>0</v>
      </c>
      <c r="RX24" s="930">
        <f t="shared" ca="1" si="571"/>
        <v>0</v>
      </c>
      <c r="RY24" s="930">
        <f t="shared" ref="RY24:UJ25" ca="1" si="583">(ROUND(IF(((RY$8-$D24)*$H$11)&lt;0,0,(RY$8-$D24)*$H$11),2))*$C24</f>
        <v>0</v>
      </c>
      <c r="RZ24" s="930">
        <f t="shared" ca="1" si="583"/>
        <v>0</v>
      </c>
      <c r="SA24" s="930">
        <f t="shared" ca="1" si="583"/>
        <v>0</v>
      </c>
      <c r="SB24" s="930">
        <f t="shared" ca="1" si="583"/>
        <v>0</v>
      </c>
      <c r="SC24" s="930">
        <f t="shared" ca="1" si="583"/>
        <v>0</v>
      </c>
      <c r="SD24" s="930">
        <f t="shared" ca="1" si="583"/>
        <v>0</v>
      </c>
      <c r="SE24" s="930">
        <f t="shared" ca="1" si="583"/>
        <v>0</v>
      </c>
      <c r="SF24" s="930">
        <f t="shared" ca="1" si="583"/>
        <v>0</v>
      </c>
      <c r="SG24" s="930">
        <f t="shared" ca="1" si="583"/>
        <v>0</v>
      </c>
      <c r="SH24" s="930">
        <f t="shared" ca="1" si="583"/>
        <v>0</v>
      </c>
      <c r="SI24" s="930">
        <f t="shared" ca="1" si="583"/>
        <v>0</v>
      </c>
      <c r="SJ24" s="930">
        <f t="shared" ca="1" si="583"/>
        <v>0</v>
      </c>
      <c r="SK24" s="930">
        <f t="shared" ca="1" si="583"/>
        <v>0</v>
      </c>
      <c r="SL24" s="930">
        <f t="shared" ca="1" si="583"/>
        <v>0</v>
      </c>
      <c r="SM24" s="930">
        <f t="shared" ca="1" si="583"/>
        <v>0</v>
      </c>
      <c r="SN24" s="930">
        <f t="shared" ca="1" si="583"/>
        <v>0</v>
      </c>
      <c r="SO24" s="930">
        <f t="shared" ca="1" si="583"/>
        <v>0</v>
      </c>
      <c r="SP24" s="930">
        <f t="shared" ca="1" si="583"/>
        <v>0</v>
      </c>
      <c r="SQ24" s="930">
        <f t="shared" ca="1" si="583"/>
        <v>0</v>
      </c>
      <c r="SR24" s="930">
        <f t="shared" ca="1" si="583"/>
        <v>0</v>
      </c>
      <c r="SS24" s="930">
        <f t="shared" ca="1" si="583"/>
        <v>0</v>
      </c>
      <c r="ST24" s="930">
        <f t="shared" ca="1" si="583"/>
        <v>0</v>
      </c>
      <c r="SU24" s="930">
        <f t="shared" ca="1" si="583"/>
        <v>0</v>
      </c>
      <c r="SV24" s="930">
        <f t="shared" ca="1" si="583"/>
        <v>0</v>
      </c>
      <c r="SW24" s="930">
        <f t="shared" ca="1" si="583"/>
        <v>0</v>
      </c>
      <c r="SX24" s="930">
        <f t="shared" ca="1" si="583"/>
        <v>0</v>
      </c>
      <c r="SY24" s="930">
        <f t="shared" ca="1" si="583"/>
        <v>0</v>
      </c>
      <c r="SZ24" s="930">
        <f t="shared" ca="1" si="583"/>
        <v>0</v>
      </c>
      <c r="TA24" s="930">
        <f t="shared" ca="1" si="583"/>
        <v>0</v>
      </c>
      <c r="TB24" s="930">
        <f t="shared" ca="1" si="583"/>
        <v>0</v>
      </c>
      <c r="TC24" s="930">
        <f t="shared" ca="1" si="583"/>
        <v>0</v>
      </c>
      <c r="TD24" s="930">
        <f t="shared" ca="1" si="583"/>
        <v>0</v>
      </c>
      <c r="TE24" s="930">
        <f t="shared" ca="1" si="583"/>
        <v>0</v>
      </c>
      <c r="TF24" s="930">
        <f t="shared" ca="1" si="583"/>
        <v>0</v>
      </c>
      <c r="TG24" s="930">
        <f t="shared" ca="1" si="583"/>
        <v>0</v>
      </c>
      <c r="TH24" s="930">
        <f t="shared" ca="1" si="583"/>
        <v>0</v>
      </c>
      <c r="TI24" s="930">
        <f t="shared" ca="1" si="583"/>
        <v>0</v>
      </c>
      <c r="TJ24" s="930">
        <f t="shared" ca="1" si="583"/>
        <v>0</v>
      </c>
      <c r="TK24" s="930">
        <f t="shared" ca="1" si="583"/>
        <v>0</v>
      </c>
      <c r="TL24" s="930">
        <f t="shared" ca="1" si="583"/>
        <v>0</v>
      </c>
      <c r="TM24" s="930">
        <f t="shared" ca="1" si="583"/>
        <v>0</v>
      </c>
      <c r="TN24" s="930">
        <f t="shared" ca="1" si="583"/>
        <v>0</v>
      </c>
      <c r="TO24" s="930">
        <f t="shared" ca="1" si="583"/>
        <v>0</v>
      </c>
      <c r="TP24" s="930">
        <f t="shared" ca="1" si="583"/>
        <v>0</v>
      </c>
      <c r="TQ24" s="930">
        <f t="shared" ca="1" si="583"/>
        <v>0</v>
      </c>
      <c r="TR24" s="930">
        <f t="shared" ca="1" si="583"/>
        <v>0</v>
      </c>
      <c r="TS24" s="930">
        <f t="shared" ca="1" si="583"/>
        <v>0</v>
      </c>
      <c r="TT24" s="930">
        <f t="shared" ca="1" si="583"/>
        <v>0</v>
      </c>
      <c r="TU24" s="930">
        <f t="shared" ca="1" si="583"/>
        <v>0</v>
      </c>
      <c r="TV24" s="930">
        <f t="shared" ca="1" si="583"/>
        <v>0</v>
      </c>
      <c r="TW24" s="930">
        <f t="shared" ca="1" si="583"/>
        <v>0</v>
      </c>
      <c r="TX24" s="930">
        <f t="shared" ca="1" si="583"/>
        <v>0</v>
      </c>
      <c r="TY24" s="930">
        <f t="shared" ca="1" si="583"/>
        <v>0</v>
      </c>
      <c r="TZ24" s="930">
        <f t="shared" ca="1" si="583"/>
        <v>0</v>
      </c>
      <c r="UA24" s="930">
        <f t="shared" ca="1" si="583"/>
        <v>0</v>
      </c>
      <c r="UB24" s="930">
        <f t="shared" ca="1" si="583"/>
        <v>0</v>
      </c>
      <c r="UC24" s="930">
        <f t="shared" ca="1" si="583"/>
        <v>0</v>
      </c>
      <c r="UD24" s="930">
        <f t="shared" ca="1" si="583"/>
        <v>0</v>
      </c>
      <c r="UE24" s="930">
        <f t="shared" ca="1" si="583"/>
        <v>0</v>
      </c>
      <c r="UF24" s="930">
        <f t="shared" ca="1" si="583"/>
        <v>0</v>
      </c>
      <c r="UG24" s="930">
        <f t="shared" ca="1" si="583"/>
        <v>0</v>
      </c>
      <c r="UH24" s="930">
        <f t="shared" ca="1" si="583"/>
        <v>0</v>
      </c>
      <c r="UI24" s="930">
        <f t="shared" ca="1" si="583"/>
        <v>0</v>
      </c>
      <c r="UJ24" s="930">
        <f t="shared" ca="1" si="583"/>
        <v>0</v>
      </c>
      <c r="UK24" s="930">
        <f t="shared" ca="1" si="577"/>
        <v>0</v>
      </c>
      <c r="UL24" s="930">
        <f t="shared" ca="1" si="572"/>
        <v>0</v>
      </c>
      <c r="UM24" s="930">
        <f t="shared" ca="1" si="572"/>
        <v>0</v>
      </c>
      <c r="UN24" s="930">
        <f t="shared" ca="1" si="572"/>
        <v>0</v>
      </c>
      <c r="UO24" s="930">
        <f t="shared" ca="1" si="572"/>
        <v>0</v>
      </c>
      <c r="UP24" s="930">
        <f t="shared" ca="1" si="572"/>
        <v>0</v>
      </c>
      <c r="UQ24" s="930">
        <f t="shared" ca="1" si="572"/>
        <v>0</v>
      </c>
      <c r="UR24" s="930">
        <f t="shared" ca="1" si="572"/>
        <v>0</v>
      </c>
      <c r="US24" s="930">
        <f t="shared" ca="1" si="572"/>
        <v>0</v>
      </c>
      <c r="UT24" s="930">
        <f t="shared" ca="1" si="572"/>
        <v>0</v>
      </c>
      <c r="UU24" s="930">
        <f t="shared" ca="1" si="572"/>
        <v>0</v>
      </c>
      <c r="UV24" s="930">
        <f t="shared" ca="1" si="572"/>
        <v>0</v>
      </c>
      <c r="UW24" s="930">
        <f t="shared" ca="1" si="572"/>
        <v>0</v>
      </c>
      <c r="UX24" s="930">
        <f t="shared" ca="1" si="572"/>
        <v>0</v>
      </c>
      <c r="UY24" s="930">
        <f t="shared" ca="1" si="572"/>
        <v>0</v>
      </c>
      <c r="UZ24" s="930">
        <f t="shared" ca="1" si="572"/>
        <v>0</v>
      </c>
      <c r="VA24" s="930">
        <f t="shared" ca="1" si="572"/>
        <v>0</v>
      </c>
      <c r="VB24" s="930">
        <f t="shared" ca="1" si="572"/>
        <v>0</v>
      </c>
      <c r="VC24" s="930">
        <f t="shared" ca="1" si="572"/>
        <v>0</v>
      </c>
      <c r="VD24" s="930">
        <f t="shared" ca="1" si="572"/>
        <v>0</v>
      </c>
      <c r="VE24" s="930">
        <f t="shared" ca="1" si="572"/>
        <v>0</v>
      </c>
      <c r="VF24" s="930">
        <f t="shared" ca="1" si="572"/>
        <v>0</v>
      </c>
      <c r="VG24" s="930">
        <f t="shared" ca="1" si="572"/>
        <v>0</v>
      </c>
      <c r="VH24" s="930">
        <f t="shared" ca="1" si="572"/>
        <v>0</v>
      </c>
      <c r="VI24" s="930">
        <f t="shared" ca="1" si="572"/>
        <v>0</v>
      </c>
      <c r="VJ24" s="930">
        <f t="shared" ca="1" si="572"/>
        <v>0</v>
      </c>
      <c r="VK24" s="930">
        <f t="shared" ca="1" si="572"/>
        <v>0</v>
      </c>
      <c r="VL24" s="930">
        <f t="shared" ca="1" si="572"/>
        <v>0</v>
      </c>
      <c r="VM24" s="930">
        <f t="shared" ca="1" si="572"/>
        <v>0</v>
      </c>
      <c r="VN24" s="930">
        <f t="shared" ca="1" si="572"/>
        <v>0</v>
      </c>
      <c r="VO24" s="930">
        <f t="shared" ca="1" si="572"/>
        <v>0</v>
      </c>
      <c r="VP24" s="930">
        <f t="shared" ca="1" si="572"/>
        <v>0</v>
      </c>
      <c r="VQ24" s="930">
        <f t="shared" ca="1" si="572"/>
        <v>0</v>
      </c>
      <c r="VR24" s="930">
        <f t="shared" ca="1" si="572"/>
        <v>0</v>
      </c>
      <c r="VS24" s="930">
        <f t="shared" ca="1" si="572"/>
        <v>0</v>
      </c>
      <c r="VT24" s="930">
        <f t="shared" ca="1" si="572"/>
        <v>0</v>
      </c>
      <c r="VU24" s="930">
        <f t="shared" ca="1" si="572"/>
        <v>0</v>
      </c>
      <c r="VV24" s="930">
        <f t="shared" ca="1" si="572"/>
        <v>0</v>
      </c>
      <c r="VW24" s="930">
        <f t="shared" ca="1" si="572"/>
        <v>0</v>
      </c>
      <c r="VX24" s="930">
        <f t="shared" ca="1" si="572"/>
        <v>0</v>
      </c>
      <c r="VY24" s="930">
        <f t="shared" ca="1" si="572"/>
        <v>0</v>
      </c>
      <c r="VZ24" s="930">
        <f t="shared" ca="1" si="572"/>
        <v>0</v>
      </c>
      <c r="WA24" s="930">
        <f t="shared" ca="1" si="572"/>
        <v>0</v>
      </c>
      <c r="WB24" s="930">
        <f t="shared" ca="1" si="572"/>
        <v>0</v>
      </c>
      <c r="WC24" s="930">
        <f t="shared" ca="1" si="572"/>
        <v>0</v>
      </c>
      <c r="WD24" s="930">
        <f t="shared" ca="1" si="572"/>
        <v>0</v>
      </c>
      <c r="WE24" s="930">
        <f t="shared" ca="1" si="572"/>
        <v>0</v>
      </c>
      <c r="WF24" s="930">
        <f t="shared" ca="1" si="572"/>
        <v>0</v>
      </c>
      <c r="WG24" s="930">
        <f t="shared" ca="1" si="572"/>
        <v>0</v>
      </c>
      <c r="WH24" s="930">
        <f t="shared" ca="1" si="572"/>
        <v>0</v>
      </c>
      <c r="WI24" s="930">
        <f t="shared" ca="1" si="572"/>
        <v>0</v>
      </c>
      <c r="WJ24" s="930">
        <f t="shared" ca="1" si="572"/>
        <v>0</v>
      </c>
      <c r="WK24" s="930">
        <f t="shared" ca="1" si="572"/>
        <v>0</v>
      </c>
      <c r="WL24" s="930">
        <f t="shared" ca="1" si="572"/>
        <v>0</v>
      </c>
      <c r="WM24" s="930">
        <f t="shared" ca="1" si="572"/>
        <v>0</v>
      </c>
      <c r="WN24" s="930">
        <f t="shared" ca="1" si="572"/>
        <v>0</v>
      </c>
      <c r="WO24" s="930">
        <f t="shared" ca="1" si="572"/>
        <v>0</v>
      </c>
      <c r="WP24" s="930">
        <f t="shared" ca="1" si="572"/>
        <v>0</v>
      </c>
      <c r="WQ24" s="930">
        <f t="shared" ca="1" si="572"/>
        <v>0</v>
      </c>
      <c r="WR24" s="930">
        <f t="shared" ca="1" si="572"/>
        <v>0</v>
      </c>
      <c r="WS24" s="930">
        <f t="shared" ca="1" si="572"/>
        <v>0</v>
      </c>
      <c r="WT24" s="930">
        <f t="shared" ca="1" si="572"/>
        <v>0</v>
      </c>
      <c r="WU24" s="930">
        <f t="shared" ca="1" si="572"/>
        <v>0</v>
      </c>
      <c r="WV24" s="930">
        <f t="shared" ca="1" si="572"/>
        <v>0</v>
      </c>
      <c r="WW24" s="930">
        <f t="shared" ref="WW24:ZH25" ca="1" si="584">(ROUND(IF(((WW$8-$D24)*$H$11)&lt;0,0,(WW$8-$D24)*$H$11),2))*$C24</f>
        <v>0</v>
      </c>
      <c r="WX24" s="930">
        <f t="shared" ca="1" si="584"/>
        <v>0</v>
      </c>
      <c r="WY24" s="930">
        <f t="shared" ca="1" si="584"/>
        <v>0</v>
      </c>
      <c r="WZ24" s="930">
        <f t="shared" ca="1" si="584"/>
        <v>0</v>
      </c>
      <c r="XA24" s="930">
        <f t="shared" ca="1" si="584"/>
        <v>0</v>
      </c>
      <c r="XB24" s="930">
        <f t="shared" ca="1" si="584"/>
        <v>0</v>
      </c>
      <c r="XC24" s="930">
        <f t="shared" ca="1" si="584"/>
        <v>0</v>
      </c>
      <c r="XD24" s="930">
        <f t="shared" ca="1" si="584"/>
        <v>0</v>
      </c>
      <c r="XE24" s="930">
        <f t="shared" ca="1" si="584"/>
        <v>0</v>
      </c>
      <c r="XF24" s="930">
        <f t="shared" ca="1" si="584"/>
        <v>0</v>
      </c>
      <c r="XG24" s="930">
        <f t="shared" ca="1" si="584"/>
        <v>0</v>
      </c>
      <c r="XH24" s="930">
        <f t="shared" ca="1" si="584"/>
        <v>0</v>
      </c>
      <c r="XI24" s="930">
        <f t="shared" ca="1" si="584"/>
        <v>0</v>
      </c>
      <c r="XJ24" s="930">
        <f t="shared" ca="1" si="584"/>
        <v>0</v>
      </c>
      <c r="XK24" s="930">
        <f t="shared" ca="1" si="584"/>
        <v>0</v>
      </c>
      <c r="XL24" s="930">
        <f t="shared" ca="1" si="584"/>
        <v>0</v>
      </c>
      <c r="XM24" s="930">
        <f t="shared" ca="1" si="584"/>
        <v>0</v>
      </c>
      <c r="XN24" s="930">
        <f t="shared" ca="1" si="584"/>
        <v>0</v>
      </c>
      <c r="XO24" s="930">
        <f t="shared" ca="1" si="584"/>
        <v>0</v>
      </c>
      <c r="XP24" s="930">
        <f t="shared" ca="1" si="584"/>
        <v>0</v>
      </c>
      <c r="XQ24" s="930">
        <f t="shared" ca="1" si="584"/>
        <v>0</v>
      </c>
      <c r="XR24" s="930">
        <f t="shared" ca="1" si="584"/>
        <v>0</v>
      </c>
      <c r="XS24" s="930">
        <f t="shared" ca="1" si="584"/>
        <v>0</v>
      </c>
      <c r="XT24" s="930">
        <f t="shared" ca="1" si="584"/>
        <v>0</v>
      </c>
      <c r="XU24" s="930">
        <f t="shared" ca="1" si="584"/>
        <v>0</v>
      </c>
      <c r="XV24" s="930">
        <f t="shared" ca="1" si="584"/>
        <v>0</v>
      </c>
      <c r="XW24" s="930">
        <f t="shared" ca="1" si="584"/>
        <v>0</v>
      </c>
      <c r="XX24" s="930">
        <f t="shared" ca="1" si="584"/>
        <v>0</v>
      </c>
      <c r="XY24" s="930">
        <f t="shared" ca="1" si="584"/>
        <v>0</v>
      </c>
      <c r="XZ24" s="930">
        <f t="shared" ca="1" si="584"/>
        <v>0</v>
      </c>
      <c r="YA24" s="930">
        <f t="shared" ca="1" si="584"/>
        <v>0</v>
      </c>
      <c r="YB24" s="930">
        <f t="shared" ca="1" si="584"/>
        <v>0</v>
      </c>
      <c r="YC24" s="930">
        <f t="shared" ca="1" si="584"/>
        <v>0</v>
      </c>
      <c r="YD24" s="930">
        <f t="shared" ca="1" si="584"/>
        <v>0</v>
      </c>
      <c r="YE24" s="930">
        <f t="shared" ca="1" si="584"/>
        <v>0</v>
      </c>
      <c r="YF24" s="930">
        <f t="shared" ca="1" si="584"/>
        <v>0</v>
      </c>
      <c r="YG24" s="930">
        <f t="shared" ca="1" si="584"/>
        <v>0</v>
      </c>
      <c r="YH24" s="930">
        <f t="shared" ca="1" si="584"/>
        <v>0</v>
      </c>
      <c r="YI24" s="930">
        <f t="shared" ca="1" si="584"/>
        <v>0</v>
      </c>
      <c r="YJ24" s="930">
        <f t="shared" ca="1" si="584"/>
        <v>0</v>
      </c>
      <c r="YK24" s="930">
        <f t="shared" ca="1" si="584"/>
        <v>0</v>
      </c>
      <c r="YL24" s="930">
        <f t="shared" ca="1" si="584"/>
        <v>0</v>
      </c>
      <c r="YM24" s="930">
        <f t="shared" ca="1" si="584"/>
        <v>0</v>
      </c>
      <c r="YN24" s="930">
        <f t="shared" ca="1" si="584"/>
        <v>0</v>
      </c>
      <c r="YO24" s="930">
        <f t="shared" ca="1" si="584"/>
        <v>0</v>
      </c>
      <c r="YP24" s="930">
        <f t="shared" ca="1" si="584"/>
        <v>0</v>
      </c>
      <c r="YQ24" s="930">
        <f t="shared" ca="1" si="584"/>
        <v>0</v>
      </c>
      <c r="YR24" s="930">
        <f t="shared" ca="1" si="584"/>
        <v>0</v>
      </c>
      <c r="YS24" s="930">
        <f t="shared" ca="1" si="584"/>
        <v>0</v>
      </c>
      <c r="YT24" s="930">
        <f t="shared" ca="1" si="584"/>
        <v>0</v>
      </c>
      <c r="YU24" s="930">
        <f t="shared" ca="1" si="584"/>
        <v>0</v>
      </c>
      <c r="YV24" s="930">
        <f t="shared" ca="1" si="584"/>
        <v>0</v>
      </c>
      <c r="YW24" s="930">
        <f t="shared" ca="1" si="584"/>
        <v>0</v>
      </c>
      <c r="YX24" s="930">
        <f t="shared" ca="1" si="584"/>
        <v>0</v>
      </c>
      <c r="YY24" s="930">
        <f t="shared" ca="1" si="584"/>
        <v>0</v>
      </c>
      <c r="YZ24" s="930">
        <f t="shared" ca="1" si="584"/>
        <v>0</v>
      </c>
      <c r="ZA24" s="930">
        <f t="shared" ca="1" si="584"/>
        <v>0</v>
      </c>
      <c r="ZB24" s="930">
        <f t="shared" ca="1" si="584"/>
        <v>0</v>
      </c>
      <c r="ZC24" s="930">
        <f t="shared" ca="1" si="584"/>
        <v>0</v>
      </c>
      <c r="ZD24" s="930">
        <f t="shared" ca="1" si="584"/>
        <v>0</v>
      </c>
      <c r="ZE24" s="930">
        <f t="shared" ca="1" si="584"/>
        <v>0</v>
      </c>
      <c r="ZF24" s="930">
        <f t="shared" ca="1" si="584"/>
        <v>0</v>
      </c>
      <c r="ZG24" s="930">
        <f t="shared" ca="1" si="584"/>
        <v>0</v>
      </c>
      <c r="ZH24" s="930">
        <f t="shared" ca="1" si="584"/>
        <v>0</v>
      </c>
      <c r="ZI24" s="930">
        <f t="shared" ca="1" si="578"/>
        <v>0</v>
      </c>
      <c r="ZJ24" s="930">
        <f t="shared" ca="1" si="559"/>
        <v>0</v>
      </c>
      <c r="ZK24" s="930">
        <f t="shared" ca="1" si="559"/>
        <v>0</v>
      </c>
      <c r="ZL24" s="930">
        <f t="shared" ca="1" si="559"/>
        <v>0</v>
      </c>
      <c r="ZM24" s="930">
        <f t="shared" ca="1" si="559"/>
        <v>0</v>
      </c>
      <c r="ZN24" s="930">
        <f t="shared" ca="1" si="559"/>
        <v>0</v>
      </c>
      <c r="ZO24" s="930">
        <f t="shared" ca="1" si="559"/>
        <v>0</v>
      </c>
      <c r="ZP24" s="930">
        <f t="shared" ca="1" si="559"/>
        <v>0</v>
      </c>
      <c r="ZQ24" s="930">
        <f t="shared" ca="1" si="559"/>
        <v>0</v>
      </c>
      <c r="ZR24" s="930">
        <f t="shared" ca="1" si="559"/>
        <v>0</v>
      </c>
      <c r="ZS24" s="930">
        <f t="shared" ca="1" si="559"/>
        <v>0</v>
      </c>
      <c r="ZT24" s="930">
        <f t="shared" ca="1" si="559"/>
        <v>0</v>
      </c>
      <c r="ZU24" s="930">
        <f t="shared" ca="1" si="559"/>
        <v>0</v>
      </c>
      <c r="ZV24" s="930">
        <f t="shared" ca="1" si="559"/>
        <v>0</v>
      </c>
      <c r="ZW24" s="930">
        <f t="shared" ca="1" si="559"/>
        <v>0</v>
      </c>
      <c r="ZX24" s="930">
        <f t="shared" ca="1" si="559"/>
        <v>0</v>
      </c>
      <c r="ZY24" s="930">
        <f t="shared" ca="1" si="559"/>
        <v>0</v>
      </c>
      <c r="ZZ24" s="930">
        <f t="shared" ca="1" si="559"/>
        <v>0</v>
      </c>
    </row>
    <row r="25" spans="1:702" s="150" customFormat="1" ht="15" customHeight="1" x14ac:dyDescent="0.2">
      <c r="A25" s="150" t="s">
        <v>15</v>
      </c>
      <c r="B25" s="318">
        <f ca="1">II_2!B27</f>
        <v>3</v>
      </c>
      <c r="C25" s="283">
        <f ca="1">II_2!I27</f>
        <v>2127</v>
      </c>
      <c r="D25" s="147">
        <f ca="1">II_2!J27</f>
        <v>607.11</v>
      </c>
      <c r="E25" s="283" t="str">
        <f t="shared" ca="1" si="560"/>
        <v/>
      </c>
      <c r="F25" s="166" t="str">
        <f ca="1">IF(E25="","",ROUND(II_2!$H$34*F$10*100,0)/100)</f>
        <v/>
      </c>
      <c r="G25" s="166">
        <f t="shared" ca="1" si="554"/>
        <v>0</v>
      </c>
      <c r="H25" s="147">
        <f ca="1">IF(II_2!P27="",0,ROUND((II_2!$H$34-D25)*$H$11*100,0)/100)</f>
        <v>897.1</v>
      </c>
      <c r="I25" s="147">
        <f ca="1">IF(Para_2!L$42="nein",(H25*C25),IF(H25="",0,ROUND(IF(C25&gt;II_2!$I$36,(H25*II_2!$I$36),(H25*C25)),0)))</f>
        <v>1908131.7</v>
      </c>
      <c r="J25" s="189">
        <f ca="1">IF(G25&lt;&gt;"",G25+I25,I25)</f>
        <v>1908131.7</v>
      </c>
      <c r="K25" s="953">
        <f ca="1">IF(K$10="ja",L25,J25)</f>
        <v>1908131.7</v>
      </c>
      <c r="L25" s="940">
        <f t="shared" ca="1" si="552"/>
        <v>1909874.72</v>
      </c>
      <c r="N25" s="930">
        <f t="shared" ca="1" si="553"/>
        <v>2238561.15</v>
      </c>
      <c r="O25" s="930">
        <f t="shared" ca="1" si="553"/>
        <v>2235902.4</v>
      </c>
      <c r="P25" s="930">
        <f t="shared" ca="1" si="553"/>
        <v>2233222.38</v>
      </c>
      <c r="Q25" s="930">
        <f t="shared" ca="1" si="553"/>
        <v>2230563.63</v>
      </c>
      <c r="R25" s="930">
        <f t="shared" ca="1" si="553"/>
        <v>2227904.88</v>
      </c>
      <c r="S25" s="930">
        <f t="shared" ca="1" si="553"/>
        <v>2225224.8600000003</v>
      </c>
      <c r="T25" s="930">
        <f t="shared" ca="1" si="553"/>
        <v>2222566.1100000003</v>
      </c>
      <c r="U25" s="930">
        <f t="shared" ca="1" si="553"/>
        <v>2219907.3600000003</v>
      </c>
      <c r="V25" s="930">
        <f t="shared" ca="1" si="553"/>
        <v>2217248.6100000003</v>
      </c>
      <c r="W25" s="930">
        <f t="shared" ca="1" si="553"/>
        <v>2214568.5900000003</v>
      </c>
      <c r="X25" s="930">
        <f t="shared" ca="1" si="553"/>
        <v>2211909.8400000003</v>
      </c>
      <c r="Y25" s="930">
        <f t="shared" ca="1" si="553"/>
        <v>2209251.0900000003</v>
      </c>
      <c r="Z25" s="930">
        <f t="shared" ca="1" si="553"/>
        <v>2206592.3400000003</v>
      </c>
      <c r="AA25" s="930">
        <f t="shared" ca="1" si="553"/>
        <v>2203912.3200000003</v>
      </c>
      <c r="AB25" s="930">
        <f t="shared" ca="1" si="553"/>
        <v>2201253.5700000003</v>
      </c>
      <c r="AC25" s="930">
        <f t="shared" ca="1" si="553"/>
        <v>2198594.8200000003</v>
      </c>
      <c r="AD25" s="930">
        <f t="shared" ref="AD25:AF25" ca="1" si="585">(ROUND(IF(((AD$8-$D25)*$H$11)&lt;0,0,(AD$8-$D25)*$H$11),2))*$C25</f>
        <v>2195914.8000000003</v>
      </c>
      <c r="AE25" s="930">
        <f t="shared" ca="1" si="585"/>
        <v>2193256.0500000003</v>
      </c>
      <c r="AF25" s="930">
        <f t="shared" ca="1" si="585"/>
        <v>2190597.3000000003</v>
      </c>
      <c r="AG25" s="930">
        <f t="shared" ca="1" si="579"/>
        <v>2187938.5500000003</v>
      </c>
      <c r="AH25" s="930">
        <f t="shared" ca="1" si="579"/>
        <v>2185258.5300000003</v>
      </c>
      <c r="AI25" s="930">
        <f t="shared" ca="1" si="579"/>
        <v>2182599.7800000003</v>
      </c>
      <c r="AJ25" s="930">
        <f t="shared" ca="1" si="579"/>
        <v>2179941.0300000003</v>
      </c>
      <c r="AK25" s="930">
        <f t="shared" ca="1" si="579"/>
        <v>2177282.2799999998</v>
      </c>
      <c r="AL25" s="930">
        <f t="shared" ca="1" si="579"/>
        <v>2174602.2599999998</v>
      </c>
      <c r="AM25" s="930">
        <f t="shared" ca="1" si="579"/>
        <v>2171943.5099999998</v>
      </c>
      <c r="AN25" s="930">
        <f t="shared" ca="1" si="579"/>
        <v>2169284.7599999998</v>
      </c>
      <c r="AO25" s="930">
        <f t="shared" ca="1" si="579"/>
        <v>2166604.7400000002</v>
      </c>
      <c r="AP25" s="930">
        <f t="shared" ca="1" si="579"/>
        <v>2163945.9900000002</v>
      </c>
      <c r="AQ25" s="930">
        <f t="shared" ca="1" si="580"/>
        <v>2161287.2400000002</v>
      </c>
      <c r="AR25" s="930">
        <f t="shared" ca="1" si="580"/>
        <v>2158628.4900000002</v>
      </c>
      <c r="AS25" s="930">
        <f t="shared" ca="1" si="580"/>
        <v>2155948.4700000002</v>
      </c>
      <c r="AT25" s="930">
        <f t="shared" ca="1" si="580"/>
        <v>2153289.7200000002</v>
      </c>
      <c r="AU25" s="930">
        <f t="shared" ca="1" si="580"/>
        <v>2150630.9700000002</v>
      </c>
      <c r="AV25" s="930">
        <f t="shared" ca="1" si="580"/>
        <v>2147950.9500000002</v>
      </c>
      <c r="AW25" s="930">
        <f t="shared" ca="1" si="580"/>
        <v>2145292.2000000002</v>
      </c>
      <c r="AX25" s="930">
        <f t="shared" ca="1" si="580"/>
        <v>2142633.4500000002</v>
      </c>
      <c r="AY25" s="930">
        <f t="shared" ca="1" si="580"/>
        <v>2139974.7000000002</v>
      </c>
      <c r="AZ25" s="930">
        <f t="shared" ca="1" si="580"/>
        <v>2137294.6800000002</v>
      </c>
      <c r="BA25" s="930">
        <f t="shared" ca="1" si="580"/>
        <v>2134635.9300000002</v>
      </c>
      <c r="BB25" s="930">
        <f t="shared" ca="1" si="580"/>
        <v>2131977.1800000002</v>
      </c>
      <c r="BC25" s="930">
        <f t="shared" ca="1" si="580"/>
        <v>2129318.4300000002</v>
      </c>
      <c r="BD25" s="930">
        <f t="shared" ca="1" si="580"/>
        <v>2126638.41</v>
      </c>
      <c r="BE25" s="930">
        <f t="shared" ca="1" si="580"/>
        <v>2123979.66</v>
      </c>
      <c r="BF25" s="930">
        <f t="shared" ca="1" si="580"/>
        <v>2121320.91</v>
      </c>
      <c r="BG25" s="930">
        <f t="shared" ca="1" si="580"/>
        <v>2118640.89</v>
      </c>
      <c r="BH25" s="930">
        <f t="shared" ca="1" si="580"/>
        <v>2115982.14</v>
      </c>
      <c r="BI25" s="930">
        <f t="shared" ca="1" si="580"/>
        <v>2113323.39</v>
      </c>
      <c r="BJ25" s="930">
        <f t="shared" ca="1" si="580"/>
        <v>2110664.64</v>
      </c>
      <c r="BK25" s="930">
        <f t="shared" ca="1" si="580"/>
        <v>2107984.62</v>
      </c>
      <c r="BL25" s="930">
        <f t="shared" ca="1" si="580"/>
        <v>2105325.87</v>
      </c>
      <c r="BM25" s="930">
        <f t="shared" ca="1" si="580"/>
        <v>2102667.12</v>
      </c>
      <c r="BN25" s="930">
        <f t="shared" ca="1" si="580"/>
        <v>2100008.37</v>
      </c>
      <c r="BO25" s="930">
        <f t="shared" ca="1" si="580"/>
        <v>2097328.35</v>
      </c>
      <c r="BP25" s="930">
        <f t="shared" ca="1" si="580"/>
        <v>2094669.5999999999</v>
      </c>
      <c r="BQ25" s="930">
        <f t="shared" ca="1" si="580"/>
        <v>2092010.8499999999</v>
      </c>
      <c r="BR25" s="930">
        <f t="shared" ca="1" si="580"/>
        <v>2089330.8299999998</v>
      </c>
      <c r="BS25" s="930">
        <f t="shared" ca="1" si="580"/>
        <v>2086672.0799999998</v>
      </c>
      <c r="BT25" s="930">
        <f t="shared" ca="1" si="580"/>
        <v>2084013.3299999998</v>
      </c>
      <c r="BU25" s="930">
        <f t="shared" ca="1" si="580"/>
        <v>2081354.5799999998</v>
      </c>
      <c r="BV25" s="930">
        <f t="shared" ca="1" si="580"/>
        <v>2078674.56</v>
      </c>
      <c r="BW25" s="930">
        <f t="shared" ca="1" si="580"/>
        <v>2076015.81</v>
      </c>
      <c r="BX25" s="930">
        <f t="shared" ca="1" si="580"/>
        <v>2073357.06</v>
      </c>
      <c r="BY25" s="930">
        <f t="shared" ca="1" si="580"/>
        <v>2070677.04</v>
      </c>
      <c r="BZ25" s="930">
        <f t="shared" ca="1" si="580"/>
        <v>2068018.29</v>
      </c>
      <c r="CA25" s="930">
        <f t="shared" ca="1" si="580"/>
        <v>2065359.54</v>
      </c>
      <c r="CB25" s="930">
        <f t="shared" ca="1" si="580"/>
        <v>2062700.79</v>
      </c>
      <c r="CC25" s="930">
        <f t="shared" ca="1" si="580"/>
        <v>2060020.77</v>
      </c>
      <c r="CD25" s="930">
        <f t="shared" ca="1" si="580"/>
        <v>2057362.02</v>
      </c>
      <c r="CE25" s="930">
        <f t="shared" ca="1" si="580"/>
        <v>2054703.27</v>
      </c>
      <c r="CF25" s="930">
        <f t="shared" ca="1" si="580"/>
        <v>2052044.52</v>
      </c>
      <c r="CG25" s="930">
        <f t="shared" ca="1" si="580"/>
        <v>2049364.5</v>
      </c>
      <c r="CH25" s="930">
        <f t="shared" ca="1" si="580"/>
        <v>2046705.75</v>
      </c>
      <c r="CI25" s="930">
        <f t="shared" ca="1" si="580"/>
        <v>2044047</v>
      </c>
      <c r="CJ25" s="930">
        <f t="shared" ca="1" si="580"/>
        <v>2041366.98</v>
      </c>
      <c r="CK25" s="930">
        <f t="shared" ca="1" si="580"/>
        <v>2038708.23</v>
      </c>
      <c r="CL25" s="930">
        <f t="shared" ca="1" si="580"/>
        <v>2036049.48</v>
      </c>
      <c r="CM25" s="930">
        <f t="shared" ca="1" si="580"/>
        <v>2033390.73</v>
      </c>
      <c r="CN25" s="930">
        <f t="shared" ca="1" si="580"/>
        <v>2030710.71</v>
      </c>
      <c r="CO25" s="930">
        <f t="shared" ca="1" si="580"/>
        <v>2028051.96</v>
      </c>
      <c r="CP25" s="930">
        <f t="shared" ca="1" si="580"/>
        <v>2025393.21</v>
      </c>
      <c r="CQ25" s="930">
        <f t="shared" ca="1" si="580"/>
        <v>2022734.46</v>
      </c>
      <c r="CR25" s="930">
        <f t="shared" ca="1" si="580"/>
        <v>2020054.44</v>
      </c>
      <c r="CS25" s="930">
        <f t="shared" ca="1" si="580"/>
        <v>2017395.69</v>
      </c>
      <c r="CT25" s="930">
        <f t="shared" ca="1" si="580"/>
        <v>2014736.94</v>
      </c>
      <c r="CU25" s="930">
        <f t="shared" ca="1" si="580"/>
        <v>2012056.9200000002</v>
      </c>
      <c r="CV25" s="930">
        <f t="shared" ca="1" si="580"/>
        <v>2009398.1700000002</v>
      </c>
      <c r="CW25" s="930">
        <f t="shared" ca="1" si="580"/>
        <v>2006739.4200000002</v>
      </c>
      <c r="CX25" s="930">
        <f t="shared" ca="1" si="580"/>
        <v>2004080.6700000002</v>
      </c>
      <c r="CY25" s="930">
        <f t="shared" ca="1" si="580"/>
        <v>2001400.6500000001</v>
      </c>
      <c r="CZ25" s="930">
        <f t="shared" ca="1" si="580"/>
        <v>1998741.9000000001</v>
      </c>
      <c r="DA25" s="930">
        <f t="shared" ref="DA25:FL25" ca="1" si="586">(ROUND(IF(((DA$8-$D25)*$H$11)&lt;0,0,(DA$8-$D25)*$H$11),2))*$C25</f>
        <v>1996083.1500000001</v>
      </c>
      <c r="DB25" s="930">
        <f t="shared" ca="1" si="586"/>
        <v>1993403.1300000001</v>
      </c>
      <c r="DC25" s="930">
        <f t="shared" ca="1" si="586"/>
        <v>1990744.3800000001</v>
      </c>
      <c r="DD25" s="930">
        <f t="shared" ca="1" si="586"/>
        <v>1988085.6300000001</v>
      </c>
      <c r="DE25" s="930">
        <f t="shared" ca="1" si="586"/>
        <v>1985426.8800000001</v>
      </c>
      <c r="DF25" s="930">
        <f t="shared" ca="1" si="586"/>
        <v>1982746.8599999999</v>
      </c>
      <c r="DG25" s="930">
        <f t="shared" ca="1" si="586"/>
        <v>1980088.1099999999</v>
      </c>
      <c r="DH25" s="930">
        <f t="shared" ca="1" si="586"/>
        <v>1977429.3599999999</v>
      </c>
      <c r="DI25" s="930">
        <f t="shared" ca="1" si="586"/>
        <v>1974770.6099999999</v>
      </c>
      <c r="DJ25" s="930">
        <f t="shared" ca="1" si="586"/>
        <v>1972090.5899999999</v>
      </c>
      <c r="DK25" s="930">
        <f t="shared" ca="1" si="586"/>
        <v>1969431.8399999999</v>
      </c>
      <c r="DL25" s="930">
        <f t="shared" ca="1" si="586"/>
        <v>1966773.0899999999</v>
      </c>
      <c r="DM25" s="930">
        <f t="shared" ca="1" si="586"/>
        <v>1964093.0699999998</v>
      </c>
      <c r="DN25" s="930">
        <f t="shared" ca="1" si="586"/>
        <v>1961434.3199999998</v>
      </c>
      <c r="DO25" s="930">
        <f t="shared" ca="1" si="586"/>
        <v>1958775.5699999998</v>
      </c>
      <c r="DP25" s="930">
        <f t="shared" ca="1" si="586"/>
        <v>1956116.8199999998</v>
      </c>
      <c r="DQ25" s="930">
        <f t="shared" ca="1" si="586"/>
        <v>1953436.8</v>
      </c>
      <c r="DR25" s="930">
        <f t="shared" ca="1" si="586"/>
        <v>1950778.05</v>
      </c>
      <c r="DS25" s="930">
        <f t="shared" ca="1" si="586"/>
        <v>1948119.3</v>
      </c>
      <c r="DT25" s="930">
        <f t="shared" ca="1" si="586"/>
        <v>1945460.55</v>
      </c>
      <c r="DU25" s="930">
        <f t="shared" ca="1" si="586"/>
        <v>1942780.53</v>
      </c>
      <c r="DV25" s="930">
        <f t="shared" ca="1" si="586"/>
        <v>1940121.78</v>
      </c>
      <c r="DW25" s="930">
        <f t="shared" ca="1" si="586"/>
        <v>1937463.03</v>
      </c>
      <c r="DX25" s="930">
        <f t="shared" ca="1" si="586"/>
        <v>1934783.01</v>
      </c>
      <c r="DY25" s="930">
        <f t="shared" ca="1" si="586"/>
        <v>1932124.26</v>
      </c>
      <c r="DZ25" s="930">
        <f t="shared" ca="1" si="586"/>
        <v>1929465.51</v>
      </c>
      <c r="EA25" s="930">
        <f t="shared" ca="1" si="586"/>
        <v>1926806.76</v>
      </c>
      <c r="EB25" s="930">
        <f t="shared" ca="1" si="586"/>
        <v>1924126.74</v>
      </c>
      <c r="EC25" s="930">
        <f t="shared" ca="1" si="586"/>
        <v>1921467.99</v>
      </c>
      <c r="ED25" s="930">
        <f t="shared" ca="1" si="586"/>
        <v>1918809.24</v>
      </c>
      <c r="EE25" s="930">
        <f t="shared" ca="1" si="586"/>
        <v>1916129.22</v>
      </c>
      <c r="EF25" s="930">
        <f t="shared" ca="1" si="586"/>
        <v>1913470.47</v>
      </c>
      <c r="EG25" s="930">
        <f t="shared" ca="1" si="586"/>
        <v>1910811.72</v>
      </c>
      <c r="EH25" s="930">
        <f t="shared" ca="1" si="586"/>
        <v>1908152.97</v>
      </c>
      <c r="EI25" s="930">
        <f t="shared" ca="1" si="586"/>
        <v>1905472.95</v>
      </c>
      <c r="EJ25" s="930">
        <f t="shared" ca="1" si="586"/>
        <v>1902814.2</v>
      </c>
      <c r="EK25" s="930">
        <f t="shared" ca="1" si="586"/>
        <v>1900155.45</v>
      </c>
      <c r="EL25" s="930">
        <f t="shared" ca="1" si="586"/>
        <v>1897496.7</v>
      </c>
      <c r="EM25" s="930">
        <f t="shared" ca="1" si="586"/>
        <v>1894816.6800000002</v>
      </c>
      <c r="EN25" s="930">
        <f t="shared" ca="1" si="586"/>
        <v>1892157.9300000002</v>
      </c>
      <c r="EO25" s="930">
        <f t="shared" ca="1" si="586"/>
        <v>1889499.1800000002</v>
      </c>
      <c r="EP25" s="930">
        <f t="shared" ca="1" si="586"/>
        <v>1886819.1600000001</v>
      </c>
      <c r="EQ25" s="930">
        <f t="shared" ca="1" si="586"/>
        <v>1884160.4100000001</v>
      </c>
      <c r="ER25" s="930">
        <f t="shared" ca="1" si="586"/>
        <v>1881501.6600000001</v>
      </c>
      <c r="ES25" s="930">
        <f t="shared" ca="1" si="586"/>
        <v>1878842.9100000001</v>
      </c>
      <c r="ET25" s="930">
        <f t="shared" ca="1" si="586"/>
        <v>1876162.8900000001</v>
      </c>
      <c r="EU25" s="930">
        <f t="shared" ca="1" si="586"/>
        <v>1873504.1400000001</v>
      </c>
      <c r="EV25" s="930">
        <f t="shared" ca="1" si="586"/>
        <v>1870845.3900000001</v>
      </c>
      <c r="EW25" s="930">
        <f t="shared" ca="1" si="586"/>
        <v>1868186.6400000001</v>
      </c>
      <c r="EX25" s="930">
        <f t="shared" ca="1" si="586"/>
        <v>1865506.6199999999</v>
      </c>
      <c r="EY25" s="930">
        <f t="shared" ca="1" si="586"/>
        <v>1862847.8699999999</v>
      </c>
      <c r="EZ25" s="930">
        <f t="shared" ca="1" si="586"/>
        <v>1860189.1199999999</v>
      </c>
      <c r="FA25" s="930">
        <f t="shared" ca="1" si="586"/>
        <v>1857509.0999999999</v>
      </c>
      <c r="FB25" s="930">
        <f t="shared" ca="1" si="586"/>
        <v>1854850.3499999999</v>
      </c>
      <c r="FC25" s="930">
        <f t="shared" ca="1" si="586"/>
        <v>1852191.5999999999</v>
      </c>
      <c r="FD25" s="930">
        <f t="shared" ca="1" si="586"/>
        <v>1849532.8499999999</v>
      </c>
      <c r="FE25" s="930">
        <f t="shared" ca="1" si="586"/>
        <v>1846852.8299999998</v>
      </c>
      <c r="FF25" s="930">
        <f t="shared" ca="1" si="586"/>
        <v>1844194.0799999998</v>
      </c>
      <c r="FG25" s="930">
        <f t="shared" ca="1" si="586"/>
        <v>1841535.3299999998</v>
      </c>
      <c r="FH25" s="930">
        <f t="shared" ca="1" si="586"/>
        <v>1838855.31</v>
      </c>
      <c r="FI25" s="930">
        <f t="shared" ca="1" si="586"/>
        <v>1836196.56</v>
      </c>
      <c r="FJ25" s="930">
        <f t="shared" ca="1" si="586"/>
        <v>1833537.81</v>
      </c>
      <c r="FK25" s="930">
        <f t="shared" ca="1" si="586"/>
        <v>1830879.06</v>
      </c>
      <c r="FL25" s="930">
        <f t="shared" ca="1" si="586"/>
        <v>1828199.04</v>
      </c>
      <c r="FM25" s="930">
        <f t="shared" ca="1" si="574"/>
        <v>1825540.29</v>
      </c>
      <c r="FN25" s="930">
        <f t="shared" ca="1" si="574"/>
        <v>1822881.54</v>
      </c>
      <c r="FO25" s="930">
        <f t="shared" ca="1" si="574"/>
        <v>1820222.79</v>
      </c>
      <c r="FP25" s="930">
        <f t="shared" ca="1" si="574"/>
        <v>1817542.77</v>
      </c>
      <c r="FQ25" s="930">
        <f t="shared" ca="1" si="574"/>
        <v>1814884.02</v>
      </c>
      <c r="FR25" s="930">
        <f t="shared" ca="1" si="574"/>
        <v>1812225.27</v>
      </c>
      <c r="FS25" s="930">
        <f t="shared" ca="1" si="574"/>
        <v>1809545.25</v>
      </c>
      <c r="FT25" s="930">
        <f t="shared" ca="1" si="574"/>
        <v>1806886.5</v>
      </c>
      <c r="FU25" s="930">
        <f t="shared" ca="1" si="574"/>
        <v>1804227.75</v>
      </c>
      <c r="FV25" s="930">
        <f t="shared" ca="1" si="574"/>
        <v>1801569</v>
      </c>
      <c r="FW25" s="930">
        <f t="shared" ca="1" si="574"/>
        <v>1798888.98</v>
      </c>
      <c r="FX25" s="930">
        <f t="shared" ca="1" si="574"/>
        <v>1796230.23</v>
      </c>
      <c r="FY25" s="930">
        <f t="shared" ca="1" si="574"/>
        <v>1793571.48</v>
      </c>
      <c r="FZ25" s="930">
        <f t="shared" ca="1" si="574"/>
        <v>1790912.73</v>
      </c>
      <c r="GA25" s="930">
        <f t="shared" ca="1" si="563"/>
        <v>1788232.71</v>
      </c>
      <c r="GB25" s="930">
        <f t="shared" ca="1" si="563"/>
        <v>1785573.96</v>
      </c>
      <c r="GC25" s="930">
        <f t="shared" ca="1" si="563"/>
        <v>1782915.21</v>
      </c>
      <c r="GD25" s="930">
        <f t="shared" ca="1" si="563"/>
        <v>1780235.19</v>
      </c>
      <c r="GE25" s="930">
        <f t="shared" ca="1" si="563"/>
        <v>1777576.44</v>
      </c>
      <c r="GF25" s="930">
        <f t="shared" ca="1" si="563"/>
        <v>1774917.69</v>
      </c>
      <c r="GG25" s="930">
        <f t="shared" ca="1" si="563"/>
        <v>1772258.94</v>
      </c>
      <c r="GH25" s="930">
        <f t="shared" ca="1" si="563"/>
        <v>1769578.9200000002</v>
      </c>
      <c r="GI25" s="930">
        <f t="shared" ca="1" si="563"/>
        <v>1766920.1700000002</v>
      </c>
      <c r="GJ25" s="930">
        <f t="shared" ca="1" si="563"/>
        <v>1764261.4200000002</v>
      </c>
      <c r="GK25" s="930">
        <f t="shared" ca="1" si="563"/>
        <v>1761581.4000000001</v>
      </c>
      <c r="GL25" s="930">
        <f t="shared" ca="1" si="563"/>
        <v>1758922.6500000001</v>
      </c>
      <c r="GM25" s="930">
        <f t="shared" ca="1" si="563"/>
        <v>1756263.9000000001</v>
      </c>
      <c r="GN25" s="930">
        <f t="shared" ca="1" si="563"/>
        <v>1753605.1500000001</v>
      </c>
      <c r="GO25" s="930">
        <f t="shared" ca="1" si="563"/>
        <v>1750925.1300000001</v>
      </c>
      <c r="GP25" s="930">
        <f t="shared" ca="1" si="563"/>
        <v>1748266.3800000001</v>
      </c>
      <c r="GQ25" s="930">
        <f t="shared" ca="1" si="563"/>
        <v>1745607.6300000001</v>
      </c>
      <c r="GR25" s="930">
        <f t="shared" ca="1" si="563"/>
        <v>1742948.8800000001</v>
      </c>
      <c r="GS25" s="930">
        <f t="shared" ca="1" si="563"/>
        <v>1740268.8599999999</v>
      </c>
      <c r="GT25" s="930">
        <f t="shared" ca="1" si="563"/>
        <v>1737610.1099999999</v>
      </c>
      <c r="GU25" s="930">
        <f t="shared" ca="1" si="563"/>
        <v>1734951.3599999999</v>
      </c>
      <c r="GV25" s="930">
        <f t="shared" ca="1" si="563"/>
        <v>1732271.3399999999</v>
      </c>
      <c r="GW25" s="930">
        <f t="shared" ca="1" si="563"/>
        <v>1729612.5899999999</v>
      </c>
      <c r="GX25" s="930">
        <f t="shared" ca="1" si="563"/>
        <v>1726953.8399999999</v>
      </c>
      <c r="GY25" s="930">
        <f t="shared" ca="1" si="563"/>
        <v>1724295.0899999999</v>
      </c>
      <c r="GZ25" s="930">
        <f t="shared" ca="1" si="563"/>
        <v>1721615.0699999998</v>
      </c>
      <c r="HA25" s="930">
        <f t="shared" ca="1" si="563"/>
        <v>1718956.3199999998</v>
      </c>
      <c r="HB25" s="930">
        <f t="shared" ca="1" si="563"/>
        <v>1716297.5699999998</v>
      </c>
      <c r="HC25" s="930">
        <f t="shared" ca="1" si="563"/>
        <v>1713638.8199999998</v>
      </c>
      <c r="HD25" s="930">
        <f t="shared" ca="1" si="563"/>
        <v>1710958.8</v>
      </c>
      <c r="HE25" s="930">
        <f t="shared" ca="1" si="563"/>
        <v>1708300.05</v>
      </c>
      <c r="HF25" s="930">
        <f t="shared" ca="1" si="563"/>
        <v>1705641.3</v>
      </c>
      <c r="HG25" s="930">
        <f t="shared" ca="1" si="563"/>
        <v>1702961.28</v>
      </c>
      <c r="HH25" s="930">
        <f t="shared" ca="1" si="563"/>
        <v>1700302.53</v>
      </c>
      <c r="HI25" s="930">
        <f t="shared" ca="1" si="563"/>
        <v>1697643.78</v>
      </c>
      <c r="HJ25" s="930">
        <f t="shared" ca="1" si="563"/>
        <v>1694985.03</v>
      </c>
      <c r="HK25" s="930">
        <f t="shared" ca="1" si="563"/>
        <v>1692305.01</v>
      </c>
      <c r="HL25" s="930">
        <f t="shared" ca="1" si="563"/>
        <v>1689646.26</v>
      </c>
      <c r="HM25" s="930">
        <f t="shared" ca="1" si="563"/>
        <v>1686987.51</v>
      </c>
      <c r="HN25" s="930">
        <f t="shared" ca="1" si="563"/>
        <v>1684307.49</v>
      </c>
      <c r="HO25" s="930">
        <f t="shared" ca="1" si="563"/>
        <v>1681648.74</v>
      </c>
      <c r="HP25" s="930">
        <f t="shared" ca="1" si="563"/>
        <v>1678989.99</v>
      </c>
      <c r="HQ25" s="930">
        <f t="shared" ca="1" si="563"/>
        <v>1676331.24</v>
      </c>
      <c r="HR25" s="930">
        <f t="shared" ca="1" si="563"/>
        <v>1673651.22</v>
      </c>
      <c r="HS25" s="930">
        <f t="shared" ca="1" si="563"/>
        <v>1670992.47</v>
      </c>
      <c r="HT25" s="930">
        <f t="shared" ca="1" si="563"/>
        <v>1668333.72</v>
      </c>
      <c r="HU25" s="930">
        <f t="shared" ca="1" si="563"/>
        <v>1665674.97</v>
      </c>
      <c r="HV25" s="930">
        <f t="shared" ca="1" si="563"/>
        <v>1662994.95</v>
      </c>
      <c r="HW25" s="930">
        <f t="shared" ca="1" si="563"/>
        <v>1660336.2</v>
      </c>
      <c r="HX25" s="930">
        <f t="shared" ca="1" si="563"/>
        <v>1657677.45</v>
      </c>
      <c r="HY25" s="930">
        <f t="shared" ca="1" si="563"/>
        <v>1654997.4300000002</v>
      </c>
      <c r="HZ25" s="930">
        <f t="shared" ca="1" si="563"/>
        <v>1652338.6800000002</v>
      </c>
      <c r="IA25" s="930">
        <f t="shared" ca="1" si="581"/>
        <v>1649679.9300000002</v>
      </c>
      <c r="IB25" s="930">
        <f t="shared" ca="1" si="581"/>
        <v>1647021.1800000002</v>
      </c>
      <c r="IC25" s="930">
        <f t="shared" ca="1" si="581"/>
        <v>1644341.1600000001</v>
      </c>
      <c r="ID25" s="930">
        <f t="shared" ca="1" si="581"/>
        <v>1641682.4100000001</v>
      </c>
      <c r="IE25" s="930">
        <f t="shared" ca="1" si="581"/>
        <v>1639023.6600000001</v>
      </c>
      <c r="IF25" s="930">
        <f t="shared" ca="1" si="581"/>
        <v>1636364.9100000001</v>
      </c>
      <c r="IG25" s="930">
        <f t="shared" ca="1" si="581"/>
        <v>1633684.8900000001</v>
      </c>
      <c r="IH25" s="930">
        <f t="shared" ca="1" si="581"/>
        <v>1631026.1400000001</v>
      </c>
      <c r="II25" s="930">
        <f t="shared" ca="1" si="581"/>
        <v>1628367.3900000001</v>
      </c>
      <c r="IJ25" s="930">
        <f t="shared" ca="1" si="581"/>
        <v>1625687.3699999999</v>
      </c>
      <c r="IK25" s="930">
        <f t="shared" ca="1" si="581"/>
        <v>1623028.6199999999</v>
      </c>
      <c r="IL25" s="930">
        <f t="shared" ca="1" si="581"/>
        <v>1620369.8699999999</v>
      </c>
      <c r="IM25" s="930">
        <f t="shared" ca="1" si="581"/>
        <v>1617711.1199999999</v>
      </c>
      <c r="IN25" s="930">
        <f t="shared" ca="1" si="581"/>
        <v>1615031.0999999999</v>
      </c>
      <c r="IO25" s="930">
        <f t="shared" ca="1" si="581"/>
        <v>1612372.3499999999</v>
      </c>
      <c r="IP25" s="930">
        <f t="shared" ca="1" si="581"/>
        <v>1609713.5999999999</v>
      </c>
      <c r="IQ25" s="930">
        <f t="shared" ca="1" si="581"/>
        <v>1607033.5799999998</v>
      </c>
      <c r="IR25" s="930">
        <f t="shared" ca="1" si="581"/>
        <v>1604374.8299999998</v>
      </c>
      <c r="IS25" s="930">
        <f t="shared" ca="1" si="581"/>
        <v>1601716.0799999998</v>
      </c>
      <c r="IT25" s="930">
        <f t="shared" ca="1" si="581"/>
        <v>1599057.3299999998</v>
      </c>
      <c r="IU25" s="930">
        <f t="shared" ca="1" si="581"/>
        <v>1596377.31</v>
      </c>
      <c r="IV25" s="930">
        <f t="shared" ca="1" si="581"/>
        <v>1593718.56</v>
      </c>
      <c r="IW25" s="930">
        <f t="shared" ca="1" si="581"/>
        <v>1591059.81</v>
      </c>
      <c r="IX25" s="930">
        <f t="shared" ca="1" si="581"/>
        <v>1588401.06</v>
      </c>
      <c r="IY25" s="930">
        <f t="shared" ca="1" si="581"/>
        <v>1585721.04</v>
      </c>
      <c r="IZ25" s="930">
        <f t="shared" ca="1" si="581"/>
        <v>1583062.29</v>
      </c>
      <c r="JA25" s="930">
        <f t="shared" ca="1" si="581"/>
        <v>1580403.54</v>
      </c>
      <c r="JB25" s="930">
        <f t="shared" ca="1" si="581"/>
        <v>1577723.52</v>
      </c>
      <c r="JC25" s="930">
        <f t="shared" ca="1" si="581"/>
        <v>1575064.77</v>
      </c>
      <c r="JD25" s="930">
        <f t="shared" ca="1" si="581"/>
        <v>1572406.02</v>
      </c>
      <c r="JE25" s="930">
        <f t="shared" ca="1" si="581"/>
        <v>1569747.27</v>
      </c>
      <c r="JF25" s="930">
        <f t="shared" ca="1" si="581"/>
        <v>1567067.25</v>
      </c>
      <c r="JG25" s="930">
        <f t="shared" ca="1" si="581"/>
        <v>1564408.5</v>
      </c>
      <c r="JH25" s="930">
        <f t="shared" ca="1" si="581"/>
        <v>1561749.75</v>
      </c>
      <c r="JI25" s="930">
        <f t="shared" ca="1" si="581"/>
        <v>1559091</v>
      </c>
      <c r="JJ25" s="930">
        <f t="shared" ca="1" si="581"/>
        <v>1556410.98</v>
      </c>
      <c r="JK25" s="930">
        <f t="shared" ca="1" si="581"/>
        <v>1553752.23</v>
      </c>
      <c r="JL25" s="930">
        <f t="shared" ca="1" si="581"/>
        <v>1551093.48</v>
      </c>
      <c r="JM25" s="930">
        <f t="shared" ca="1" si="581"/>
        <v>1548413.46</v>
      </c>
      <c r="JN25" s="930">
        <f t="shared" ca="1" si="581"/>
        <v>1545754.71</v>
      </c>
      <c r="JO25" s="930">
        <f t="shared" ca="1" si="581"/>
        <v>1543095.96</v>
      </c>
      <c r="JP25" s="930">
        <f t="shared" ca="1" si="581"/>
        <v>1540437.21</v>
      </c>
      <c r="JQ25" s="930">
        <f t="shared" ca="1" si="581"/>
        <v>1537757.19</v>
      </c>
      <c r="JR25" s="930">
        <f t="shared" ca="1" si="581"/>
        <v>1535098.44</v>
      </c>
      <c r="JS25" s="930">
        <f t="shared" ca="1" si="581"/>
        <v>1532439.69</v>
      </c>
      <c r="JT25" s="930">
        <f t="shared" ca="1" si="581"/>
        <v>1529759.6700000002</v>
      </c>
      <c r="JU25" s="930">
        <f t="shared" ca="1" si="581"/>
        <v>1527100.9200000002</v>
      </c>
      <c r="JV25" s="930">
        <f t="shared" ca="1" si="581"/>
        <v>1524442.1700000002</v>
      </c>
      <c r="JW25" s="930">
        <f t="shared" ca="1" si="581"/>
        <v>1521783.4200000002</v>
      </c>
      <c r="JX25" s="930">
        <f t="shared" ca="1" si="581"/>
        <v>1519103.4000000001</v>
      </c>
      <c r="JY25" s="930">
        <f t="shared" ca="1" si="581"/>
        <v>1516444.6500000001</v>
      </c>
      <c r="JZ25" s="930">
        <f t="shared" ca="1" si="581"/>
        <v>1513785.9000000001</v>
      </c>
      <c r="KA25" s="930">
        <f t="shared" ca="1" si="581"/>
        <v>1511127.1500000001</v>
      </c>
      <c r="KB25" s="930">
        <f t="shared" ca="1" si="581"/>
        <v>1508447.1300000001</v>
      </c>
      <c r="KC25" s="930">
        <f t="shared" ca="1" si="581"/>
        <v>1505788.3800000001</v>
      </c>
      <c r="KD25" s="930">
        <f t="shared" ca="1" si="581"/>
        <v>1503129.6300000001</v>
      </c>
      <c r="KE25" s="930">
        <f t="shared" ca="1" si="581"/>
        <v>1500449.6099999999</v>
      </c>
      <c r="KF25" s="930">
        <f t="shared" ca="1" si="581"/>
        <v>1497790.8599999999</v>
      </c>
      <c r="KG25" s="930">
        <f t="shared" ca="1" si="581"/>
        <v>1495132.1099999999</v>
      </c>
      <c r="KH25" s="930">
        <f t="shared" ca="1" si="581"/>
        <v>1492473.3599999999</v>
      </c>
      <c r="KI25" s="930">
        <f t="shared" ca="1" si="581"/>
        <v>1489793.3399999999</v>
      </c>
      <c r="KJ25" s="930">
        <f t="shared" ca="1" si="581"/>
        <v>1487134.5899999999</v>
      </c>
      <c r="KK25" s="930">
        <f t="shared" ca="1" si="581"/>
        <v>1484475.8399999999</v>
      </c>
      <c r="KL25" s="930">
        <f t="shared" ca="1" si="581"/>
        <v>1481817.0899999999</v>
      </c>
      <c r="KM25" s="930">
        <f t="shared" ca="1" si="575"/>
        <v>1479137.0699999998</v>
      </c>
      <c r="KN25" s="930">
        <f t="shared" ca="1" si="575"/>
        <v>1476478.3199999998</v>
      </c>
      <c r="KO25" s="930">
        <f t="shared" ca="1" si="575"/>
        <v>1473819.5699999998</v>
      </c>
      <c r="KP25" s="930">
        <f t="shared" ca="1" si="575"/>
        <v>1471139.55</v>
      </c>
      <c r="KQ25" s="930">
        <f t="shared" ca="1" si="575"/>
        <v>1468480.8</v>
      </c>
      <c r="KR25" s="930">
        <f t="shared" ca="1" si="575"/>
        <v>1465822.05</v>
      </c>
      <c r="KS25" s="930">
        <f t="shared" ca="1" si="575"/>
        <v>1463163.3</v>
      </c>
      <c r="KT25" s="930">
        <f t="shared" ca="1" si="575"/>
        <v>1460483.28</v>
      </c>
      <c r="KU25" s="930">
        <f t="shared" ca="1" si="575"/>
        <v>1457824.53</v>
      </c>
      <c r="KV25" s="930">
        <f t="shared" ca="1" si="575"/>
        <v>1455165.78</v>
      </c>
      <c r="KW25" s="930">
        <f t="shared" ca="1" si="575"/>
        <v>1452485.76</v>
      </c>
      <c r="KX25" s="930">
        <f t="shared" ca="1" si="575"/>
        <v>1449827.01</v>
      </c>
      <c r="KY25" s="930">
        <f t="shared" ca="1" si="575"/>
        <v>1447168.26</v>
      </c>
      <c r="KZ25" s="930">
        <f t="shared" ca="1" si="575"/>
        <v>1444509.51</v>
      </c>
      <c r="LA25" s="930">
        <f t="shared" ca="1" si="575"/>
        <v>1441829.49</v>
      </c>
      <c r="LB25" s="930">
        <f t="shared" ca="1" si="575"/>
        <v>1439170.74</v>
      </c>
      <c r="LC25" s="930">
        <f t="shared" ca="1" si="575"/>
        <v>1436511.99</v>
      </c>
      <c r="LD25" s="930">
        <f t="shared" ca="1" si="575"/>
        <v>1433853.24</v>
      </c>
      <c r="LE25" s="930">
        <f t="shared" ca="1" si="575"/>
        <v>1431173.22</v>
      </c>
      <c r="LF25" s="930">
        <f t="shared" ca="1" si="575"/>
        <v>1428514.47</v>
      </c>
      <c r="LG25" s="930">
        <f t="shared" ca="1" si="575"/>
        <v>1425855.72</v>
      </c>
      <c r="LH25" s="930">
        <f t="shared" ca="1" si="575"/>
        <v>1423175.7</v>
      </c>
      <c r="LI25" s="930">
        <f t="shared" ca="1" si="575"/>
        <v>1420516.95</v>
      </c>
      <c r="LJ25" s="930">
        <f t="shared" ca="1" si="575"/>
        <v>1417858.2</v>
      </c>
      <c r="LK25" s="930">
        <f t="shared" ca="1" si="575"/>
        <v>1415199.45</v>
      </c>
      <c r="LL25" s="930">
        <f t="shared" ca="1" si="575"/>
        <v>1412519.4300000002</v>
      </c>
      <c r="LM25" s="930">
        <f t="shared" ca="1" si="575"/>
        <v>1409860.6800000002</v>
      </c>
      <c r="LN25" s="930">
        <f t="shared" ca="1" si="575"/>
        <v>1407201.9300000002</v>
      </c>
      <c r="LO25" s="930">
        <f t="shared" ca="1" si="575"/>
        <v>1404543.1800000002</v>
      </c>
      <c r="LP25" s="930">
        <f t="shared" ca="1" si="575"/>
        <v>1401863.1600000001</v>
      </c>
      <c r="LQ25" s="930">
        <f t="shared" ca="1" si="575"/>
        <v>1399204.4100000001</v>
      </c>
      <c r="LR25" s="930">
        <f t="shared" ca="1" si="575"/>
        <v>1396545.6600000001</v>
      </c>
      <c r="LS25" s="930">
        <f t="shared" ca="1" si="575"/>
        <v>1393865.6400000001</v>
      </c>
      <c r="LT25" s="930">
        <f t="shared" ca="1" si="575"/>
        <v>1391206.8900000001</v>
      </c>
      <c r="LU25" s="930">
        <f t="shared" ca="1" si="575"/>
        <v>1388548.1400000001</v>
      </c>
      <c r="LV25" s="930">
        <f t="shared" ca="1" si="575"/>
        <v>1385889.3900000001</v>
      </c>
      <c r="LW25" s="930">
        <f t="shared" ca="1" si="575"/>
        <v>1383209.3699999999</v>
      </c>
      <c r="LX25" s="930">
        <f t="shared" ca="1" si="575"/>
        <v>1380550.6199999999</v>
      </c>
      <c r="LY25" s="930">
        <f t="shared" ca="1" si="575"/>
        <v>1377891.8699999999</v>
      </c>
      <c r="LZ25" s="930">
        <f t="shared" ca="1" si="575"/>
        <v>1375211.8499999999</v>
      </c>
      <c r="MA25" s="930">
        <f t="shared" ca="1" si="575"/>
        <v>1372553.0999999999</v>
      </c>
      <c r="MB25" s="930">
        <f t="shared" ca="1" si="575"/>
        <v>1369894.3499999999</v>
      </c>
      <c r="MC25" s="930">
        <f t="shared" ca="1" si="575"/>
        <v>1367235.5999999999</v>
      </c>
      <c r="MD25" s="930">
        <f t="shared" ca="1" si="575"/>
        <v>1364555.5799999998</v>
      </c>
      <c r="ME25" s="930">
        <f t="shared" ca="1" si="575"/>
        <v>1361896.8299999998</v>
      </c>
      <c r="MF25" s="930">
        <f t="shared" ca="1" si="575"/>
        <v>1359238.0799999998</v>
      </c>
      <c r="MG25" s="930">
        <f t="shared" ca="1" si="575"/>
        <v>1356579.3299999998</v>
      </c>
      <c r="MH25" s="930">
        <f t="shared" ca="1" si="575"/>
        <v>1353899.31</v>
      </c>
      <c r="MI25" s="930">
        <f t="shared" ca="1" si="575"/>
        <v>1351240.56</v>
      </c>
      <c r="MJ25" s="930">
        <f t="shared" ca="1" si="575"/>
        <v>1348581.81</v>
      </c>
      <c r="MK25" s="930">
        <f t="shared" ca="1" si="575"/>
        <v>1345901.79</v>
      </c>
      <c r="ML25" s="930">
        <f t="shared" ca="1" si="575"/>
        <v>1343243.04</v>
      </c>
      <c r="MM25" s="930">
        <f t="shared" ca="1" si="575"/>
        <v>1340584.29</v>
      </c>
      <c r="MN25" s="930">
        <f t="shared" ca="1" si="575"/>
        <v>1337925.54</v>
      </c>
      <c r="MO25" s="930">
        <f t="shared" ca="1" si="575"/>
        <v>1335245.52</v>
      </c>
      <c r="MP25" s="930">
        <f t="shared" ca="1" si="575"/>
        <v>1332586.77</v>
      </c>
      <c r="MQ25" s="930">
        <f t="shared" ca="1" si="575"/>
        <v>1329928.02</v>
      </c>
      <c r="MR25" s="930">
        <f t="shared" ca="1" si="575"/>
        <v>1327269.27</v>
      </c>
      <c r="MS25" s="930">
        <f t="shared" ca="1" si="575"/>
        <v>1324589.25</v>
      </c>
      <c r="MT25" s="930">
        <f t="shared" ca="1" si="575"/>
        <v>1321930.5</v>
      </c>
      <c r="MU25" s="930">
        <f t="shared" ca="1" si="575"/>
        <v>1319271.75</v>
      </c>
      <c r="MV25" s="930">
        <f t="shared" ca="1" si="575"/>
        <v>1316591.73</v>
      </c>
      <c r="MW25" s="930">
        <f t="shared" ca="1" si="575"/>
        <v>1313932.98</v>
      </c>
      <c r="MX25" s="930">
        <f t="shared" ca="1" si="570"/>
        <v>1311274.23</v>
      </c>
      <c r="MY25" s="930">
        <f t="shared" ca="1" si="570"/>
        <v>1308615.48</v>
      </c>
      <c r="MZ25" s="930">
        <f t="shared" ca="1" si="570"/>
        <v>1305935.46</v>
      </c>
      <c r="NA25" s="930">
        <f t="shared" ca="1" si="570"/>
        <v>1303276.71</v>
      </c>
      <c r="NB25" s="930">
        <f t="shared" ca="1" si="570"/>
        <v>1300617.96</v>
      </c>
      <c r="NC25" s="930">
        <f t="shared" ca="1" si="570"/>
        <v>1297937.94</v>
      </c>
      <c r="ND25" s="930">
        <f t="shared" ca="1" si="570"/>
        <v>1295279.19</v>
      </c>
      <c r="NE25" s="930">
        <f t="shared" ca="1" si="582"/>
        <v>1292620.44</v>
      </c>
      <c r="NF25" s="930">
        <f t="shared" ca="1" si="582"/>
        <v>1289961.69</v>
      </c>
      <c r="NG25" s="930">
        <f t="shared" ca="1" si="582"/>
        <v>1287281.6700000002</v>
      </c>
      <c r="NH25" s="930">
        <f t="shared" ca="1" si="582"/>
        <v>1284622.9200000002</v>
      </c>
      <c r="NI25" s="930">
        <f t="shared" ca="1" si="582"/>
        <v>1281964.1700000002</v>
      </c>
      <c r="NJ25" s="930">
        <f t="shared" ca="1" si="582"/>
        <v>1279305.4200000002</v>
      </c>
      <c r="NK25" s="930">
        <f t="shared" ca="1" si="582"/>
        <v>1276625.4000000001</v>
      </c>
      <c r="NL25" s="930">
        <f t="shared" ca="1" si="582"/>
        <v>1273966.6500000001</v>
      </c>
      <c r="NM25" s="930">
        <f t="shared" ca="1" si="582"/>
        <v>1271307.9000000001</v>
      </c>
      <c r="NN25" s="930">
        <f t="shared" ca="1" si="582"/>
        <v>1268627.8800000001</v>
      </c>
      <c r="NO25" s="930">
        <f t="shared" ca="1" si="582"/>
        <v>1265969.1300000001</v>
      </c>
      <c r="NP25" s="930">
        <f t="shared" ca="1" si="582"/>
        <v>1263310.3800000001</v>
      </c>
      <c r="NQ25" s="930">
        <f t="shared" ca="1" si="582"/>
        <v>1260651.6300000001</v>
      </c>
      <c r="NR25" s="930">
        <f t="shared" ca="1" si="582"/>
        <v>1257971.6099999999</v>
      </c>
      <c r="NS25" s="930">
        <f t="shared" ca="1" si="582"/>
        <v>1255312.8599999999</v>
      </c>
      <c r="NT25" s="930">
        <f t="shared" ca="1" si="582"/>
        <v>1252654.1099999999</v>
      </c>
      <c r="NU25" s="930">
        <f t="shared" ca="1" si="582"/>
        <v>1249995.3599999999</v>
      </c>
      <c r="NV25" s="930">
        <f t="shared" ca="1" si="582"/>
        <v>1247315.3399999999</v>
      </c>
      <c r="NW25" s="930">
        <f t="shared" ca="1" si="582"/>
        <v>1244656.5899999999</v>
      </c>
      <c r="NX25" s="930">
        <f t="shared" ca="1" si="582"/>
        <v>1241997.8399999999</v>
      </c>
      <c r="NY25" s="930">
        <f t="shared" ca="1" si="582"/>
        <v>1239317.8199999998</v>
      </c>
      <c r="NZ25" s="930">
        <f t="shared" ca="1" si="582"/>
        <v>1236659.0699999998</v>
      </c>
      <c r="OA25" s="930">
        <f t="shared" ca="1" si="582"/>
        <v>1234000.3199999998</v>
      </c>
      <c r="OB25" s="930">
        <f t="shared" ca="1" si="582"/>
        <v>1231341.5699999998</v>
      </c>
      <c r="OC25" s="930">
        <f t="shared" ca="1" si="582"/>
        <v>1228661.55</v>
      </c>
      <c r="OD25" s="930">
        <f t="shared" ca="1" si="582"/>
        <v>1226002.8</v>
      </c>
      <c r="OE25" s="930">
        <f t="shared" ca="1" si="582"/>
        <v>1223344.05</v>
      </c>
      <c r="OF25" s="930">
        <f t="shared" ca="1" si="582"/>
        <v>1220664.03</v>
      </c>
      <c r="OG25" s="930">
        <f t="shared" ca="1" si="582"/>
        <v>1218005.28</v>
      </c>
      <c r="OH25" s="930">
        <f t="shared" ca="1" si="582"/>
        <v>1215346.53</v>
      </c>
      <c r="OI25" s="930">
        <f t="shared" ca="1" si="582"/>
        <v>1212687.78</v>
      </c>
      <c r="OJ25" s="930">
        <f t="shared" ca="1" si="582"/>
        <v>1210007.76</v>
      </c>
      <c r="OK25" s="930">
        <f t="shared" ca="1" si="582"/>
        <v>1207349.01</v>
      </c>
      <c r="OL25" s="930">
        <f t="shared" ca="1" si="582"/>
        <v>1204690.26</v>
      </c>
      <c r="OM25" s="930">
        <f t="shared" ca="1" si="582"/>
        <v>1202031.51</v>
      </c>
      <c r="ON25" s="930">
        <f t="shared" ca="1" si="582"/>
        <v>1199351.49</v>
      </c>
      <c r="OO25" s="930">
        <f t="shared" ca="1" si="582"/>
        <v>1196692.74</v>
      </c>
      <c r="OP25" s="930">
        <f t="shared" ca="1" si="582"/>
        <v>1194033.99</v>
      </c>
      <c r="OQ25" s="930">
        <f t="shared" ca="1" si="582"/>
        <v>1191353.97</v>
      </c>
      <c r="OR25" s="930">
        <f t="shared" ca="1" si="582"/>
        <v>1188695.22</v>
      </c>
      <c r="OS25" s="930">
        <f t="shared" ca="1" si="582"/>
        <v>1186036.47</v>
      </c>
      <c r="OT25" s="930">
        <f t="shared" ca="1" si="582"/>
        <v>1183377.72</v>
      </c>
      <c r="OU25" s="930">
        <f t="shared" ca="1" si="582"/>
        <v>1180697.7</v>
      </c>
      <c r="OV25" s="930">
        <f t="shared" ca="1" si="582"/>
        <v>1178038.95</v>
      </c>
      <c r="OW25" s="930">
        <f t="shared" ca="1" si="582"/>
        <v>1175380.2</v>
      </c>
      <c r="OX25" s="930">
        <f t="shared" ca="1" si="582"/>
        <v>1172721.45</v>
      </c>
      <c r="OY25" s="930">
        <f t="shared" ca="1" si="582"/>
        <v>1170041.4300000002</v>
      </c>
      <c r="OZ25" s="930">
        <f t="shared" ca="1" si="582"/>
        <v>1167382.6800000002</v>
      </c>
      <c r="PA25" s="930">
        <f t="shared" ca="1" si="582"/>
        <v>1164723.9300000002</v>
      </c>
      <c r="PB25" s="930">
        <f t="shared" ca="1" si="582"/>
        <v>1162043.9100000001</v>
      </c>
      <c r="PC25" s="930">
        <f t="shared" ca="1" si="582"/>
        <v>1159385.1600000001</v>
      </c>
      <c r="PD25" s="930">
        <f t="shared" ca="1" si="582"/>
        <v>1156726.4100000001</v>
      </c>
      <c r="PE25" s="930">
        <f t="shared" ca="1" si="582"/>
        <v>1154067.6600000001</v>
      </c>
      <c r="PF25" s="930">
        <f t="shared" ca="1" si="582"/>
        <v>1151387.6400000001</v>
      </c>
      <c r="PG25" s="930">
        <f t="shared" ca="1" si="582"/>
        <v>1148728.8900000001</v>
      </c>
      <c r="PH25" s="930">
        <f t="shared" ca="1" si="582"/>
        <v>1146070.1400000001</v>
      </c>
      <c r="PI25" s="930">
        <f t="shared" ca="1" si="582"/>
        <v>1143390.1199999999</v>
      </c>
      <c r="PJ25" s="930">
        <f t="shared" ca="1" si="582"/>
        <v>1140731.3699999999</v>
      </c>
      <c r="PK25" s="930">
        <f t="shared" ca="1" si="582"/>
        <v>1138072.6199999999</v>
      </c>
      <c r="PL25" s="930">
        <f t="shared" ca="1" si="582"/>
        <v>1135413.8699999999</v>
      </c>
      <c r="PM25" s="930">
        <f t="shared" ca="1" si="582"/>
        <v>1132733.8499999999</v>
      </c>
      <c r="PN25" s="930">
        <f t="shared" ca="1" si="582"/>
        <v>1130075.0999999999</v>
      </c>
      <c r="PO25" s="930">
        <f t="shared" ca="1" si="582"/>
        <v>1127416.3499999999</v>
      </c>
      <c r="PP25" s="930">
        <f t="shared" ca="1" si="582"/>
        <v>1124757.5999999999</v>
      </c>
      <c r="PQ25" s="930">
        <f t="shared" ca="1" si="576"/>
        <v>1122077.5799999998</v>
      </c>
      <c r="PR25" s="930">
        <f t="shared" ca="1" si="576"/>
        <v>1119418.8299999998</v>
      </c>
      <c r="PS25" s="930">
        <f t="shared" ca="1" si="576"/>
        <v>1116760.0799999998</v>
      </c>
      <c r="PT25" s="930">
        <f t="shared" ca="1" si="576"/>
        <v>1114080.06</v>
      </c>
      <c r="PU25" s="930">
        <f t="shared" ca="1" si="576"/>
        <v>1111421.31</v>
      </c>
      <c r="PV25" s="930">
        <f t="shared" ca="1" si="571"/>
        <v>1108762.56</v>
      </c>
      <c r="PW25" s="930">
        <f t="shared" ca="1" si="571"/>
        <v>1106103.81</v>
      </c>
      <c r="PX25" s="930">
        <f t="shared" ca="1" si="571"/>
        <v>1103423.79</v>
      </c>
      <c r="PY25" s="930">
        <f t="shared" ca="1" si="571"/>
        <v>1100765.04</v>
      </c>
      <c r="PZ25" s="930">
        <f t="shared" ca="1" si="571"/>
        <v>1098106.29</v>
      </c>
      <c r="QA25" s="930">
        <f t="shared" ca="1" si="571"/>
        <v>1095447.54</v>
      </c>
      <c r="QB25" s="930">
        <f t="shared" ca="1" si="571"/>
        <v>1092767.52</v>
      </c>
      <c r="QC25" s="930">
        <f t="shared" ca="1" si="571"/>
        <v>1090108.77</v>
      </c>
      <c r="QD25" s="930">
        <f t="shared" ca="1" si="571"/>
        <v>1087450.02</v>
      </c>
      <c r="QE25" s="930">
        <f t="shared" ca="1" si="571"/>
        <v>1084770</v>
      </c>
      <c r="QF25" s="930">
        <f t="shared" ca="1" si="571"/>
        <v>1082111.25</v>
      </c>
      <c r="QG25" s="930">
        <f t="shared" ca="1" si="571"/>
        <v>1079452.5</v>
      </c>
      <c r="QH25" s="930">
        <f t="shared" ca="1" si="571"/>
        <v>1076793.75</v>
      </c>
      <c r="QI25" s="930">
        <f t="shared" ca="1" si="571"/>
        <v>1074113.73</v>
      </c>
      <c r="QJ25" s="930">
        <f t="shared" ca="1" si="571"/>
        <v>1071454.98</v>
      </c>
      <c r="QK25" s="930">
        <f t="shared" ca="1" si="571"/>
        <v>1068796.23</v>
      </c>
      <c r="QL25" s="930">
        <f t="shared" ca="1" si="571"/>
        <v>1066116.21</v>
      </c>
      <c r="QM25" s="930">
        <f t="shared" ca="1" si="571"/>
        <v>1063457.46</v>
      </c>
      <c r="QN25" s="930">
        <f t="shared" ca="1" si="571"/>
        <v>1060798.71</v>
      </c>
      <c r="QO25" s="930">
        <f t="shared" ca="1" si="571"/>
        <v>1058139.96</v>
      </c>
      <c r="QP25" s="930">
        <f t="shared" ca="1" si="571"/>
        <v>1055459.94</v>
      </c>
      <c r="QQ25" s="930">
        <f t="shared" ca="1" si="571"/>
        <v>1052801.19</v>
      </c>
      <c r="QR25" s="930">
        <f t="shared" ca="1" si="571"/>
        <v>1050142.44</v>
      </c>
      <c r="QS25" s="930">
        <f t="shared" ca="1" si="571"/>
        <v>1047483.6900000001</v>
      </c>
      <c r="QT25" s="930">
        <f t="shared" ca="1" si="571"/>
        <v>1044803.6699999999</v>
      </c>
      <c r="QU25" s="930">
        <f t="shared" ca="1" si="571"/>
        <v>1042144.9199999999</v>
      </c>
      <c r="QV25" s="930">
        <f t="shared" ca="1" si="571"/>
        <v>1039486.1699999999</v>
      </c>
      <c r="QW25" s="930">
        <f t="shared" ca="1" si="571"/>
        <v>1036806.15</v>
      </c>
      <c r="QX25" s="930">
        <f t="shared" ca="1" si="571"/>
        <v>1034147.4</v>
      </c>
      <c r="QY25" s="930">
        <f t="shared" ca="1" si="571"/>
        <v>1031488.65</v>
      </c>
      <c r="QZ25" s="930">
        <f t="shared" ca="1" si="571"/>
        <v>1028829.9</v>
      </c>
      <c r="RA25" s="930">
        <f t="shared" ca="1" si="571"/>
        <v>1026149.88</v>
      </c>
      <c r="RB25" s="930">
        <f t="shared" ca="1" si="571"/>
        <v>1023491.13</v>
      </c>
      <c r="RC25" s="930">
        <f t="shared" ca="1" si="571"/>
        <v>1020832.38</v>
      </c>
      <c r="RD25" s="930">
        <f t="shared" ca="1" si="571"/>
        <v>1018173.63</v>
      </c>
      <c r="RE25" s="930">
        <f t="shared" ca="1" si="571"/>
        <v>1015493.61</v>
      </c>
      <c r="RF25" s="930">
        <f t="shared" ca="1" si="571"/>
        <v>1012834.86</v>
      </c>
      <c r="RG25" s="930">
        <f t="shared" ca="1" si="571"/>
        <v>1010176.11</v>
      </c>
      <c r="RH25" s="930">
        <f t="shared" ca="1" si="571"/>
        <v>1007496.0900000001</v>
      </c>
      <c r="RI25" s="930">
        <f t="shared" ca="1" si="571"/>
        <v>1004837.3400000001</v>
      </c>
      <c r="RJ25" s="930">
        <f t="shared" ca="1" si="571"/>
        <v>1002178.5900000001</v>
      </c>
      <c r="RK25" s="930">
        <f t="shared" ca="1" si="571"/>
        <v>999519.84000000008</v>
      </c>
      <c r="RL25" s="930">
        <f t="shared" ca="1" si="571"/>
        <v>996839.82000000007</v>
      </c>
      <c r="RM25" s="930">
        <f t="shared" ca="1" si="571"/>
        <v>994181.07000000007</v>
      </c>
      <c r="RN25" s="930">
        <f t="shared" ca="1" si="571"/>
        <v>991522.32000000007</v>
      </c>
      <c r="RO25" s="930">
        <f t="shared" ca="1" si="571"/>
        <v>988842.29999999993</v>
      </c>
      <c r="RP25" s="930">
        <f t="shared" ca="1" si="571"/>
        <v>986183.54999999993</v>
      </c>
      <c r="RQ25" s="930">
        <f t="shared" ca="1" si="571"/>
        <v>983524.79999999993</v>
      </c>
      <c r="RR25" s="930">
        <f t="shared" ca="1" si="571"/>
        <v>980866.04999999993</v>
      </c>
      <c r="RS25" s="930">
        <f t="shared" ca="1" si="571"/>
        <v>978186.03</v>
      </c>
      <c r="RT25" s="930">
        <f t="shared" ca="1" si="571"/>
        <v>975527.28</v>
      </c>
      <c r="RU25" s="930">
        <f t="shared" ca="1" si="571"/>
        <v>972868.53</v>
      </c>
      <c r="RV25" s="930">
        <f t="shared" ca="1" si="571"/>
        <v>970209.78</v>
      </c>
      <c r="RW25" s="930">
        <f t="shared" ca="1" si="571"/>
        <v>967529.76</v>
      </c>
      <c r="RX25" s="930">
        <f t="shared" ca="1" si="571"/>
        <v>964871.01</v>
      </c>
      <c r="RY25" s="930">
        <f t="shared" ca="1" si="583"/>
        <v>962212.26</v>
      </c>
      <c r="RZ25" s="930">
        <f t="shared" ca="1" si="583"/>
        <v>959532.24</v>
      </c>
      <c r="SA25" s="930">
        <f t="shared" ca="1" si="583"/>
        <v>956873.49</v>
      </c>
      <c r="SB25" s="930">
        <f t="shared" ca="1" si="583"/>
        <v>954214.74</v>
      </c>
      <c r="SC25" s="930">
        <f t="shared" ca="1" si="583"/>
        <v>951555.99</v>
      </c>
      <c r="SD25" s="930">
        <f t="shared" ca="1" si="583"/>
        <v>948875.97</v>
      </c>
      <c r="SE25" s="930">
        <f t="shared" ca="1" si="583"/>
        <v>946217.22</v>
      </c>
      <c r="SF25" s="930">
        <f t="shared" ca="1" si="583"/>
        <v>943558.47</v>
      </c>
      <c r="SG25" s="930">
        <f t="shared" ca="1" si="583"/>
        <v>940899.72</v>
      </c>
      <c r="SH25" s="930">
        <f t="shared" ca="1" si="583"/>
        <v>938219.70000000007</v>
      </c>
      <c r="SI25" s="930">
        <f t="shared" ca="1" si="583"/>
        <v>935560.95000000007</v>
      </c>
      <c r="SJ25" s="930">
        <f t="shared" ca="1" si="583"/>
        <v>932902.20000000007</v>
      </c>
      <c r="SK25" s="930">
        <f t="shared" ca="1" si="583"/>
        <v>930222.17999999993</v>
      </c>
      <c r="SL25" s="930">
        <f t="shared" ca="1" si="583"/>
        <v>927563.42999999993</v>
      </c>
      <c r="SM25" s="930">
        <f t="shared" ca="1" si="583"/>
        <v>924904.67999999993</v>
      </c>
      <c r="SN25" s="930">
        <f t="shared" ca="1" si="583"/>
        <v>922245.92999999993</v>
      </c>
      <c r="SO25" s="930">
        <f t="shared" ca="1" si="583"/>
        <v>919565.90999999992</v>
      </c>
      <c r="SP25" s="930">
        <f t="shared" ca="1" si="583"/>
        <v>916907.15999999992</v>
      </c>
      <c r="SQ25" s="930">
        <f t="shared" ca="1" si="583"/>
        <v>914248.40999999992</v>
      </c>
      <c r="SR25" s="930">
        <f t="shared" ca="1" si="583"/>
        <v>911568.39</v>
      </c>
      <c r="SS25" s="930">
        <f t="shared" ca="1" si="583"/>
        <v>908909.64</v>
      </c>
      <c r="ST25" s="930">
        <f t="shared" ca="1" si="583"/>
        <v>906250.89</v>
      </c>
      <c r="SU25" s="930">
        <f t="shared" ca="1" si="583"/>
        <v>903592.14</v>
      </c>
      <c r="SV25" s="930">
        <f t="shared" ca="1" si="583"/>
        <v>900912.12</v>
      </c>
      <c r="SW25" s="930">
        <f t="shared" ca="1" si="583"/>
        <v>898253.37</v>
      </c>
      <c r="SX25" s="930">
        <f t="shared" ca="1" si="583"/>
        <v>895594.62</v>
      </c>
      <c r="SY25" s="930">
        <f t="shared" ca="1" si="583"/>
        <v>892935.87</v>
      </c>
      <c r="SZ25" s="930">
        <f t="shared" ca="1" si="583"/>
        <v>890255.85</v>
      </c>
      <c r="TA25" s="930">
        <f t="shared" ca="1" si="583"/>
        <v>887597.1</v>
      </c>
      <c r="TB25" s="930">
        <f t="shared" ca="1" si="583"/>
        <v>884938.35</v>
      </c>
      <c r="TC25" s="930">
        <f t="shared" ca="1" si="583"/>
        <v>882258.33000000007</v>
      </c>
      <c r="TD25" s="930">
        <f t="shared" ca="1" si="583"/>
        <v>879599.58000000007</v>
      </c>
      <c r="TE25" s="930">
        <f t="shared" ca="1" si="583"/>
        <v>876940.83000000007</v>
      </c>
      <c r="TF25" s="930">
        <f t="shared" ca="1" si="583"/>
        <v>874282.08000000007</v>
      </c>
      <c r="TG25" s="930">
        <f t="shared" ca="1" si="583"/>
        <v>871602.05999999994</v>
      </c>
      <c r="TH25" s="930">
        <f t="shared" ca="1" si="583"/>
        <v>868943.30999999994</v>
      </c>
      <c r="TI25" s="930">
        <f t="shared" ca="1" si="583"/>
        <v>866284.55999999994</v>
      </c>
      <c r="TJ25" s="930">
        <f t="shared" ca="1" si="583"/>
        <v>863625.80999999994</v>
      </c>
      <c r="TK25" s="930">
        <f t="shared" ca="1" si="583"/>
        <v>860945.78999999992</v>
      </c>
      <c r="TL25" s="930">
        <f t="shared" ca="1" si="583"/>
        <v>858287.03999999992</v>
      </c>
      <c r="TM25" s="930">
        <f t="shared" ca="1" si="583"/>
        <v>855628.28999999992</v>
      </c>
      <c r="TN25" s="930">
        <f t="shared" ca="1" si="583"/>
        <v>852948.27</v>
      </c>
      <c r="TO25" s="930">
        <f t="shared" ca="1" si="583"/>
        <v>850289.52</v>
      </c>
      <c r="TP25" s="930">
        <f t="shared" ca="1" si="583"/>
        <v>847630.77</v>
      </c>
      <c r="TQ25" s="930">
        <f t="shared" ca="1" si="583"/>
        <v>844972.02</v>
      </c>
      <c r="TR25" s="930">
        <f t="shared" ca="1" si="583"/>
        <v>842292</v>
      </c>
      <c r="TS25" s="930">
        <f t="shared" ca="1" si="583"/>
        <v>839633.25</v>
      </c>
      <c r="TT25" s="930">
        <f t="shared" ca="1" si="583"/>
        <v>836974.5</v>
      </c>
      <c r="TU25" s="930">
        <f t="shared" ca="1" si="583"/>
        <v>834294.48</v>
      </c>
      <c r="TV25" s="930">
        <f t="shared" ca="1" si="583"/>
        <v>831635.73</v>
      </c>
      <c r="TW25" s="930">
        <f t="shared" ca="1" si="583"/>
        <v>828976.98</v>
      </c>
      <c r="TX25" s="930">
        <f t="shared" ca="1" si="583"/>
        <v>826318.23</v>
      </c>
      <c r="TY25" s="930">
        <f t="shared" ca="1" si="583"/>
        <v>823638.21000000008</v>
      </c>
      <c r="TZ25" s="930">
        <f t="shared" ca="1" si="583"/>
        <v>820979.46000000008</v>
      </c>
      <c r="UA25" s="930">
        <f t="shared" ca="1" si="583"/>
        <v>818320.71000000008</v>
      </c>
      <c r="UB25" s="930">
        <f t="shared" ca="1" si="583"/>
        <v>815661.96000000008</v>
      </c>
      <c r="UC25" s="930">
        <f t="shared" ca="1" si="583"/>
        <v>812981.94000000006</v>
      </c>
      <c r="UD25" s="930">
        <f t="shared" ca="1" si="583"/>
        <v>810323.19000000006</v>
      </c>
      <c r="UE25" s="930">
        <f t="shared" ca="1" si="583"/>
        <v>807664.44000000006</v>
      </c>
      <c r="UF25" s="930">
        <f t="shared" ca="1" si="583"/>
        <v>804984.41999999993</v>
      </c>
      <c r="UG25" s="930">
        <f t="shared" ca="1" si="583"/>
        <v>802325.66999999993</v>
      </c>
      <c r="UH25" s="930">
        <f t="shared" ca="1" si="583"/>
        <v>799666.91999999993</v>
      </c>
      <c r="UI25" s="930">
        <f t="shared" ca="1" si="583"/>
        <v>797008.16999999993</v>
      </c>
      <c r="UJ25" s="930">
        <f t="shared" ca="1" si="583"/>
        <v>794328.15</v>
      </c>
      <c r="UK25" s="930">
        <f t="shared" ca="1" si="577"/>
        <v>791669.4</v>
      </c>
      <c r="UL25" s="930">
        <f t="shared" ca="1" si="572"/>
        <v>789010.65</v>
      </c>
      <c r="UM25" s="930">
        <f t="shared" ca="1" si="572"/>
        <v>786351.9</v>
      </c>
      <c r="UN25" s="930">
        <f t="shared" ca="1" si="572"/>
        <v>783671.88</v>
      </c>
      <c r="UO25" s="930">
        <f t="shared" ca="1" si="572"/>
        <v>781013.13</v>
      </c>
      <c r="UP25" s="930">
        <f t="shared" ca="1" si="572"/>
        <v>778354.38</v>
      </c>
      <c r="UQ25" s="930">
        <f t="shared" ca="1" si="572"/>
        <v>775674.36</v>
      </c>
      <c r="UR25" s="930">
        <f t="shared" ca="1" si="572"/>
        <v>773015.61</v>
      </c>
      <c r="US25" s="930">
        <f t="shared" ca="1" si="572"/>
        <v>770356.86</v>
      </c>
      <c r="UT25" s="930">
        <f t="shared" ca="1" si="572"/>
        <v>767698.11</v>
      </c>
      <c r="UU25" s="930">
        <f t="shared" ca="1" si="572"/>
        <v>765018.09000000008</v>
      </c>
      <c r="UV25" s="930">
        <f t="shared" ca="1" si="572"/>
        <v>762359.34000000008</v>
      </c>
      <c r="UW25" s="930">
        <f t="shared" ca="1" si="572"/>
        <v>759700.59000000008</v>
      </c>
      <c r="UX25" s="930">
        <f t="shared" ca="1" si="572"/>
        <v>757020.57000000007</v>
      </c>
      <c r="UY25" s="930">
        <f t="shared" ca="1" si="572"/>
        <v>754361.82000000007</v>
      </c>
      <c r="UZ25" s="930">
        <f t="shared" ca="1" si="572"/>
        <v>751703.07000000007</v>
      </c>
      <c r="VA25" s="930">
        <f t="shared" ca="1" si="572"/>
        <v>749044.32000000007</v>
      </c>
      <c r="VB25" s="930">
        <f t="shared" ca="1" si="572"/>
        <v>746364.29999999993</v>
      </c>
      <c r="VC25" s="930">
        <f t="shared" ca="1" si="572"/>
        <v>743705.54999999993</v>
      </c>
      <c r="VD25" s="930">
        <f t="shared" ca="1" si="572"/>
        <v>741046.79999999993</v>
      </c>
      <c r="VE25" s="930">
        <f t="shared" ca="1" si="572"/>
        <v>738388.04999999993</v>
      </c>
      <c r="VF25" s="930">
        <f t="shared" ca="1" si="572"/>
        <v>735708.03</v>
      </c>
      <c r="VG25" s="930">
        <f t="shared" ca="1" si="572"/>
        <v>733049.28</v>
      </c>
      <c r="VH25" s="930">
        <f t="shared" ca="1" si="572"/>
        <v>730390.53</v>
      </c>
      <c r="VI25" s="930">
        <f t="shared" ca="1" si="572"/>
        <v>727710.51</v>
      </c>
      <c r="VJ25" s="930">
        <f t="shared" ca="1" si="572"/>
        <v>725051.76</v>
      </c>
      <c r="VK25" s="930">
        <f t="shared" ca="1" si="572"/>
        <v>722393.01</v>
      </c>
      <c r="VL25" s="930">
        <f t="shared" ca="1" si="572"/>
        <v>719734.26</v>
      </c>
      <c r="VM25" s="930">
        <f t="shared" ca="1" si="572"/>
        <v>717054.24</v>
      </c>
      <c r="VN25" s="930">
        <f t="shared" ca="1" si="572"/>
        <v>714395.49</v>
      </c>
      <c r="VO25" s="930">
        <f t="shared" ca="1" si="572"/>
        <v>711736.74</v>
      </c>
      <c r="VP25" s="930">
        <f t="shared" ca="1" si="572"/>
        <v>709077.99</v>
      </c>
      <c r="VQ25" s="930">
        <f t="shared" ca="1" si="572"/>
        <v>706397.97</v>
      </c>
      <c r="VR25" s="930">
        <f t="shared" ca="1" si="572"/>
        <v>703739.22</v>
      </c>
      <c r="VS25" s="930">
        <f t="shared" ca="1" si="572"/>
        <v>701080.47</v>
      </c>
      <c r="VT25" s="930">
        <f t="shared" ca="1" si="572"/>
        <v>698400.45000000007</v>
      </c>
      <c r="VU25" s="930">
        <f t="shared" ca="1" si="572"/>
        <v>695741.70000000007</v>
      </c>
      <c r="VV25" s="930">
        <f t="shared" ca="1" si="572"/>
        <v>693082.95000000007</v>
      </c>
      <c r="VW25" s="930">
        <f t="shared" ca="1" si="572"/>
        <v>690424.20000000007</v>
      </c>
      <c r="VX25" s="930">
        <f t="shared" ca="1" si="572"/>
        <v>687744.17999999993</v>
      </c>
      <c r="VY25" s="930">
        <f t="shared" ca="1" si="572"/>
        <v>685085.42999999993</v>
      </c>
      <c r="VZ25" s="930">
        <f t="shared" ca="1" si="572"/>
        <v>682426.67999999993</v>
      </c>
      <c r="WA25" s="930">
        <f t="shared" ca="1" si="572"/>
        <v>679746.65999999992</v>
      </c>
      <c r="WB25" s="930">
        <f t="shared" ca="1" si="572"/>
        <v>677087.90999999992</v>
      </c>
      <c r="WC25" s="930">
        <f t="shared" ca="1" si="572"/>
        <v>674429.15999999992</v>
      </c>
      <c r="WD25" s="930">
        <f t="shared" ca="1" si="572"/>
        <v>671770.40999999992</v>
      </c>
      <c r="WE25" s="930">
        <f t="shared" ca="1" si="572"/>
        <v>669090.39</v>
      </c>
      <c r="WF25" s="930">
        <f t="shared" ca="1" si="572"/>
        <v>666431.64</v>
      </c>
      <c r="WG25" s="930">
        <f t="shared" ca="1" si="572"/>
        <v>663772.89</v>
      </c>
      <c r="WH25" s="930">
        <f t="shared" ca="1" si="572"/>
        <v>661114.14</v>
      </c>
      <c r="WI25" s="930">
        <f t="shared" ca="1" si="572"/>
        <v>658434.12</v>
      </c>
      <c r="WJ25" s="930">
        <f t="shared" ca="1" si="572"/>
        <v>655775.37</v>
      </c>
      <c r="WK25" s="930">
        <f t="shared" ca="1" si="572"/>
        <v>653116.62</v>
      </c>
      <c r="WL25" s="930">
        <f t="shared" ca="1" si="572"/>
        <v>650436.6</v>
      </c>
      <c r="WM25" s="930">
        <f t="shared" ca="1" si="572"/>
        <v>647777.85</v>
      </c>
      <c r="WN25" s="930">
        <f t="shared" ca="1" si="572"/>
        <v>645119.1</v>
      </c>
      <c r="WO25" s="930">
        <f t="shared" ca="1" si="572"/>
        <v>642460.35</v>
      </c>
      <c r="WP25" s="930">
        <f t="shared" ca="1" si="572"/>
        <v>639780.33000000007</v>
      </c>
      <c r="WQ25" s="930">
        <f t="shared" ca="1" si="572"/>
        <v>637121.58000000007</v>
      </c>
      <c r="WR25" s="930">
        <f t="shared" ca="1" si="572"/>
        <v>634462.83000000007</v>
      </c>
      <c r="WS25" s="930">
        <f t="shared" ca="1" si="572"/>
        <v>631804.08000000007</v>
      </c>
      <c r="WT25" s="930">
        <f t="shared" ca="1" si="572"/>
        <v>629124.05999999994</v>
      </c>
      <c r="WU25" s="930">
        <f t="shared" ca="1" si="572"/>
        <v>626465.30999999994</v>
      </c>
      <c r="WV25" s="930">
        <f t="shared" ca="1" si="572"/>
        <v>623806.55999999994</v>
      </c>
      <c r="WW25" s="930">
        <f t="shared" ca="1" si="584"/>
        <v>621126.53999999992</v>
      </c>
      <c r="WX25" s="930">
        <f t="shared" ca="1" si="584"/>
        <v>618467.78999999992</v>
      </c>
      <c r="WY25" s="930">
        <f t="shared" ca="1" si="584"/>
        <v>615809.03999999992</v>
      </c>
      <c r="WZ25" s="930">
        <f t="shared" ca="1" si="584"/>
        <v>613150.28999999992</v>
      </c>
      <c r="XA25" s="930">
        <f t="shared" ca="1" si="584"/>
        <v>610470.27</v>
      </c>
      <c r="XB25" s="930">
        <f t="shared" ca="1" si="584"/>
        <v>607811.52</v>
      </c>
      <c r="XC25" s="930">
        <f t="shared" ca="1" si="584"/>
        <v>605152.77</v>
      </c>
      <c r="XD25" s="930">
        <f t="shared" ca="1" si="584"/>
        <v>602472.75</v>
      </c>
      <c r="XE25" s="930">
        <f t="shared" ca="1" si="584"/>
        <v>599814</v>
      </c>
      <c r="XF25" s="930">
        <f t="shared" ca="1" si="584"/>
        <v>597155.25</v>
      </c>
      <c r="XG25" s="930">
        <f t="shared" ca="1" si="584"/>
        <v>594496.5</v>
      </c>
      <c r="XH25" s="930">
        <f t="shared" ca="1" si="584"/>
        <v>591816.48</v>
      </c>
      <c r="XI25" s="930">
        <f t="shared" ca="1" si="584"/>
        <v>589157.73</v>
      </c>
      <c r="XJ25" s="930">
        <f t="shared" ca="1" si="584"/>
        <v>586498.98</v>
      </c>
      <c r="XK25" s="930">
        <f t="shared" ca="1" si="584"/>
        <v>583840.23</v>
      </c>
      <c r="XL25" s="930">
        <f t="shared" ca="1" si="584"/>
        <v>581160.21000000008</v>
      </c>
      <c r="XM25" s="930">
        <f t="shared" ca="1" si="584"/>
        <v>578501.46000000008</v>
      </c>
      <c r="XN25" s="930">
        <f t="shared" ca="1" si="584"/>
        <v>575842.71000000008</v>
      </c>
      <c r="XO25" s="930">
        <f t="shared" ca="1" si="584"/>
        <v>573162.69000000006</v>
      </c>
      <c r="XP25" s="930">
        <f t="shared" ca="1" si="584"/>
        <v>570503.94000000006</v>
      </c>
      <c r="XQ25" s="930">
        <f t="shared" ca="1" si="584"/>
        <v>567845.19000000006</v>
      </c>
      <c r="XR25" s="930">
        <f t="shared" ca="1" si="584"/>
        <v>565186.44000000006</v>
      </c>
      <c r="XS25" s="930">
        <f t="shared" ca="1" si="584"/>
        <v>562506.41999999993</v>
      </c>
      <c r="XT25" s="930">
        <f t="shared" ca="1" si="584"/>
        <v>559847.66999999993</v>
      </c>
      <c r="XU25" s="930">
        <f t="shared" ca="1" si="584"/>
        <v>557188.91999999993</v>
      </c>
      <c r="XV25" s="930">
        <f t="shared" ca="1" si="584"/>
        <v>554530.16999999993</v>
      </c>
      <c r="XW25" s="930">
        <f t="shared" ca="1" si="584"/>
        <v>551850.15</v>
      </c>
      <c r="XX25" s="930">
        <f t="shared" ca="1" si="584"/>
        <v>549191.4</v>
      </c>
      <c r="XY25" s="930">
        <f t="shared" ca="1" si="584"/>
        <v>546532.65</v>
      </c>
      <c r="XZ25" s="930">
        <f t="shared" ca="1" si="584"/>
        <v>543852.63</v>
      </c>
      <c r="YA25" s="930">
        <f t="shared" ca="1" si="584"/>
        <v>541193.88</v>
      </c>
      <c r="YB25" s="930">
        <f t="shared" ca="1" si="584"/>
        <v>538535.13</v>
      </c>
      <c r="YC25" s="930">
        <f t="shared" ca="1" si="584"/>
        <v>535876.38</v>
      </c>
      <c r="YD25" s="930">
        <f t="shared" ca="1" si="584"/>
        <v>533196.36</v>
      </c>
      <c r="YE25" s="930">
        <f t="shared" ca="1" si="584"/>
        <v>530537.61</v>
      </c>
      <c r="YF25" s="930">
        <f t="shared" ca="1" si="584"/>
        <v>527878.86</v>
      </c>
      <c r="YG25" s="930">
        <f t="shared" ca="1" si="584"/>
        <v>525198.84</v>
      </c>
      <c r="YH25" s="930">
        <f t="shared" ca="1" si="584"/>
        <v>522540.08999999997</v>
      </c>
      <c r="YI25" s="930">
        <f t="shared" ca="1" si="584"/>
        <v>519881.33999999997</v>
      </c>
      <c r="YJ25" s="930">
        <f t="shared" ca="1" si="584"/>
        <v>517222.58999999997</v>
      </c>
      <c r="YK25" s="930">
        <f t="shared" ca="1" si="584"/>
        <v>514542.57</v>
      </c>
      <c r="YL25" s="930">
        <f t="shared" ca="1" si="584"/>
        <v>511883.82</v>
      </c>
      <c r="YM25" s="930">
        <f t="shared" ca="1" si="584"/>
        <v>509225.07</v>
      </c>
      <c r="YN25" s="930">
        <f t="shared" ca="1" si="584"/>
        <v>506566.32</v>
      </c>
      <c r="YO25" s="930">
        <f t="shared" ca="1" si="584"/>
        <v>503886.3</v>
      </c>
      <c r="YP25" s="930">
        <f t="shared" ca="1" si="584"/>
        <v>501227.55</v>
      </c>
      <c r="YQ25" s="930">
        <f t="shared" ca="1" si="584"/>
        <v>498568.8</v>
      </c>
      <c r="YR25" s="930">
        <f t="shared" ca="1" si="584"/>
        <v>495888.77999999997</v>
      </c>
      <c r="YS25" s="930">
        <f t="shared" ca="1" si="584"/>
        <v>493230.02999999997</v>
      </c>
      <c r="YT25" s="930">
        <f t="shared" ca="1" si="584"/>
        <v>490571.27999999997</v>
      </c>
      <c r="YU25" s="930">
        <f t="shared" ca="1" si="584"/>
        <v>487912.52999999997</v>
      </c>
      <c r="YV25" s="930">
        <f t="shared" ca="1" si="584"/>
        <v>485232.51</v>
      </c>
      <c r="YW25" s="930">
        <f t="shared" ca="1" si="584"/>
        <v>482573.76</v>
      </c>
      <c r="YX25" s="930">
        <f t="shared" ca="1" si="584"/>
        <v>479915.01</v>
      </c>
      <c r="YY25" s="930">
        <f t="shared" ca="1" si="584"/>
        <v>477256.26</v>
      </c>
      <c r="YZ25" s="930">
        <f t="shared" ca="1" si="584"/>
        <v>474576.24</v>
      </c>
      <c r="ZA25" s="930">
        <f t="shared" ca="1" si="584"/>
        <v>471917.49</v>
      </c>
      <c r="ZB25" s="930">
        <f t="shared" ca="1" si="584"/>
        <v>469258.74</v>
      </c>
      <c r="ZC25" s="930">
        <f t="shared" ca="1" si="584"/>
        <v>466578.72000000003</v>
      </c>
      <c r="ZD25" s="930">
        <f t="shared" ca="1" si="584"/>
        <v>463919.97000000003</v>
      </c>
      <c r="ZE25" s="930">
        <f t="shared" ca="1" si="584"/>
        <v>461261.22000000003</v>
      </c>
      <c r="ZF25" s="930">
        <f t="shared" ca="1" si="584"/>
        <v>458602.47000000003</v>
      </c>
      <c r="ZG25" s="930">
        <f t="shared" ca="1" si="584"/>
        <v>455922.45</v>
      </c>
      <c r="ZH25" s="930">
        <f t="shared" ca="1" si="584"/>
        <v>453263.7</v>
      </c>
      <c r="ZI25" s="930">
        <f t="shared" ca="1" si="578"/>
        <v>450604.95</v>
      </c>
      <c r="ZJ25" s="930">
        <f t="shared" ca="1" si="559"/>
        <v>447924.93</v>
      </c>
      <c r="ZK25" s="930">
        <f t="shared" ca="1" si="559"/>
        <v>445266.18</v>
      </c>
      <c r="ZL25" s="930">
        <f t="shared" ca="1" si="559"/>
        <v>442607.43</v>
      </c>
      <c r="ZM25" s="930">
        <f t="shared" ca="1" si="559"/>
        <v>439948.68</v>
      </c>
      <c r="ZN25" s="930">
        <f t="shared" ca="1" si="559"/>
        <v>437268.66000000003</v>
      </c>
      <c r="ZO25" s="930">
        <f t="shared" ca="1" si="559"/>
        <v>434609.91000000003</v>
      </c>
      <c r="ZP25" s="930">
        <f t="shared" ca="1" si="559"/>
        <v>431951.16000000003</v>
      </c>
      <c r="ZQ25" s="930">
        <f t="shared" ca="1" si="559"/>
        <v>429292.41000000003</v>
      </c>
      <c r="ZR25" s="930">
        <f t="shared" ca="1" si="559"/>
        <v>426612.39</v>
      </c>
      <c r="ZS25" s="930">
        <f t="shared" ca="1" si="559"/>
        <v>423953.64</v>
      </c>
      <c r="ZT25" s="930">
        <f t="shared" ca="1" si="559"/>
        <v>421294.89</v>
      </c>
      <c r="ZU25" s="930">
        <f t="shared" ca="1" si="559"/>
        <v>418614.87</v>
      </c>
      <c r="ZV25" s="930">
        <f t="shared" ca="1" si="559"/>
        <v>415956.12</v>
      </c>
      <c r="ZW25" s="930">
        <f t="shared" ca="1" si="559"/>
        <v>413297.37</v>
      </c>
      <c r="ZX25" s="930">
        <f t="shared" ca="1" si="559"/>
        <v>410638.62</v>
      </c>
      <c r="ZY25" s="930">
        <f t="shared" ca="1" si="559"/>
        <v>407958.60000000003</v>
      </c>
      <c r="ZZ25" s="930">
        <f t="shared" ca="1" si="559"/>
        <v>405299.85000000003</v>
      </c>
    </row>
    <row r="26" spans="1:702" s="150" customFormat="1" ht="12" x14ac:dyDescent="0.2">
      <c r="B26" s="167"/>
      <c r="C26" s="284"/>
      <c r="E26" s="284"/>
      <c r="F26" s="156"/>
      <c r="G26" s="156"/>
      <c r="H26" s="147"/>
      <c r="I26" s="147"/>
      <c r="J26" s="171"/>
      <c r="K26" s="954"/>
      <c r="L26" s="941"/>
      <c r="M26" s="935" t="s">
        <v>352</v>
      </c>
    </row>
    <row r="27" spans="1:702" s="154" customFormat="1" ht="12.75" thickBot="1" x14ac:dyDescent="0.25">
      <c r="C27" s="285">
        <f ca="1">SUM(C15:C25)</f>
        <v>42347</v>
      </c>
      <c r="E27" s="285">
        <f ca="1">SUM(E15:E25)</f>
        <v>0</v>
      </c>
      <c r="F27" s="152"/>
      <c r="G27" s="152">
        <f ca="1">SUM(G15:G25)</f>
        <v>0</v>
      </c>
      <c r="H27" s="152"/>
      <c r="I27" s="152">
        <f ca="1">SUM(I15:I25)</f>
        <v>10414161.959999999</v>
      </c>
      <c r="J27" s="189">
        <f ca="1">SUM(J15:J25)</f>
        <v>10414161.959999999</v>
      </c>
      <c r="K27" s="955">
        <f ca="1">SUM(K15:K25)</f>
        <v>10414161.959999999</v>
      </c>
      <c r="L27" s="942">
        <f ca="1">M29</f>
        <v>10423675</v>
      </c>
      <c r="M27" s="932" t="s">
        <v>350</v>
      </c>
      <c r="N27" s="931">
        <f ca="1">SUM(N15:N26)</f>
        <v>13452288.550000001</v>
      </c>
      <c r="O27" s="931">
        <f t="shared" ref="O27:AP27" ca="1" si="587">SUM(O15:O26)</f>
        <v>13427788.510000002</v>
      </c>
      <c r="P27" s="931">
        <f t="shared" ca="1" si="587"/>
        <v>13403253.84</v>
      </c>
      <c r="Q27" s="931">
        <f t="shared" ca="1" si="587"/>
        <v>13378793.68</v>
      </c>
      <c r="R27" s="931">
        <f t="shared" ca="1" si="587"/>
        <v>13354307.98</v>
      </c>
      <c r="S27" s="931">
        <f t="shared" ca="1" si="587"/>
        <v>13329786.670000002</v>
      </c>
      <c r="T27" s="931">
        <f t="shared" ca="1" si="587"/>
        <v>13305273.270000003</v>
      </c>
      <c r="U27" s="931">
        <f t="shared" ca="1" si="587"/>
        <v>13280794.780000001</v>
      </c>
      <c r="V27" s="931">
        <f t="shared" ca="1" si="587"/>
        <v>13256327.41</v>
      </c>
      <c r="W27" s="931">
        <f t="shared" ca="1" si="587"/>
        <v>13231738.949999999</v>
      </c>
      <c r="X27" s="931">
        <f t="shared" ca="1" si="587"/>
        <v>13207278.789999999</v>
      </c>
      <c r="Y27" s="931">
        <f t="shared" ca="1" si="587"/>
        <v>13182793.09</v>
      </c>
      <c r="Z27" s="931">
        <f t="shared" ca="1" si="587"/>
        <v>13158293.049999999</v>
      </c>
      <c r="AA27" s="931">
        <f t="shared" ca="1" si="587"/>
        <v>13133758.379999999</v>
      </c>
      <c r="AB27" s="931">
        <f t="shared" ca="1" si="587"/>
        <v>13109298.219999999</v>
      </c>
      <c r="AC27" s="931">
        <f t="shared" ca="1" si="587"/>
        <v>13084812.52</v>
      </c>
      <c r="AD27" s="931">
        <f t="shared" ca="1" si="587"/>
        <v>13060224.060000001</v>
      </c>
      <c r="AE27" s="931">
        <f t="shared" ca="1" si="587"/>
        <v>13035763.9</v>
      </c>
      <c r="AF27" s="931">
        <f t="shared" ca="1" si="587"/>
        <v>13011299.32</v>
      </c>
      <c r="AG27" s="931">
        <f t="shared" ca="1" si="587"/>
        <v>12986831.950000001</v>
      </c>
      <c r="AH27" s="931">
        <f t="shared" ca="1" si="587"/>
        <v>12962243.490000002</v>
      </c>
      <c r="AI27" s="931">
        <f t="shared" ca="1" si="587"/>
        <v>12937783.330000002</v>
      </c>
      <c r="AJ27" s="931">
        <f t="shared" ca="1" si="587"/>
        <v>12913297.630000003</v>
      </c>
      <c r="AK27" s="931">
        <f t="shared" ca="1" si="587"/>
        <v>12888797.590000002</v>
      </c>
      <c r="AL27" s="931">
        <f t="shared" ca="1" si="587"/>
        <v>12864262.92</v>
      </c>
      <c r="AM27" s="931">
        <f t="shared" ca="1" si="587"/>
        <v>12839802.76</v>
      </c>
      <c r="AN27" s="931">
        <f t="shared" ca="1" si="587"/>
        <v>12815317.060000001</v>
      </c>
      <c r="AO27" s="931">
        <f t="shared" ca="1" si="587"/>
        <v>12790728.6</v>
      </c>
      <c r="AP27" s="931">
        <f t="shared" ca="1" si="587"/>
        <v>12766268.439999999</v>
      </c>
      <c r="AQ27" s="931">
        <f t="shared" ref="AQ27:CZ27" ca="1" si="588">SUM(AQ15:AQ26)</f>
        <v>12741782.74</v>
      </c>
      <c r="AR27" s="931">
        <f t="shared" ca="1" si="588"/>
        <v>12717282.700000001</v>
      </c>
      <c r="AS27" s="931">
        <f t="shared" ca="1" si="588"/>
        <v>12692748.030000001</v>
      </c>
      <c r="AT27" s="931">
        <f t="shared" ca="1" si="588"/>
        <v>12668287.870000001</v>
      </c>
      <c r="AU27" s="931">
        <f t="shared" ca="1" si="588"/>
        <v>12643802.17</v>
      </c>
      <c r="AV27" s="931">
        <f t="shared" ca="1" si="588"/>
        <v>12619280.859999999</v>
      </c>
      <c r="AW27" s="931">
        <f t="shared" ca="1" si="588"/>
        <v>12594767.460000001</v>
      </c>
      <c r="AX27" s="931">
        <f t="shared" ca="1" si="588"/>
        <v>12570288.969999999</v>
      </c>
      <c r="AY27" s="931">
        <f t="shared" ca="1" si="588"/>
        <v>12545821.600000001</v>
      </c>
      <c r="AZ27" s="931">
        <f t="shared" ca="1" si="588"/>
        <v>12521233.140000001</v>
      </c>
      <c r="BA27" s="931">
        <f t="shared" ca="1" si="588"/>
        <v>12496772.98</v>
      </c>
      <c r="BB27" s="931">
        <f t="shared" ca="1" si="588"/>
        <v>12472287.280000001</v>
      </c>
      <c r="BC27" s="931">
        <f t="shared" ca="1" si="588"/>
        <v>12447787.239999998</v>
      </c>
      <c r="BD27" s="931">
        <f t="shared" ca="1" si="588"/>
        <v>12423252.57</v>
      </c>
      <c r="BE27" s="931">
        <f t="shared" ca="1" si="588"/>
        <v>12398792.41</v>
      </c>
      <c r="BF27" s="931">
        <f t="shared" ca="1" si="588"/>
        <v>12374306.710000001</v>
      </c>
      <c r="BG27" s="931">
        <f t="shared" ca="1" si="588"/>
        <v>12349718.250000002</v>
      </c>
      <c r="BH27" s="931">
        <f t="shared" ca="1" si="588"/>
        <v>12325258.090000002</v>
      </c>
      <c r="BI27" s="931">
        <f t="shared" ca="1" si="588"/>
        <v>12300793.510000002</v>
      </c>
      <c r="BJ27" s="931">
        <f t="shared" ca="1" si="588"/>
        <v>12276326.140000002</v>
      </c>
      <c r="BK27" s="931">
        <f t="shared" ca="1" si="588"/>
        <v>12251737.68</v>
      </c>
      <c r="BL27" s="931">
        <f t="shared" ca="1" si="588"/>
        <v>12227277.52</v>
      </c>
      <c r="BM27" s="931">
        <f t="shared" ca="1" si="588"/>
        <v>12202791.82</v>
      </c>
      <c r="BN27" s="931">
        <f t="shared" ca="1" si="588"/>
        <v>12178291.780000001</v>
      </c>
      <c r="BO27" s="931">
        <f t="shared" ca="1" si="588"/>
        <v>12153757.109999999</v>
      </c>
      <c r="BP27" s="931">
        <f t="shared" ca="1" si="588"/>
        <v>12129296.949999999</v>
      </c>
      <c r="BQ27" s="931">
        <f t="shared" ca="1" si="588"/>
        <v>12104811.249999998</v>
      </c>
      <c r="BR27" s="931">
        <f t="shared" ca="1" si="588"/>
        <v>12080222.790000001</v>
      </c>
      <c r="BS27" s="931">
        <f t="shared" ca="1" si="588"/>
        <v>12055762.630000001</v>
      </c>
      <c r="BT27" s="931">
        <f t="shared" ca="1" si="588"/>
        <v>12031276.93</v>
      </c>
      <c r="BU27" s="931">
        <f t="shared" ca="1" si="588"/>
        <v>12006776.889999999</v>
      </c>
      <c r="BV27" s="931">
        <f t="shared" ca="1" si="588"/>
        <v>11982242.220000001</v>
      </c>
      <c r="BW27" s="931">
        <f t="shared" ca="1" si="588"/>
        <v>11957782.060000001</v>
      </c>
      <c r="BX27" s="931">
        <f t="shared" ca="1" si="588"/>
        <v>11933296.360000001</v>
      </c>
      <c r="BY27" s="931">
        <f t="shared" ca="1" si="588"/>
        <v>11908775.050000001</v>
      </c>
      <c r="BZ27" s="931">
        <f t="shared" ca="1" si="588"/>
        <v>11884261.649999999</v>
      </c>
      <c r="CA27" s="931">
        <f t="shared" ca="1" si="588"/>
        <v>11859783.16</v>
      </c>
      <c r="CB27" s="931">
        <f t="shared" ca="1" si="588"/>
        <v>11835315.789999999</v>
      </c>
      <c r="CC27" s="931">
        <f t="shared" ca="1" si="588"/>
        <v>11810727.329999998</v>
      </c>
      <c r="CD27" s="931">
        <f t="shared" ca="1" si="588"/>
        <v>11786267.17</v>
      </c>
      <c r="CE27" s="931">
        <f t="shared" ca="1" si="588"/>
        <v>11761781.470000001</v>
      </c>
      <c r="CF27" s="931">
        <f t="shared" ca="1" si="588"/>
        <v>11737281.43</v>
      </c>
      <c r="CG27" s="931">
        <f t="shared" ca="1" si="588"/>
        <v>11712746.76</v>
      </c>
      <c r="CH27" s="931">
        <f t="shared" ca="1" si="588"/>
        <v>11688286.6</v>
      </c>
      <c r="CI27" s="931">
        <f t="shared" ca="1" si="588"/>
        <v>11663800.9</v>
      </c>
      <c r="CJ27" s="931">
        <f t="shared" ca="1" si="588"/>
        <v>11639212.440000001</v>
      </c>
      <c r="CK27" s="931">
        <f t="shared" ca="1" si="588"/>
        <v>11614752.280000001</v>
      </c>
      <c r="CL27" s="931">
        <f t="shared" ca="1" si="588"/>
        <v>11590287.700000001</v>
      </c>
      <c r="CM27" s="931">
        <f t="shared" ca="1" si="588"/>
        <v>11565820.33</v>
      </c>
      <c r="CN27" s="931">
        <f t="shared" ca="1" si="588"/>
        <v>11541231.870000001</v>
      </c>
      <c r="CO27" s="931">
        <f t="shared" ca="1" si="588"/>
        <v>11516771.710000001</v>
      </c>
      <c r="CP27" s="931">
        <f t="shared" ca="1" si="588"/>
        <v>11492286.010000002</v>
      </c>
      <c r="CQ27" s="931">
        <f t="shared" ca="1" si="588"/>
        <v>11467785.969999999</v>
      </c>
      <c r="CR27" s="931">
        <f t="shared" ca="1" si="588"/>
        <v>11443251.299999999</v>
      </c>
      <c r="CS27" s="931">
        <f t="shared" ca="1" si="588"/>
        <v>11418791.139999999</v>
      </c>
      <c r="CT27" s="931">
        <f t="shared" ca="1" si="588"/>
        <v>11394305.439999999</v>
      </c>
      <c r="CU27" s="931">
        <f t="shared" ca="1" si="588"/>
        <v>11369716.98</v>
      </c>
      <c r="CV27" s="931">
        <f t="shared" ca="1" si="588"/>
        <v>11345256.82</v>
      </c>
      <c r="CW27" s="931">
        <f t="shared" ca="1" si="588"/>
        <v>11320771.120000001</v>
      </c>
      <c r="CX27" s="931">
        <f t="shared" ca="1" si="588"/>
        <v>11296271.08</v>
      </c>
      <c r="CY27" s="931">
        <f t="shared" ca="1" si="588"/>
        <v>11271736.41</v>
      </c>
      <c r="CZ27" s="931">
        <f t="shared" ca="1" si="588"/>
        <v>11247276.250000002</v>
      </c>
      <c r="DA27" s="931">
        <f t="shared" ref="DA27:FL27" ca="1" si="589">SUM(DA15:DA26)</f>
        <v>11222790.550000001</v>
      </c>
      <c r="DB27" s="931">
        <f t="shared" ca="1" si="589"/>
        <v>11198269.24</v>
      </c>
      <c r="DC27" s="931">
        <f t="shared" ca="1" si="589"/>
        <v>11173755.84</v>
      </c>
      <c r="DD27" s="931">
        <f t="shared" ca="1" si="589"/>
        <v>11149277.35</v>
      </c>
      <c r="DE27" s="931">
        <f t="shared" ca="1" si="589"/>
        <v>11124809.98</v>
      </c>
      <c r="DF27" s="931">
        <f t="shared" ca="1" si="589"/>
        <v>11100221.52</v>
      </c>
      <c r="DG27" s="931">
        <f t="shared" ca="1" si="589"/>
        <v>11075761.359999999</v>
      </c>
      <c r="DH27" s="931">
        <f t="shared" ca="1" si="589"/>
        <v>11051275.66</v>
      </c>
      <c r="DI27" s="931">
        <f t="shared" ca="1" si="589"/>
        <v>11026775.619999999</v>
      </c>
      <c r="DJ27" s="931">
        <f t="shared" ca="1" si="589"/>
        <v>11002240.949999999</v>
      </c>
      <c r="DK27" s="931">
        <f t="shared" ca="1" si="589"/>
        <v>10977780.789999999</v>
      </c>
      <c r="DL27" s="931">
        <f t="shared" ca="1" si="589"/>
        <v>10953295.09</v>
      </c>
      <c r="DM27" s="931">
        <f t="shared" ca="1" si="589"/>
        <v>10928706.630000001</v>
      </c>
      <c r="DN27" s="931">
        <f t="shared" ca="1" si="589"/>
        <v>10904246.470000001</v>
      </c>
      <c r="DO27" s="931">
        <f t="shared" ca="1" si="589"/>
        <v>10879781.890000001</v>
      </c>
      <c r="DP27" s="931">
        <f t="shared" ca="1" si="589"/>
        <v>10855314.52</v>
      </c>
      <c r="DQ27" s="931">
        <f t="shared" ca="1" si="589"/>
        <v>10830726.060000001</v>
      </c>
      <c r="DR27" s="931">
        <f t="shared" ca="1" si="589"/>
        <v>10806265.9</v>
      </c>
      <c r="DS27" s="931">
        <f t="shared" ca="1" si="589"/>
        <v>10781780.200000001</v>
      </c>
      <c r="DT27" s="931">
        <f t="shared" ca="1" si="589"/>
        <v>10757280.160000002</v>
      </c>
      <c r="DU27" s="931">
        <f t="shared" ca="1" si="589"/>
        <v>10732745.49</v>
      </c>
      <c r="DV27" s="931">
        <f t="shared" ca="1" si="589"/>
        <v>10708285.33</v>
      </c>
      <c r="DW27" s="931">
        <f t="shared" ca="1" si="589"/>
        <v>10683799.629999999</v>
      </c>
      <c r="DX27" s="931">
        <f t="shared" ca="1" si="589"/>
        <v>10659211.17</v>
      </c>
      <c r="DY27" s="931">
        <f t="shared" ca="1" si="589"/>
        <v>10634751.01</v>
      </c>
      <c r="DZ27" s="931">
        <f t="shared" ca="1" si="589"/>
        <v>10610265.310000001</v>
      </c>
      <c r="EA27" s="931">
        <f t="shared" ca="1" si="589"/>
        <v>10585765.27</v>
      </c>
      <c r="EB27" s="931">
        <f t="shared" ca="1" si="589"/>
        <v>10561230.6</v>
      </c>
      <c r="EC27" s="931">
        <f t="shared" ca="1" si="589"/>
        <v>10536770.439999999</v>
      </c>
      <c r="ED27" s="931">
        <f t="shared" ca="1" si="589"/>
        <v>10512284.74</v>
      </c>
      <c r="EE27" s="931">
        <f t="shared" ca="1" si="589"/>
        <v>10487763.430000002</v>
      </c>
      <c r="EF27" s="931">
        <f t="shared" ca="1" si="589"/>
        <v>10463250.030000001</v>
      </c>
      <c r="EG27" s="931">
        <f t="shared" ca="1" si="589"/>
        <v>10438771.540000001</v>
      </c>
      <c r="EH27" s="931">
        <f t="shared" ca="1" si="589"/>
        <v>10414304.17</v>
      </c>
      <c r="EI27" s="931">
        <f t="shared" ca="1" si="589"/>
        <v>10389715.709999999</v>
      </c>
      <c r="EJ27" s="931">
        <f t="shared" ca="1" si="589"/>
        <v>10365255.549999999</v>
      </c>
      <c r="EK27" s="931">
        <f t="shared" ca="1" si="589"/>
        <v>10340769.85</v>
      </c>
      <c r="EL27" s="931">
        <f t="shared" ca="1" si="589"/>
        <v>10316269.809999999</v>
      </c>
      <c r="EM27" s="931">
        <f t="shared" ca="1" si="589"/>
        <v>10291735.140000001</v>
      </c>
      <c r="EN27" s="931">
        <f t="shared" ca="1" si="589"/>
        <v>10267274.98</v>
      </c>
      <c r="EO27" s="931">
        <f t="shared" ca="1" si="589"/>
        <v>10242789.280000001</v>
      </c>
      <c r="EP27" s="931">
        <f t="shared" ca="1" si="589"/>
        <v>10218200.82</v>
      </c>
      <c r="EQ27" s="931">
        <f t="shared" ca="1" si="589"/>
        <v>10193740.66</v>
      </c>
      <c r="ER27" s="931">
        <f t="shared" ca="1" si="589"/>
        <v>10169276.08</v>
      </c>
      <c r="ES27" s="931">
        <f t="shared" ca="1" si="589"/>
        <v>10144808.710000001</v>
      </c>
      <c r="ET27" s="931">
        <f t="shared" ca="1" si="589"/>
        <v>10120220.25</v>
      </c>
      <c r="EU27" s="931">
        <f t="shared" ca="1" si="589"/>
        <v>10095760.09</v>
      </c>
      <c r="EV27" s="931">
        <f t="shared" ca="1" si="589"/>
        <v>10071274.390000001</v>
      </c>
      <c r="EW27" s="931">
        <f t="shared" ca="1" si="589"/>
        <v>10046774.35</v>
      </c>
      <c r="EX27" s="931">
        <f t="shared" ca="1" si="589"/>
        <v>10022239.68</v>
      </c>
      <c r="EY27" s="931">
        <f t="shared" ca="1" si="589"/>
        <v>9997779.5199999996</v>
      </c>
      <c r="EZ27" s="931">
        <f t="shared" ca="1" si="589"/>
        <v>9973293.8200000003</v>
      </c>
      <c r="FA27" s="931">
        <f t="shared" ca="1" si="589"/>
        <v>9948705.3600000013</v>
      </c>
      <c r="FB27" s="931">
        <f t="shared" ca="1" si="589"/>
        <v>9924245.2000000011</v>
      </c>
      <c r="FC27" s="931">
        <f t="shared" ca="1" si="589"/>
        <v>9899759.5000000019</v>
      </c>
      <c r="FD27" s="931">
        <f t="shared" ca="1" si="589"/>
        <v>9875259.4600000009</v>
      </c>
      <c r="FE27" s="931">
        <f t="shared" ca="1" si="589"/>
        <v>9850724.7899999991</v>
      </c>
      <c r="FF27" s="931">
        <f t="shared" ca="1" si="589"/>
        <v>9826264.629999999</v>
      </c>
      <c r="FG27" s="931">
        <f t="shared" ca="1" si="589"/>
        <v>9801778.9299999997</v>
      </c>
      <c r="FH27" s="931">
        <f t="shared" ca="1" si="589"/>
        <v>9777257.6199999992</v>
      </c>
      <c r="FI27" s="931">
        <f t="shared" ca="1" si="589"/>
        <v>9752744.2199999988</v>
      </c>
      <c r="FJ27" s="931">
        <f t="shared" ca="1" si="589"/>
        <v>9728265.7300000004</v>
      </c>
      <c r="FK27" s="931">
        <f t="shared" ca="1" si="589"/>
        <v>9703798.3599999994</v>
      </c>
      <c r="FL27" s="931">
        <f t="shared" ca="1" si="589"/>
        <v>9679209.9000000004</v>
      </c>
      <c r="FM27" s="931">
        <f t="shared" ref="FM27:FZ27" ca="1" si="590">SUM(FM15:FM26)</f>
        <v>9654749.7400000002</v>
      </c>
      <c r="FN27" s="931">
        <f t="shared" ca="1" si="590"/>
        <v>9630264.0399999991</v>
      </c>
      <c r="FO27" s="931">
        <f t="shared" ca="1" si="590"/>
        <v>9605764</v>
      </c>
      <c r="FP27" s="931">
        <f t="shared" ca="1" si="590"/>
        <v>9581229.3300000001</v>
      </c>
      <c r="FQ27" s="931">
        <f t="shared" ca="1" si="590"/>
        <v>9556769.1699999999</v>
      </c>
      <c r="FR27" s="931">
        <f t="shared" ca="1" si="590"/>
        <v>9532283.4700000007</v>
      </c>
      <c r="FS27" s="931">
        <f t="shared" ca="1" si="590"/>
        <v>9507695.0100000016</v>
      </c>
      <c r="FT27" s="931">
        <f t="shared" ca="1" si="590"/>
        <v>9483234.8500000015</v>
      </c>
      <c r="FU27" s="931">
        <f t="shared" ca="1" si="590"/>
        <v>9458770.2699999996</v>
      </c>
      <c r="FV27" s="931">
        <f t="shared" ca="1" si="590"/>
        <v>9434302.9000000022</v>
      </c>
      <c r="FW27" s="931">
        <f t="shared" ca="1" si="590"/>
        <v>9409714.4399999995</v>
      </c>
      <c r="FX27" s="931">
        <f t="shared" ca="1" si="590"/>
        <v>9385254.2799999993</v>
      </c>
      <c r="FY27" s="931">
        <f t="shared" ca="1" si="590"/>
        <v>9360768.5800000001</v>
      </c>
      <c r="FZ27" s="931">
        <f t="shared" ca="1" si="590"/>
        <v>9336268.5399999991</v>
      </c>
      <c r="GA27" s="931">
        <f t="shared" ref="GA27:HZ27" ca="1" si="591">SUM(GA15:GA26)</f>
        <v>9311733.870000001</v>
      </c>
      <c r="GB27" s="931">
        <f t="shared" ca="1" si="591"/>
        <v>9287273.7100000009</v>
      </c>
      <c r="GC27" s="931">
        <f t="shared" ca="1" si="591"/>
        <v>9262788.0099999998</v>
      </c>
      <c r="GD27" s="931">
        <f t="shared" ca="1" si="591"/>
        <v>9238199.5500000007</v>
      </c>
      <c r="GE27" s="931">
        <f t="shared" ca="1" si="591"/>
        <v>9213739.3900000006</v>
      </c>
      <c r="GF27" s="931">
        <f t="shared" ca="1" si="591"/>
        <v>9189253.6899999995</v>
      </c>
      <c r="GG27" s="931">
        <f t="shared" ca="1" si="591"/>
        <v>9164753.6500000004</v>
      </c>
      <c r="GH27" s="931">
        <f t="shared" ca="1" si="591"/>
        <v>9140218.9800000004</v>
      </c>
      <c r="GI27" s="931">
        <f t="shared" ca="1" si="591"/>
        <v>9115758.8200000003</v>
      </c>
      <c r="GJ27" s="931">
        <f t="shared" ca="1" si="591"/>
        <v>9091273.1199999992</v>
      </c>
      <c r="GK27" s="931">
        <f t="shared" ca="1" si="591"/>
        <v>9066751.8099999987</v>
      </c>
      <c r="GL27" s="931">
        <f t="shared" ca="1" si="591"/>
        <v>9042238.4100000001</v>
      </c>
      <c r="GM27" s="931">
        <f t="shared" ca="1" si="591"/>
        <v>9017759.9199999999</v>
      </c>
      <c r="GN27" s="931">
        <f t="shared" ca="1" si="591"/>
        <v>8993292.5500000007</v>
      </c>
      <c r="GO27" s="931">
        <f t="shared" ca="1" si="591"/>
        <v>8968704.0900000017</v>
      </c>
      <c r="GP27" s="931">
        <f t="shared" ca="1" si="591"/>
        <v>8944243.9300000016</v>
      </c>
      <c r="GQ27" s="931">
        <f t="shared" ca="1" si="591"/>
        <v>8919758.2300000004</v>
      </c>
      <c r="GR27" s="931">
        <f t="shared" ca="1" si="591"/>
        <v>8895258.1900000013</v>
      </c>
      <c r="GS27" s="931">
        <f t="shared" ca="1" si="591"/>
        <v>8870723.5199999996</v>
      </c>
      <c r="GT27" s="931">
        <f t="shared" ca="1" si="591"/>
        <v>8846263.3599999994</v>
      </c>
      <c r="GU27" s="931">
        <f t="shared" ca="1" si="591"/>
        <v>8821777.6600000001</v>
      </c>
      <c r="GV27" s="931">
        <f t="shared" ca="1" si="591"/>
        <v>8797189.1999999993</v>
      </c>
      <c r="GW27" s="931">
        <f t="shared" ca="1" si="591"/>
        <v>8772729.0399999991</v>
      </c>
      <c r="GX27" s="931">
        <f t="shared" ca="1" si="591"/>
        <v>8748264.4600000009</v>
      </c>
      <c r="GY27" s="931">
        <f t="shared" ca="1" si="591"/>
        <v>8723797.0899999999</v>
      </c>
      <c r="GZ27" s="931">
        <f t="shared" ca="1" si="591"/>
        <v>8699208.6300000008</v>
      </c>
      <c r="HA27" s="931">
        <f t="shared" ca="1" si="591"/>
        <v>8674748.4700000007</v>
      </c>
      <c r="HB27" s="931">
        <f t="shared" ca="1" si="591"/>
        <v>8650262.7699999996</v>
      </c>
      <c r="HC27" s="931">
        <f t="shared" ca="1" si="591"/>
        <v>8625762.7299999986</v>
      </c>
      <c r="HD27" s="931">
        <f t="shared" ca="1" si="591"/>
        <v>8601228.0599999987</v>
      </c>
      <c r="HE27" s="931">
        <f t="shared" ca="1" si="591"/>
        <v>8576767.9000000004</v>
      </c>
      <c r="HF27" s="931">
        <f t="shared" ca="1" si="591"/>
        <v>8552282.1999999993</v>
      </c>
      <c r="HG27" s="931">
        <f t="shared" ca="1" si="591"/>
        <v>8527693.7400000002</v>
      </c>
      <c r="HH27" s="931">
        <f t="shared" ca="1" si="591"/>
        <v>8503233.5800000001</v>
      </c>
      <c r="HI27" s="931">
        <f t="shared" ca="1" si="591"/>
        <v>8478747.879999999</v>
      </c>
      <c r="HJ27" s="931">
        <f t="shared" ca="1" si="591"/>
        <v>8454247.8399999999</v>
      </c>
      <c r="HK27" s="931">
        <f t="shared" ca="1" si="591"/>
        <v>8429713.1699999999</v>
      </c>
      <c r="HL27" s="931">
        <f t="shared" ca="1" si="591"/>
        <v>8405253.0099999998</v>
      </c>
      <c r="HM27" s="931">
        <f t="shared" ca="1" si="591"/>
        <v>8380767.3099999987</v>
      </c>
      <c r="HN27" s="931">
        <f t="shared" ca="1" si="591"/>
        <v>8356246</v>
      </c>
      <c r="HO27" s="931">
        <f t="shared" ca="1" si="591"/>
        <v>8331732.6000000006</v>
      </c>
      <c r="HP27" s="931">
        <f t="shared" ca="1" si="591"/>
        <v>8307254.1100000003</v>
      </c>
      <c r="HQ27" s="931">
        <f t="shared" ca="1" si="591"/>
        <v>8282786.7400000002</v>
      </c>
      <c r="HR27" s="931">
        <f t="shared" ca="1" si="591"/>
        <v>8258198.2800000003</v>
      </c>
      <c r="HS27" s="931">
        <f t="shared" ca="1" si="591"/>
        <v>8233738.1200000001</v>
      </c>
      <c r="HT27" s="931">
        <f t="shared" ca="1" si="591"/>
        <v>8209252.4199999999</v>
      </c>
      <c r="HU27" s="931">
        <f t="shared" ca="1" si="591"/>
        <v>8184752.3799999999</v>
      </c>
      <c r="HV27" s="931">
        <f t="shared" ca="1" si="591"/>
        <v>8160217.71</v>
      </c>
      <c r="HW27" s="931">
        <f t="shared" ca="1" si="591"/>
        <v>8135757.5499999998</v>
      </c>
      <c r="HX27" s="931">
        <f t="shared" ca="1" si="591"/>
        <v>8111271.8500000006</v>
      </c>
      <c r="HY27" s="931">
        <f t="shared" ca="1" si="591"/>
        <v>8086683.3900000006</v>
      </c>
      <c r="HZ27" s="931">
        <f t="shared" ca="1" si="591"/>
        <v>8062223.2300000004</v>
      </c>
      <c r="IA27" s="931">
        <f t="shared" ref="IA27:KL27" ca="1" si="592">SUM(IA15:IA26)</f>
        <v>8037758.6500000004</v>
      </c>
      <c r="IB27" s="931">
        <f t="shared" ca="1" si="592"/>
        <v>8014793.5600000005</v>
      </c>
      <c r="IC27" s="931">
        <f t="shared" ca="1" si="592"/>
        <v>7991943.8499999996</v>
      </c>
      <c r="ID27" s="931">
        <f t="shared" ca="1" si="592"/>
        <v>7969236.3499999996</v>
      </c>
      <c r="IE27" s="931">
        <f t="shared" ca="1" si="592"/>
        <v>7946489.4000000004</v>
      </c>
      <c r="IF27" s="931">
        <f t="shared" ca="1" si="592"/>
        <v>7923728.1100000003</v>
      </c>
      <c r="IG27" s="931">
        <f t="shared" ca="1" si="592"/>
        <v>7900932.1899999995</v>
      </c>
      <c r="IH27" s="931">
        <f t="shared" ca="1" si="592"/>
        <v>7878224.6899999995</v>
      </c>
      <c r="II27" s="931">
        <f t="shared" ca="1" si="592"/>
        <v>7855477.7400000002</v>
      </c>
      <c r="IJ27" s="931">
        <f t="shared" ca="1" si="592"/>
        <v>7832628.0300000003</v>
      </c>
      <c r="IK27" s="931">
        <f t="shared" ca="1" si="592"/>
        <v>7809920.5300000003</v>
      </c>
      <c r="IL27" s="931">
        <f t="shared" ca="1" si="592"/>
        <v>7787173.5800000001</v>
      </c>
      <c r="IM27" s="931">
        <f t="shared" ca="1" si="592"/>
        <v>7764412.29</v>
      </c>
      <c r="IN27" s="931">
        <f t="shared" ca="1" si="592"/>
        <v>7741616.3700000001</v>
      </c>
      <c r="IO27" s="931">
        <f t="shared" ca="1" si="592"/>
        <v>7718908.8700000001</v>
      </c>
      <c r="IP27" s="931">
        <f t="shared" ca="1" si="592"/>
        <v>7696161.9199999999</v>
      </c>
      <c r="IQ27" s="931">
        <f t="shared" ca="1" si="592"/>
        <v>7673379.3600000013</v>
      </c>
      <c r="IR27" s="931">
        <f t="shared" ca="1" si="592"/>
        <v>7650604.71</v>
      </c>
      <c r="IS27" s="931">
        <f t="shared" ca="1" si="592"/>
        <v>7627878.8799999999</v>
      </c>
      <c r="IT27" s="931">
        <f t="shared" ca="1" si="592"/>
        <v>7605150.2599999998</v>
      </c>
      <c r="IU27" s="931">
        <f t="shared" ca="1" si="592"/>
        <v>7582300.5500000007</v>
      </c>
      <c r="IV27" s="931">
        <f t="shared" ca="1" si="592"/>
        <v>7559593.0500000007</v>
      </c>
      <c r="IW27" s="931">
        <f t="shared" ca="1" si="592"/>
        <v>7536846.0999999996</v>
      </c>
      <c r="IX27" s="931">
        <f t="shared" ca="1" si="592"/>
        <v>7514084.8100000005</v>
      </c>
      <c r="IY27" s="931">
        <f t="shared" ca="1" si="592"/>
        <v>7491288.8899999997</v>
      </c>
      <c r="IZ27" s="931">
        <f t="shared" ca="1" si="592"/>
        <v>7468581.3899999997</v>
      </c>
      <c r="JA27" s="931">
        <f t="shared" ca="1" si="592"/>
        <v>7445834.4400000004</v>
      </c>
      <c r="JB27" s="931">
        <f t="shared" ca="1" si="592"/>
        <v>7422984.7299999986</v>
      </c>
      <c r="JC27" s="931">
        <f t="shared" ca="1" si="592"/>
        <v>7400277.2299999986</v>
      </c>
      <c r="JD27" s="931">
        <f t="shared" ca="1" si="592"/>
        <v>7377551.4000000004</v>
      </c>
      <c r="JE27" s="931">
        <f t="shared" ca="1" si="592"/>
        <v>7354822.7799999993</v>
      </c>
      <c r="JF27" s="931">
        <f t="shared" ca="1" si="592"/>
        <v>7331973.0700000003</v>
      </c>
      <c r="JG27" s="931">
        <f t="shared" ca="1" si="592"/>
        <v>7309265.5700000003</v>
      </c>
      <c r="JH27" s="931">
        <f t="shared" ca="1" si="592"/>
        <v>7286518.6200000001</v>
      </c>
      <c r="JI27" s="931">
        <f t="shared" ca="1" si="592"/>
        <v>7263757.3300000001</v>
      </c>
      <c r="JJ27" s="931">
        <f t="shared" ca="1" si="592"/>
        <v>7240961.4100000001</v>
      </c>
      <c r="JK27" s="931">
        <f t="shared" ca="1" si="592"/>
        <v>7218253.9100000001</v>
      </c>
      <c r="JL27" s="931">
        <f t="shared" ca="1" si="592"/>
        <v>7195506.9600000009</v>
      </c>
      <c r="JM27" s="931">
        <f t="shared" ca="1" si="592"/>
        <v>7172657.25</v>
      </c>
      <c r="JN27" s="931">
        <f t="shared" ca="1" si="592"/>
        <v>7149949.75</v>
      </c>
      <c r="JO27" s="931">
        <f t="shared" ca="1" si="592"/>
        <v>7127202.7999999998</v>
      </c>
      <c r="JP27" s="931">
        <f t="shared" ca="1" si="592"/>
        <v>7104441.5100000007</v>
      </c>
      <c r="JQ27" s="931">
        <f t="shared" ca="1" si="592"/>
        <v>7081645.5899999999</v>
      </c>
      <c r="JR27" s="931">
        <f t="shared" ca="1" si="592"/>
        <v>7058938.0899999999</v>
      </c>
      <c r="JS27" s="931">
        <f t="shared" ca="1" si="592"/>
        <v>7036191.1400000006</v>
      </c>
      <c r="JT27" s="931">
        <f t="shared" ca="1" si="592"/>
        <v>7013408.5800000001</v>
      </c>
      <c r="JU27" s="931">
        <f t="shared" ca="1" si="592"/>
        <v>6990633.9299999997</v>
      </c>
      <c r="JV27" s="931">
        <f t="shared" ca="1" si="592"/>
        <v>6967908.0999999996</v>
      </c>
      <c r="JW27" s="931">
        <f t="shared" ca="1" si="592"/>
        <v>6945179.4799999995</v>
      </c>
      <c r="JX27" s="931">
        <f t="shared" ca="1" si="592"/>
        <v>6922329.7700000005</v>
      </c>
      <c r="JY27" s="931">
        <f t="shared" ca="1" si="592"/>
        <v>6899622.2700000005</v>
      </c>
      <c r="JZ27" s="931">
        <f t="shared" ca="1" si="592"/>
        <v>6876875.3200000003</v>
      </c>
      <c r="KA27" s="931">
        <f t="shared" ca="1" si="592"/>
        <v>6854114.0300000003</v>
      </c>
      <c r="KB27" s="931">
        <f t="shared" ca="1" si="592"/>
        <v>6831318.1100000003</v>
      </c>
      <c r="KC27" s="931">
        <f t="shared" ca="1" si="592"/>
        <v>6808610.6100000003</v>
      </c>
      <c r="KD27" s="931">
        <f t="shared" ca="1" si="592"/>
        <v>6785863.6600000001</v>
      </c>
      <c r="KE27" s="931">
        <f t="shared" ca="1" si="592"/>
        <v>6763013.9499999993</v>
      </c>
      <c r="KF27" s="931">
        <f t="shared" ca="1" si="592"/>
        <v>6740306.4499999993</v>
      </c>
      <c r="KG27" s="931">
        <f t="shared" ca="1" si="592"/>
        <v>6717580.6199999992</v>
      </c>
      <c r="KH27" s="931">
        <f t="shared" ca="1" si="592"/>
        <v>6694852</v>
      </c>
      <c r="KI27" s="931">
        <f t="shared" ca="1" si="592"/>
        <v>6672002.29</v>
      </c>
      <c r="KJ27" s="931">
        <f t="shared" ca="1" si="592"/>
        <v>6649294.79</v>
      </c>
      <c r="KK27" s="931">
        <f t="shared" ca="1" si="592"/>
        <v>6626547.8399999999</v>
      </c>
      <c r="KL27" s="931">
        <f t="shared" ca="1" si="592"/>
        <v>6603786.5499999998</v>
      </c>
      <c r="KM27" s="931">
        <f t="shared" ref="KM27:MX27" ca="1" si="593">SUM(KM15:KM26)</f>
        <v>6580990.629999999</v>
      </c>
      <c r="KN27" s="931">
        <f t="shared" ca="1" si="593"/>
        <v>6558283.129999999</v>
      </c>
      <c r="KO27" s="931">
        <f t="shared" ca="1" si="593"/>
        <v>6535536.1799999997</v>
      </c>
      <c r="KP27" s="931">
        <f t="shared" ca="1" si="593"/>
        <v>6512686.4699999997</v>
      </c>
      <c r="KQ27" s="931">
        <f t="shared" ca="1" si="593"/>
        <v>6489978.9699999997</v>
      </c>
      <c r="KR27" s="931">
        <f t="shared" ca="1" si="593"/>
        <v>6467232.0199999996</v>
      </c>
      <c r="KS27" s="931">
        <f t="shared" ca="1" si="593"/>
        <v>6444470.7299999995</v>
      </c>
      <c r="KT27" s="931">
        <f t="shared" ca="1" si="593"/>
        <v>6421674.8100000005</v>
      </c>
      <c r="KU27" s="931">
        <f t="shared" ca="1" si="593"/>
        <v>6398967.3100000005</v>
      </c>
      <c r="KV27" s="931">
        <f t="shared" ca="1" si="593"/>
        <v>6376220.3600000003</v>
      </c>
      <c r="KW27" s="931">
        <f t="shared" ca="1" si="593"/>
        <v>6353437.7999999998</v>
      </c>
      <c r="KX27" s="931">
        <f t="shared" ca="1" si="593"/>
        <v>6330663.1500000004</v>
      </c>
      <c r="KY27" s="931">
        <f t="shared" ca="1" si="593"/>
        <v>6307937.3200000003</v>
      </c>
      <c r="KZ27" s="931">
        <f t="shared" ca="1" si="593"/>
        <v>6285208.6999999993</v>
      </c>
      <c r="LA27" s="931">
        <f t="shared" ca="1" si="593"/>
        <v>6262358.9900000002</v>
      </c>
      <c r="LB27" s="931">
        <f t="shared" ca="1" si="593"/>
        <v>6239651.4900000002</v>
      </c>
      <c r="LC27" s="931">
        <f t="shared" ca="1" si="593"/>
        <v>6216904.54</v>
      </c>
      <c r="LD27" s="931">
        <f t="shared" ca="1" si="593"/>
        <v>6194143.25</v>
      </c>
      <c r="LE27" s="931">
        <f t="shared" ca="1" si="593"/>
        <v>6171347.3300000001</v>
      </c>
      <c r="LF27" s="931">
        <f t="shared" ca="1" si="593"/>
        <v>6148639.8300000001</v>
      </c>
      <c r="LG27" s="931">
        <f t="shared" ca="1" si="593"/>
        <v>6125892.8799999999</v>
      </c>
      <c r="LH27" s="931">
        <f t="shared" ca="1" si="593"/>
        <v>6103043.1699999999</v>
      </c>
      <c r="LI27" s="931">
        <f t="shared" ca="1" si="593"/>
        <v>6080335.6699999999</v>
      </c>
      <c r="LJ27" s="931">
        <f t="shared" ca="1" si="593"/>
        <v>6057609.8399999999</v>
      </c>
      <c r="LK27" s="931">
        <f t="shared" ca="1" si="593"/>
        <v>6034881.2200000007</v>
      </c>
      <c r="LL27" s="931">
        <f t="shared" ca="1" si="593"/>
        <v>6012031.5099999998</v>
      </c>
      <c r="LM27" s="931">
        <f t="shared" ca="1" si="593"/>
        <v>5989324.0099999998</v>
      </c>
      <c r="LN27" s="931">
        <f t="shared" ca="1" si="593"/>
        <v>5966577.0600000005</v>
      </c>
      <c r="LO27" s="931">
        <f t="shared" ca="1" si="593"/>
        <v>5943815.7699999996</v>
      </c>
      <c r="LP27" s="931">
        <f t="shared" ca="1" si="593"/>
        <v>5921019.8500000006</v>
      </c>
      <c r="LQ27" s="931">
        <f t="shared" ca="1" si="593"/>
        <v>5898312.3500000006</v>
      </c>
      <c r="LR27" s="931">
        <f t="shared" ca="1" si="593"/>
        <v>5875565.4000000004</v>
      </c>
      <c r="LS27" s="931">
        <f t="shared" ca="1" si="593"/>
        <v>5852715.6899999995</v>
      </c>
      <c r="LT27" s="931">
        <f t="shared" ca="1" si="593"/>
        <v>5830008.1899999995</v>
      </c>
      <c r="LU27" s="931">
        <f t="shared" ca="1" si="593"/>
        <v>5807261.2400000002</v>
      </c>
      <c r="LV27" s="931">
        <f t="shared" ca="1" si="593"/>
        <v>5784499.9499999993</v>
      </c>
      <c r="LW27" s="931">
        <f t="shared" ca="1" si="593"/>
        <v>5761704.0300000003</v>
      </c>
      <c r="LX27" s="931">
        <f t="shared" ca="1" si="593"/>
        <v>5738996.5300000003</v>
      </c>
      <c r="LY27" s="931">
        <f t="shared" ca="1" si="593"/>
        <v>5716249.5800000001</v>
      </c>
      <c r="LZ27" s="931">
        <f t="shared" ca="1" si="593"/>
        <v>5693467.0199999996</v>
      </c>
      <c r="MA27" s="931">
        <f t="shared" ca="1" si="593"/>
        <v>5670692.3700000001</v>
      </c>
      <c r="MB27" s="931">
        <f t="shared" ca="1" si="593"/>
        <v>5647966.54</v>
      </c>
      <c r="MC27" s="931">
        <f t="shared" ca="1" si="593"/>
        <v>5625237.9199999999</v>
      </c>
      <c r="MD27" s="931">
        <f t="shared" ca="1" si="593"/>
        <v>5602388.21</v>
      </c>
      <c r="ME27" s="931">
        <f t="shared" ca="1" si="593"/>
        <v>5579680.71</v>
      </c>
      <c r="MF27" s="931">
        <f t="shared" ca="1" si="593"/>
        <v>5556933.7599999998</v>
      </c>
      <c r="MG27" s="931">
        <f t="shared" ca="1" si="593"/>
        <v>5534172.4699999997</v>
      </c>
      <c r="MH27" s="931">
        <f t="shared" ca="1" si="593"/>
        <v>5511376.5499999989</v>
      </c>
      <c r="MI27" s="931">
        <f t="shared" ca="1" si="593"/>
        <v>5488669.0499999989</v>
      </c>
      <c r="MJ27" s="931">
        <f t="shared" ca="1" si="593"/>
        <v>5465922.0999999996</v>
      </c>
      <c r="MK27" s="931">
        <f t="shared" ca="1" si="593"/>
        <v>5443072.3900000006</v>
      </c>
      <c r="ML27" s="931">
        <f t="shared" ca="1" si="593"/>
        <v>5420364.8900000006</v>
      </c>
      <c r="MM27" s="931">
        <f t="shared" ca="1" si="593"/>
        <v>5397639.0600000005</v>
      </c>
      <c r="MN27" s="931">
        <f t="shared" ca="1" si="593"/>
        <v>5374910.4399999995</v>
      </c>
      <c r="MO27" s="931">
        <f t="shared" ca="1" si="593"/>
        <v>5352060.7300000004</v>
      </c>
      <c r="MP27" s="931">
        <f t="shared" ca="1" si="593"/>
        <v>5329353.2300000004</v>
      </c>
      <c r="MQ27" s="931">
        <f t="shared" ca="1" si="593"/>
        <v>5306606.2799999993</v>
      </c>
      <c r="MR27" s="931">
        <f t="shared" ca="1" si="593"/>
        <v>5283844.99</v>
      </c>
      <c r="MS27" s="931">
        <f t="shared" ca="1" si="593"/>
        <v>5261049.07</v>
      </c>
      <c r="MT27" s="931">
        <f t="shared" ca="1" si="593"/>
        <v>5238341.57</v>
      </c>
      <c r="MU27" s="931">
        <f t="shared" ca="1" si="593"/>
        <v>5215594.62</v>
      </c>
      <c r="MV27" s="931">
        <f t="shared" ca="1" si="593"/>
        <v>5192744.91</v>
      </c>
      <c r="MW27" s="931">
        <f t="shared" ca="1" si="593"/>
        <v>5170037.41</v>
      </c>
      <c r="MX27" s="931">
        <f t="shared" ca="1" si="593"/>
        <v>5147290.46</v>
      </c>
      <c r="MY27" s="931">
        <f t="shared" ref="MY27:PJ27" ca="1" si="594">SUM(MY15:MY26)</f>
        <v>5124529.17</v>
      </c>
      <c r="MZ27" s="931">
        <f t="shared" ca="1" si="594"/>
        <v>5101733.25</v>
      </c>
      <c r="NA27" s="931">
        <f t="shared" ca="1" si="594"/>
        <v>5079025.75</v>
      </c>
      <c r="NB27" s="931">
        <f t="shared" ca="1" si="594"/>
        <v>5056278.8000000007</v>
      </c>
      <c r="NC27" s="931">
        <f t="shared" ca="1" si="594"/>
        <v>5033496.24</v>
      </c>
      <c r="ND27" s="931">
        <f t="shared" ca="1" si="594"/>
        <v>5010721.59</v>
      </c>
      <c r="NE27" s="931">
        <f t="shared" ca="1" si="594"/>
        <v>4987995.76</v>
      </c>
      <c r="NF27" s="931">
        <f t="shared" ca="1" si="594"/>
        <v>4965267.1400000006</v>
      </c>
      <c r="NG27" s="931">
        <f t="shared" ca="1" si="594"/>
        <v>4942417.43</v>
      </c>
      <c r="NH27" s="931">
        <f t="shared" ca="1" si="594"/>
        <v>4921784.01</v>
      </c>
      <c r="NI27" s="931">
        <f t="shared" ca="1" si="594"/>
        <v>4903507.0599999996</v>
      </c>
      <c r="NJ27" s="931">
        <f t="shared" ca="1" si="594"/>
        <v>4885215.7699999996</v>
      </c>
      <c r="NK27" s="931">
        <f t="shared" ca="1" si="594"/>
        <v>4866925.6100000003</v>
      </c>
      <c r="NL27" s="931">
        <f t="shared" ca="1" si="594"/>
        <v>4848688.1100000003</v>
      </c>
      <c r="NM27" s="931">
        <f t="shared" ca="1" si="594"/>
        <v>4830411.16</v>
      </c>
      <c r="NN27" s="931">
        <f t="shared" ca="1" si="594"/>
        <v>4812067.21</v>
      </c>
      <c r="NO27" s="931">
        <f t="shared" ca="1" si="594"/>
        <v>4793829.71</v>
      </c>
      <c r="NP27" s="931">
        <f t="shared" ca="1" si="594"/>
        <v>4775573.88</v>
      </c>
      <c r="NQ27" s="931">
        <f t="shared" ca="1" si="594"/>
        <v>4757315.26</v>
      </c>
      <c r="NR27" s="931">
        <f t="shared" ca="1" si="594"/>
        <v>4738971.3100000005</v>
      </c>
      <c r="NS27" s="931">
        <f t="shared" ca="1" si="594"/>
        <v>4720733.8100000005</v>
      </c>
      <c r="NT27" s="931">
        <f t="shared" ca="1" si="594"/>
        <v>4702456.8599999994</v>
      </c>
      <c r="NU27" s="931">
        <f t="shared" ca="1" si="594"/>
        <v>4684165.57</v>
      </c>
      <c r="NV27" s="931">
        <f t="shared" ca="1" si="594"/>
        <v>4665875.41</v>
      </c>
      <c r="NW27" s="931">
        <f t="shared" ca="1" si="594"/>
        <v>4647637.91</v>
      </c>
      <c r="NX27" s="931">
        <f t="shared" ca="1" si="594"/>
        <v>4629360.96</v>
      </c>
      <c r="NY27" s="931">
        <f t="shared" ca="1" si="594"/>
        <v>4611017.01</v>
      </c>
      <c r="NZ27" s="931">
        <f t="shared" ca="1" si="594"/>
        <v>4592779.51</v>
      </c>
      <c r="OA27" s="931">
        <f t="shared" ca="1" si="594"/>
        <v>4574502.5599999996</v>
      </c>
      <c r="OB27" s="931">
        <f t="shared" ca="1" si="594"/>
        <v>4556211.2699999996</v>
      </c>
      <c r="OC27" s="931">
        <f t="shared" ca="1" si="594"/>
        <v>4537921.1099999994</v>
      </c>
      <c r="OD27" s="931">
        <f t="shared" ca="1" si="594"/>
        <v>4519683.6099999994</v>
      </c>
      <c r="OE27" s="931">
        <f t="shared" ca="1" si="594"/>
        <v>4501406.6599999992</v>
      </c>
      <c r="OF27" s="931">
        <f t="shared" ca="1" si="594"/>
        <v>4483094.0999999996</v>
      </c>
      <c r="OG27" s="931">
        <f t="shared" ca="1" si="594"/>
        <v>4464825.21</v>
      </c>
      <c r="OH27" s="931">
        <f t="shared" ca="1" si="594"/>
        <v>4446569.38</v>
      </c>
      <c r="OI27" s="931">
        <f t="shared" ca="1" si="594"/>
        <v>4428310.76</v>
      </c>
      <c r="OJ27" s="931">
        <f t="shared" ca="1" si="594"/>
        <v>4409966.8100000005</v>
      </c>
      <c r="OK27" s="931">
        <f t="shared" ca="1" si="594"/>
        <v>4391729.3100000005</v>
      </c>
      <c r="OL27" s="931">
        <f t="shared" ca="1" si="594"/>
        <v>4373452.3600000003</v>
      </c>
      <c r="OM27" s="931">
        <f t="shared" ca="1" si="594"/>
        <v>4355161.07</v>
      </c>
      <c r="ON27" s="931">
        <f t="shared" ca="1" si="594"/>
        <v>4336870.91</v>
      </c>
      <c r="OO27" s="931">
        <f t="shared" ca="1" si="594"/>
        <v>4318633.41</v>
      </c>
      <c r="OP27" s="931">
        <f t="shared" ca="1" si="594"/>
        <v>4300356.46</v>
      </c>
      <c r="OQ27" s="931">
        <f t="shared" ca="1" si="594"/>
        <v>4282012.51</v>
      </c>
      <c r="OR27" s="931">
        <f t="shared" ca="1" si="594"/>
        <v>4263775.01</v>
      </c>
      <c r="OS27" s="931">
        <f t="shared" ca="1" si="594"/>
        <v>4245519.18</v>
      </c>
      <c r="OT27" s="931">
        <f t="shared" ca="1" si="594"/>
        <v>4227260.5599999996</v>
      </c>
      <c r="OU27" s="931">
        <f t="shared" ca="1" si="594"/>
        <v>4208916.6100000003</v>
      </c>
      <c r="OV27" s="931">
        <f t="shared" ca="1" si="594"/>
        <v>4190679.1100000003</v>
      </c>
      <c r="OW27" s="931">
        <f t="shared" ca="1" si="594"/>
        <v>4172402.16</v>
      </c>
      <c r="OX27" s="931">
        <f t="shared" ca="1" si="594"/>
        <v>4154110.87</v>
      </c>
      <c r="OY27" s="931">
        <f t="shared" ca="1" si="594"/>
        <v>4135820.7100000004</v>
      </c>
      <c r="OZ27" s="931">
        <f t="shared" ca="1" si="594"/>
        <v>4117583.2100000004</v>
      </c>
      <c r="PA27" s="931">
        <f t="shared" ca="1" si="594"/>
        <v>4099306.2600000002</v>
      </c>
      <c r="PB27" s="931">
        <f t="shared" ca="1" si="594"/>
        <v>4080962.31</v>
      </c>
      <c r="PC27" s="931">
        <f t="shared" ca="1" si="594"/>
        <v>4062724.81</v>
      </c>
      <c r="PD27" s="931">
        <f t="shared" ca="1" si="594"/>
        <v>4044447.86</v>
      </c>
      <c r="PE27" s="931">
        <f t="shared" ca="1" si="594"/>
        <v>4026156.57</v>
      </c>
      <c r="PF27" s="931">
        <f t="shared" ca="1" si="594"/>
        <v>4007866.41</v>
      </c>
      <c r="PG27" s="931">
        <f t="shared" ca="1" si="594"/>
        <v>3989628.91</v>
      </c>
      <c r="PH27" s="931">
        <f t="shared" ca="1" si="594"/>
        <v>3971351.96</v>
      </c>
      <c r="PI27" s="931">
        <f t="shared" ca="1" si="594"/>
        <v>3953039.3999999994</v>
      </c>
      <c r="PJ27" s="931">
        <f t="shared" ca="1" si="594"/>
        <v>3934770.51</v>
      </c>
      <c r="PK27" s="931">
        <f t="shared" ref="PK27:RV27" ca="1" si="595">SUM(PK15:PK26)</f>
        <v>3916514.6799999997</v>
      </c>
      <c r="PL27" s="931">
        <f t="shared" ca="1" si="595"/>
        <v>3898256.0599999996</v>
      </c>
      <c r="PM27" s="931">
        <f t="shared" ca="1" si="595"/>
        <v>3879912.1099999994</v>
      </c>
      <c r="PN27" s="931">
        <f t="shared" ca="1" si="595"/>
        <v>3861674.6099999994</v>
      </c>
      <c r="PO27" s="931">
        <f t="shared" ca="1" si="595"/>
        <v>3843397.66</v>
      </c>
      <c r="PP27" s="931">
        <f t="shared" ca="1" si="595"/>
        <v>3825106.37</v>
      </c>
      <c r="PQ27" s="931">
        <f t="shared" ca="1" si="595"/>
        <v>3806816.21</v>
      </c>
      <c r="PR27" s="931">
        <f t="shared" ca="1" si="595"/>
        <v>3788578.71</v>
      </c>
      <c r="PS27" s="931">
        <f t="shared" ca="1" si="595"/>
        <v>3770301.76</v>
      </c>
      <c r="PT27" s="931">
        <f t="shared" ca="1" si="595"/>
        <v>3751957.81</v>
      </c>
      <c r="PU27" s="931">
        <f t="shared" ca="1" si="595"/>
        <v>3733720.31</v>
      </c>
      <c r="PV27" s="931">
        <f t="shared" ca="1" si="595"/>
        <v>3715464.48</v>
      </c>
      <c r="PW27" s="931">
        <f t="shared" ca="1" si="595"/>
        <v>3697205.86</v>
      </c>
      <c r="PX27" s="931">
        <f t="shared" ca="1" si="595"/>
        <v>3678861.91</v>
      </c>
      <c r="PY27" s="931">
        <f t="shared" ca="1" si="595"/>
        <v>3660624.41</v>
      </c>
      <c r="PZ27" s="931">
        <f t="shared" ca="1" si="595"/>
        <v>3642347.46</v>
      </c>
      <c r="QA27" s="931">
        <f t="shared" ca="1" si="595"/>
        <v>3624056.17</v>
      </c>
      <c r="QB27" s="931">
        <f t="shared" ca="1" si="595"/>
        <v>3605766.01</v>
      </c>
      <c r="QC27" s="931">
        <f t="shared" ca="1" si="595"/>
        <v>3587528.51</v>
      </c>
      <c r="QD27" s="931">
        <f t="shared" ca="1" si="595"/>
        <v>3569251.5599999996</v>
      </c>
      <c r="QE27" s="931">
        <f t="shared" ca="1" si="595"/>
        <v>3550907.61</v>
      </c>
      <c r="QF27" s="931">
        <f t="shared" ca="1" si="595"/>
        <v>3532670.1100000003</v>
      </c>
      <c r="QG27" s="931">
        <f t="shared" ca="1" si="595"/>
        <v>3514393.16</v>
      </c>
      <c r="QH27" s="931">
        <f t="shared" ca="1" si="595"/>
        <v>3496101.87</v>
      </c>
      <c r="QI27" s="931">
        <f t="shared" ca="1" si="595"/>
        <v>3477811.71</v>
      </c>
      <c r="QJ27" s="931">
        <f t="shared" ca="1" si="595"/>
        <v>3459574.21</v>
      </c>
      <c r="QK27" s="931">
        <f t="shared" ca="1" si="595"/>
        <v>3441297.26</v>
      </c>
      <c r="QL27" s="931">
        <f t="shared" ca="1" si="595"/>
        <v>3422984.7</v>
      </c>
      <c r="QM27" s="931">
        <f t="shared" ca="1" si="595"/>
        <v>3404715.81</v>
      </c>
      <c r="QN27" s="931">
        <f t="shared" ca="1" si="595"/>
        <v>3386459.98</v>
      </c>
      <c r="QO27" s="931">
        <f t="shared" ca="1" si="595"/>
        <v>3368201.36</v>
      </c>
      <c r="QP27" s="931">
        <f t="shared" ca="1" si="595"/>
        <v>3349857.41</v>
      </c>
      <c r="QQ27" s="931">
        <f t="shared" ca="1" si="595"/>
        <v>3331619.91</v>
      </c>
      <c r="QR27" s="931">
        <f t="shared" ca="1" si="595"/>
        <v>3313342.96</v>
      </c>
      <c r="QS27" s="931">
        <f t="shared" ca="1" si="595"/>
        <v>3295051.67</v>
      </c>
      <c r="QT27" s="931">
        <f t="shared" ca="1" si="595"/>
        <v>3276761.51</v>
      </c>
      <c r="QU27" s="931">
        <f t="shared" ca="1" si="595"/>
        <v>3258524.01</v>
      </c>
      <c r="QV27" s="931">
        <f t="shared" ca="1" si="595"/>
        <v>3240247.06</v>
      </c>
      <c r="QW27" s="931">
        <f t="shared" ca="1" si="595"/>
        <v>3221903.11</v>
      </c>
      <c r="QX27" s="931">
        <f t="shared" ca="1" si="595"/>
        <v>3203665.61</v>
      </c>
      <c r="QY27" s="931">
        <f t="shared" ca="1" si="595"/>
        <v>3185409.78</v>
      </c>
      <c r="QZ27" s="931">
        <f t="shared" ca="1" si="595"/>
        <v>3167151.1599999997</v>
      </c>
      <c r="RA27" s="931">
        <f t="shared" ca="1" si="595"/>
        <v>3148807.21</v>
      </c>
      <c r="RB27" s="931">
        <f t="shared" ca="1" si="595"/>
        <v>3130569.71</v>
      </c>
      <c r="RC27" s="931">
        <f t="shared" ca="1" si="595"/>
        <v>3112292.76</v>
      </c>
      <c r="RD27" s="931">
        <f t="shared" ca="1" si="595"/>
        <v>3094001.4699999997</v>
      </c>
      <c r="RE27" s="931">
        <f t="shared" ca="1" si="595"/>
        <v>3075711.31</v>
      </c>
      <c r="RF27" s="931">
        <f t="shared" ca="1" si="595"/>
        <v>3057473.81</v>
      </c>
      <c r="RG27" s="931">
        <f t="shared" ca="1" si="595"/>
        <v>3039196.86</v>
      </c>
      <c r="RH27" s="931">
        <f t="shared" ca="1" si="595"/>
        <v>3020852.91</v>
      </c>
      <c r="RI27" s="931">
        <f t="shared" ca="1" si="595"/>
        <v>3002615.41</v>
      </c>
      <c r="RJ27" s="931">
        <f t="shared" ca="1" si="595"/>
        <v>2984338.46</v>
      </c>
      <c r="RK27" s="931">
        <f t="shared" ca="1" si="595"/>
        <v>2966047.17</v>
      </c>
      <c r="RL27" s="931">
        <f t="shared" ca="1" si="595"/>
        <v>2947757.01</v>
      </c>
      <c r="RM27" s="931">
        <f t="shared" ca="1" si="595"/>
        <v>2929519.51</v>
      </c>
      <c r="RN27" s="931">
        <f t="shared" ca="1" si="595"/>
        <v>2911242.5600000005</v>
      </c>
      <c r="RO27" s="931">
        <f t="shared" ca="1" si="595"/>
        <v>2892930</v>
      </c>
      <c r="RP27" s="931">
        <f t="shared" ca="1" si="595"/>
        <v>2874661.11</v>
      </c>
      <c r="RQ27" s="931">
        <f t="shared" ca="1" si="595"/>
        <v>2856405.28</v>
      </c>
      <c r="RR27" s="931">
        <f t="shared" ca="1" si="595"/>
        <v>2838146.6599999997</v>
      </c>
      <c r="RS27" s="931">
        <f t="shared" ca="1" si="595"/>
        <v>2819802.71</v>
      </c>
      <c r="RT27" s="931">
        <f t="shared" ca="1" si="595"/>
        <v>2801565.21</v>
      </c>
      <c r="RU27" s="931">
        <f t="shared" ca="1" si="595"/>
        <v>2783288.26</v>
      </c>
      <c r="RV27" s="931">
        <f t="shared" ca="1" si="595"/>
        <v>2764996.9699999997</v>
      </c>
      <c r="RW27" s="931">
        <f t="shared" ref="RW27:UH27" ca="1" si="596">SUM(RW15:RW26)</f>
        <v>2746706.81</v>
      </c>
      <c r="RX27" s="931">
        <f t="shared" ca="1" si="596"/>
        <v>2728469.31</v>
      </c>
      <c r="RY27" s="931">
        <f t="shared" ca="1" si="596"/>
        <v>2710192.3600000003</v>
      </c>
      <c r="RZ27" s="931">
        <f t="shared" ca="1" si="596"/>
        <v>2691848.41</v>
      </c>
      <c r="SA27" s="931">
        <f t="shared" ca="1" si="596"/>
        <v>2673610.91</v>
      </c>
      <c r="SB27" s="931">
        <f t="shared" ca="1" si="596"/>
        <v>2655355.08</v>
      </c>
      <c r="SC27" s="931">
        <f t="shared" ca="1" si="596"/>
        <v>2637096.46</v>
      </c>
      <c r="SD27" s="931">
        <f t="shared" ca="1" si="596"/>
        <v>2618752.5099999998</v>
      </c>
      <c r="SE27" s="931">
        <f t="shared" ca="1" si="596"/>
        <v>2605947.7999999998</v>
      </c>
      <c r="SF27" s="931">
        <f t="shared" ca="1" si="596"/>
        <v>2594394.5999999996</v>
      </c>
      <c r="SG27" s="931">
        <f t="shared" ca="1" si="596"/>
        <v>2582880.8499999996</v>
      </c>
      <c r="SH27" s="931">
        <f t="shared" ca="1" si="596"/>
        <v>2571314.44</v>
      </c>
      <c r="SI27" s="931">
        <f t="shared" ca="1" si="596"/>
        <v>2559800.69</v>
      </c>
      <c r="SJ27" s="931">
        <f t="shared" ca="1" si="596"/>
        <v>2548247.4900000002</v>
      </c>
      <c r="SK27" s="931">
        <f t="shared" ca="1" si="596"/>
        <v>2536681.08</v>
      </c>
      <c r="SL27" s="931">
        <f t="shared" ca="1" si="596"/>
        <v>2525167.33</v>
      </c>
      <c r="SM27" s="931">
        <f t="shared" ca="1" si="596"/>
        <v>2513614.13</v>
      </c>
      <c r="SN27" s="931">
        <f t="shared" ca="1" si="596"/>
        <v>2502100.38</v>
      </c>
      <c r="SO27" s="931">
        <f t="shared" ca="1" si="596"/>
        <v>2490533.9699999997</v>
      </c>
      <c r="SP27" s="931">
        <f t="shared" ca="1" si="596"/>
        <v>2479020.2199999997</v>
      </c>
      <c r="SQ27" s="931">
        <f t="shared" ca="1" si="596"/>
        <v>2467467.02</v>
      </c>
      <c r="SR27" s="931">
        <f t="shared" ca="1" si="596"/>
        <v>2455932</v>
      </c>
      <c r="SS27" s="931">
        <f t="shared" ca="1" si="596"/>
        <v>2444386.86</v>
      </c>
      <c r="ST27" s="931">
        <f t="shared" ca="1" si="596"/>
        <v>2432854.7799999998</v>
      </c>
      <c r="SU27" s="931">
        <f t="shared" ca="1" si="596"/>
        <v>2421319.9099999997</v>
      </c>
      <c r="SV27" s="931">
        <f t="shared" ca="1" si="596"/>
        <v>2409753.5</v>
      </c>
      <c r="SW27" s="931">
        <f t="shared" ca="1" si="596"/>
        <v>2398239.75</v>
      </c>
      <c r="SX27" s="931">
        <f t="shared" ca="1" si="596"/>
        <v>2386686.5500000003</v>
      </c>
      <c r="SY27" s="931">
        <f t="shared" ca="1" si="596"/>
        <v>2375172.8000000003</v>
      </c>
      <c r="SZ27" s="931">
        <f t="shared" ca="1" si="596"/>
        <v>2363606.39</v>
      </c>
      <c r="TA27" s="931">
        <f t="shared" ca="1" si="596"/>
        <v>2352092.64</v>
      </c>
      <c r="TB27" s="931">
        <f t="shared" ca="1" si="596"/>
        <v>2340539.44</v>
      </c>
      <c r="TC27" s="931">
        <f t="shared" ca="1" si="596"/>
        <v>2328973.0300000003</v>
      </c>
      <c r="TD27" s="931">
        <f t="shared" ca="1" si="596"/>
        <v>2317459.2800000003</v>
      </c>
      <c r="TE27" s="931">
        <f t="shared" ca="1" si="596"/>
        <v>2305927.2000000002</v>
      </c>
      <c r="TF27" s="931">
        <f t="shared" ca="1" si="596"/>
        <v>2294392.33</v>
      </c>
      <c r="TG27" s="931">
        <f t="shared" ca="1" si="596"/>
        <v>2282825.92</v>
      </c>
      <c r="TH27" s="931">
        <f t="shared" ca="1" si="596"/>
        <v>2271312.17</v>
      </c>
      <c r="TI27" s="931">
        <f t="shared" ca="1" si="596"/>
        <v>2259758.9700000002</v>
      </c>
      <c r="TJ27" s="931">
        <f t="shared" ca="1" si="596"/>
        <v>2248245.2200000002</v>
      </c>
      <c r="TK27" s="931">
        <f t="shared" ca="1" si="596"/>
        <v>2236678.81</v>
      </c>
      <c r="TL27" s="931">
        <f t="shared" ca="1" si="596"/>
        <v>2225165.06</v>
      </c>
      <c r="TM27" s="931">
        <f t="shared" ca="1" si="596"/>
        <v>2213611.86</v>
      </c>
      <c r="TN27" s="931">
        <f t="shared" ca="1" si="596"/>
        <v>2202045.4500000002</v>
      </c>
      <c r="TO27" s="931">
        <f t="shared" ca="1" si="596"/>
        <v>2190531.7000000002</v>
      </c>
      <c r="TP27" s="931">
        <f t="shared" ca="1" si="596"/>
        <v>2178978.5</v>
      </c>
      <c r="TQ27" s="931">
        <f t="shared" ca="1" si="596"/>
        <v>2167464.75</v>
      </c>
      <c r="TR27" s="931">
        <f t="shared" ca="1" si="596"/>
        <v>2155898.34</v>
      </c>
      <c r="TS27" s="931">
        <f t="shared" ca="1" si="596"/>
        <v>2144384.59</v>
      </c>
      <c r="TT27" s="931">
        <f t="shared" ca="1" si="596"/>
        <v>2132831.3899999997</v>
      </c>
      <c r="TU27" s="931">
        <f t="shared" ca="1" si="596"/>
        <v>2121296.37</v>
      </c>
      <c r="TV27" s="931">
        <f t="shared" ca="1" si="596"/>
        <v>2109751.23</v>
      </c>
      <c r="TW27" s="931">
        <f t="shared" ca="1" si="596"/>
        <v>2098219.1500000004</v>
      </c>
      <c r="TX27" s="931">
        <f t="shared" ca="1" si="596"/>
        <v>2086684.28</v>
      </c>
      <c r="TY27" s="931">
        <f t="shared" ca="1" si="596"/>
        <v>2075117.87</v>
      </c>
      <c r="TZ27" s="931">
        <f t="shared" ca="1" si="596"/>
        <v>2063604.12</v>
      </c>
      <c r="UA27" s="931">
        <f t="shared" ca="1" si="596"/>
        <v>2052050.92</v>
      </c>
      <c r="UB27" s="931">
        <f t="shared" ca="1" si="596"/>
        <v>2040537.17</v>
      </c>
      <c r="UC27" s="931">
        <f t="shared" ca="1" si="596"/>
        <v>2028970.7600000002</v>
      </c>
      <c r="UD27" s="931">
        <f t="shared" ca="1" si="596"/>
        <v>2017457.0100000002</v>
      </c>
      <c r="UE27" s="931">
        <f t="shared" ca="1" si="596"/>
        <v>2005903.81</v>
      </c>
      <c r="UF27" s="931">
        <f t="shared" ca="1" si="596"/>
        <v>1994337.4</v>
      </c>
      <c r="UG27" s="931">
        <f t="shared" ca="1" si="596"/>
        <v>1982823.65</v>
      </c>
      <c r="UH27" s="931">
        <f t="shared" ca="1" si="596"/>
        <v>1971291.5699999998</v>
      </c>
      <c r="UI27" s="931">
        <f t="shared" ref="UI27:WT27" ca="1" si="597">SUM(UI15:UI26)</f>
        <v>1959756.6999999997</v>
      </c>
      <c r="UJ27" s="931">
        <f t="shared" ca="1" si="597"/>
        <v>1948190.29</v>
      </c>
      <c r="UK27" s="931">
        <f t="shared" ca="1" si="597"/>
        <v>1936676.54</v>
      </c>
      <c r="UL27" s="931">
        <f t="shared" ca="1" si="597"/>
        <v>1925123.3399999999</v>
      </c>
      <c r="UM27" s="931">
        <f t="shared" ca="1" si="597"/>
        <v>1913609.5899999999</v>
      </c>
      <c r="UN27" s="931">
        <f t="shared" ca="1" si="597"/>
        <v>1902043.1799999997</v>
      </c>
      <c r="UO27" s="931">
        <f t="shared" ca="1" si="597"/>
        <v>1890529.4299999997</v>
      </c>
      <c r="UP27" s="931">
        <f t="shared" ca="1" si="597"/>
        <v>1878976.23</v>
      </c>
      <c r="UQ27" s="931">
        <f t="shared" ca="1" si="597"/>
        <v>1867409.8199999998</v>
      </c>
      <c r="UR27" s="931">
        <f t="shared" ca="1" si="597"/>
        <v>1855896.0699999998</v>
      </c>
      <c r="US27" s="931">
        <f t="shared" ca="1" si="597"/>
        <v>1844342.87</v>
      </c>
      <c r="UT27" s="931">
        <f t="shared" ca="1" si="597"/>
        <v>1832829.12</v>
      </c>
      <c r="UU27" s="931">
        <f t="shared" ca="1" si="597"/>
        <v>1821262.7100000002</v>
      </c>
      <c r="UV27" s="931">
        <f t="shared" ca="1" si="597"/>
        <v>1809748.9600000002</v>
      </c>
      <c r="UW27" s="931">
        <f t="shared" ca="1" si="597"/>
        <v>1798195.7600000002</v>
      </c>
      <c r="UX27" s="931">
        <f t="shared" ca="1" si="597"/>
        <v>1786660.7400000002</v>
      </c>
      <c r="UY27" s="931">
        <f t="shared" ca="1" si="597"/>
        <v>1775115.6</v>
      </c>
      <c r="UZ27" s="931">
        <f t="shared" ca="1" si="597"/>
        <v>1763583.52</v>
      </c>
      <c r="VA27" s="931">
        <f t="shared" ca="1" si="597"/>
        <v>1752048.6500000001</v>
      </c>
      <c r="VB27" s="931">
        <f t="shared" ca="1" si="597"/>
        <v>1740482.2399999998</v>
      </c>
      <c r="VC27" s="931">
        <f t="shared" ca="1" si="597"/>
        <v>1728968.4899999998</v>
      </c>
      <c r="VD27" s="931">
        <f t="shared" ca="1" si="597"/>
        <v>1717415.29</v>
      </c>
      <c r="VE27" s="931">
        <f t="shared" ca="1" si="597"/>
        <v>1705901.54</v>
      </c>
      <c r="VF27" s="931">
        <f t="shared" ca="1" si="597"/>
        <v>1694335.13</v>
      </c>
      <c r="VG27" s="931">
        <f t="shared" ca="1" si="597"/>
        <v>1682821.38</v>
      </c>
      <c r="VH27" s="931">
        <f t="shared" ca="1" si="597"/>
        <v>1671268.1800000002</v>
      </c>
      <c r="VI27" s="931">
        <f t="shared" ca="1" si="597"/>
        <v>1659701.77</v>
      </c>
      <c r="VJ27" s="931">
        <f t="shared" ca="1" si="597"/>
        <v>1648188.02</v>
      </c>
      <c r="VK27" s="931">
        <f t="shared" ca="1" si="597"/>
        <v>1636655.94</v>
      </c>
      <c r="VL27" s="931">
        <f t="shared" ca="1" si="597"/>
        <v>1625121.07</v>
      </c>
      <c r="VM27" s="931">
        <f t="shared" ca="1" si="597"/>
        <v>1613554.6600000001</v>
      </c>
      <c r="VN27" s="931">
        <f t="shared" ca="1" si="597"/>
        <v>1602040.9100000001</v>
      </c>
      <c r="VO27" s="931">
        <f t="shared" ca="1" si="597"/>
        <v>1590487.71</v>
      </c>
      <c r="VP27" s="931">
        <f t="shared" ca="1" si="597"/>
        <v>1578973.96</v>
      </c>
      <c r="VQ27" s="931">
        <f t="shared" ca="1" si="597"/>
        <v>1567407.5499999998</v>
      </c>
      <c r="VR27" s="931">
        <f t="shared" ca="1" si="597"/>
        <v>1555893.7999999998</v>
      </c>
      <c r="VS27" s="931">
        <f t="shared" ca="1" si="597"/>
        <v>1544340.6</v>
      </c>
      <c r="VT27" s="931">
        <f t="shared" ca="1" si="597"/>
        <v>1532774.19</v>
      </c>
      <c r="VU27" s="931">
        <f t="shared" ca="1" si="597"/>
        <v>1521260.44</v>
      </c>
      <c r="VV27" s="931">
        <f t="shared" ca="1" si="597"/>
        <v>1509707.24</v>
      </c>
      <c r="VW27" s="931">
        <f t="shared" ca="1" si="597"/>
        <v>1498193.49</v>
      </c>
      <c r="VX27" s="931">
        <f t="shared" ca="1" si="597"/>
        <v>1486627.0799999998</v>
      </c>
      <c r="VY27" s="931">
        <f t="shared" ca="1" si="597"/>
        <v>1475113.3299999998</v>
      </c>
      <c r="VZ27" s="931">
        <f t="shared" ca="1" si="597"/>
        <v>1463560.13</v>
      </c>
      <c r="WA27" s="931">
        <f t="shared" ca="1" si="597"/>
        <v>1452025.1099999999</v>
      </c>
      <c r="WB27" s="931">
        <f t="shared" ca="1" si="597"/>
        <v>1440479.97</v>
      </c>
      <c r="WC27" s="931">
        <f t="shared" ca="1" si="597"/>
        <v>1428947.89</v>
      </c>
      <c r="WD27" s="931">
        <f t="shared" ca="1" si="597"/>
        <v>1417413.02</v>
      </c>
      <c r="WE27" s="931">
        <f t="shared" ca="1" si="597"/>
        <v>1405846.6099999999</v>
      </c>
      <c r="WF27" s="931">
        <f t="shared" ca="1" si="597"/>
        <v>1394332.8599999999</v>
      </c>
      <c r="WG27" s="931">
        <f t="shared" ca="1" si="597"/>
        <v>1382779.6600000001</v>
      </c>
      <c r="WH27" s="931">
        <f t="shared" ca="1" si="597"/>
        <v>1371265.9100000001</v>
      </c>
      <c r="WI27" s="931">
        <f t="shared" ca="1" si="597"/>
        <v>1359699.5</v>
      </c>
      <c r="WJ27" s="931">
        <f t="shared" ca="1" si="597"/>
        <v>1348185.75</v>
      </c>
      <c r="WK27" s="931">
        <f t="shared" ca="1" si="597"/>
        <v>1336632.55</v>
      </c>
      <c r="WL27" s="931">
        <f t="shared" ca="1" si="597"/>
        <v>1325066.1400000001</v>
      </c>
      <c r="WM27" s="931">
        <f t="shared" ca="1" si="597"/>
        <v>1313552.3900000001</v>
      </c>
      <c r="WN27" s="931">
        <f t="shared" ca="1" si="597"/>
        <v>1302020.31</v>
      </c>
      <c r="WO27" s="931">
        <f t="shared" ca="1" si="597"/>
        <v>1290485.44</v>
      </c>
      <c r="WP27" s="931">
        <f t="shared" ca="1" si="597"/>
        <v>1278919.0300000003</v>
      </c>
      <c r="WQ27" s="931">
        <f t="shared" ca="1" si="597"/>
        <v>1267405.2800000003</v>
      </c>
      <c r="WR27" s="931">
        <f t="shared" ca="1" si="597"/>
        <v>1255852.08</v>
      </c>
      <c r="WS27" s="931">
        <f t="shared" ca="1" si="597"/>
        <v>1244338.33</v>
      </c>
      <c r="WT27" s="931">
        <f t="shared" ca="1" si="597"/>
        <v>1232771.92</v>
      </c>
      <c r="WU27" s="931">
        <f t="shared" ref="WU27:ZF27" ca="1" si="598">SUM(WU15:WU26)</f>
        <v>1221258.17</v>
      </c>
      <c r="WV27" s="931">
        <f t="shared" ca="1" si="598"/>
        <v>1209704.9699999997</v>
      </c>
      <c r="WW27" s="931">
        <f t="shared" ca="1" si="598"/>
        <v>1198138.56</v>
      </c>
      <c r="WX27" s="931">
        <f t="shared" ca="1" si="598"/>
        <v>1186624.81</v>
      </c>
      <c r="WY27" s="931">
        <f t="shared" ca="1" si="598"/>
        <v>1175071.6099999999</v>
      </c>
      <c r="WZ27" s="931">
        <f t="shared" ca="1" si="598"/>
        <v>1163557.8599999999</v>
      </c>
      <c r="XA27" s="931">
        <f t="shared" ca="1" si="598"/>
        <v>1151991.4500000002</v>
      </c>
      <c r="XB27" s="931">
        <f t="shared" ca="1" si="598"/>
        <v>1140477.7000000002</v>
      </c>
      <c r="XC27" s="931">
        <f t="shared" ca="1" si="598"/>
        <v>1128924.5</v>
      </c>
      <c r="XD27" s="931">
        <f t="shared" ca="1" si="598"/>
        <v>1117389.48</v>
      </c>
      <c r="XE27" s="931">
        <f t="shared" ca="1" si="598"/>
        <v>1105844.3399999999</v>
      </c>
      <c r="XF27" s="931">
        <f t="shared" ca="1" si="598"/>
        <v>1094312.26</v>
      </c>
      <c r="XG27" s="931">
        <f t="shared" ca="1" si="598"/>
        <v>1082777.3900000001</v>
      </c>
      <c r="XH27" s="931">
        <f t="shared" ca="1" si="598"/>
        <v>1071210.98</v>
      </c>
      <c r="XI27" s="931">
        <f t="shared" ca="1" si="598"/>
        <v>1059697.23</v>
      </c>
      <c r="XJ27" s="931">
        <f t="shared" ca="1" si="598"/>
        <v>1048144.03</v>
      </c>
      <c r="XK27" s="931">
        <f t="shared" ca="1" si="598"/>
        <v>1036630.28</v>
      </c>
      <c r="XL27" s="931">
        <f t="shared" ca="1" si="598"/>
        <v>1025063.8700000001</v>
      </c>
      <c r="XM27" s="931">
        <f t="shared" ca="1" si="598"/>
        <v>1013550.1200000001</v>
      </c>
      <c r="XN27" s="931">
        <f t="shared" ca="1" si="598"/>
        <v>1001996.92</v>
      </c>
      <c r="XO27" s="931">
        <f t="shared" ca="1" si="598"/>
        <v>990430.51</v>
      </c>
      <c r="XP27" s="931">
        <f t="shared" ca="1" si="598"/>
        <v>978916.76</v>
      </c>
      <c r="XQ27" s="931">
        <f t="shared" ca="1" si="598"/>
        <v>967384.68000000017</v>
      </c>
      <c r="XR27" s="931">
        <f t="shared" ca="1" si="598"/>
        <v>955849.81</v>
      </c>
      <c r="XS27" s="931">
        <f t="shared" ca="1" si="598"/>
        <v>946606.26</v>
      </c>
      <c r="XT27" s="931">
        <f t="shared" ca="1" si="598"/>
        <v>939016.26</v>
      </c>
      <c r="XU27" s="931">
        <f t="shared" ca="1" si="598"/>
        <v>931386.80999999994</v>
      </c>
      <c r="XV27" s="931">
        <f t="shared" ca="1" si="598"/>
        <v>923796.80999999994</v>
      </c>
      <c r="XW27" s="931">
        <f t="shared" ca="1" si="598"/>
        <v>916185.54</v>
      </c>
      <c r="XX27" s="931">
        <f t="shared" ca="1" si="598"/>
        <v>908595.54</v>
      </c>
      <c r="XY27" s="931">
        <f t="shared" ca="1" si="598"/>
        <v>900966.09000000008</v>
      </c>
      <c r="XZ27" s="931">
        <f t="shared" ca="1" si="598"/>
        <v>893354.82000000007</v>
      </c>
      <c r="YA27" s="931">
        <f t="shared" ca="1" si="598"/>
        <v>885764.82000000007</v>
      </c>
      <c r="YB27" s="931">
        <f t="shared" ca="1" si="598"/>
        <v>878135.37</v>
      </c>
      <c r="YC27" s="931">
        <f t="shared" ca="1" si="598"/>
        <v>870545.37</v>
      </c>
      <c r="YD27" s="931">
        <f t="shared" ca="1" si="598"/>
        <v>862934.1</v>
      </c>
      <c r="YE27" s="931">
        <f t="shared" ca="1" si="598"/>
        <v>855344.1</v>
      </c>
      <c r="YF27" s="931">
        <f t="shared" ca="1" si="598"/>
        <v>847714.64999999991</v>
      </c>
      <c r="YG27" s="931">
        <f t="shared" ca="1" si="598"/>
        <v>842637.78</v>
      </c>
      <c r="YH27" s="931">
        <f t="shared" ca="1" si="598"/>
        <v>837687.78</v>
      </c>
      <c r="YI27" s="931">
        <f t="shared" ca="1" si="598"/>
        <v>832719.45</v>
      </c>
      <c r="YJ27" s="931">
        <f t="shared" ca="1" si="598"/>
        <v>827769.45</v>
      </c>
      <c r="YK27" s="931">
        <f t="shared" ca="1" si="598"/>
        <v>822798.17999999993</v>
      </c>
      <c r="YL27" s="931">
        <f t="shared" ca="1" si="598"/>
        <v>817848.17999999993</v>
      </c>
      <c r="YM27" s="931">
        <f t="shared" ca="1" si="598"/>
        <v>812879.85</v>
      </c>
      <c r="YN27" s="931">
        <f t="shared" ca="1" si="598"/>
        <v>807929.85</v>
      </c>
      <c r="YO27" s="931">
        <f t="shared" ca="1" si="598"/>
        <v>802958.58</v>
      </c>
      <c r="YP27" s="931">
        <f t="shared" ca="1" si="598"/>
        <v>798008.58</v>
      </c>
      <c r="YQ27" s="931">
        <f t="shared" ca="1" si="598"/>
        <v>793040.25</v>
      </c>
      <c r="YR27" s="931">
        <f t="shared" ca="1" si="598"/>
        <v>788068.98</v>
      </c>
      <c r="YS27" s="931">
        <f t="shared" ca="1" si="598"/>
        <v>783118.98</v>
      </c>
      <c r="YT27" s="931">
        <f t="shared" ca="1" si="598"/>
        <v>778150.64999999991</v>
      </c>
      <c r="YU27" s="931">
        <f t="shared" ca="1" si="598"/>
        <v>773200.64999999991</v>
      </c>
      <c r="YV27" s="931">
        <f t="shared" ca="1" si="598"/>
        <v>768229.38</v>
      </c>
      <c r="YW27" s="931">
        <f t="shared" ca="1" si="598"/>
        <v>763279.38</v>
      </c>
      <c r="YX27" s="931">
        <f t="shared" ca="1" si="598"/>
        <v>758311.05</v>
      </c>
      <c r="YY27" s="931">
        <f t="shared" ca="1" si="598"/>
        <v>753361.05</v>
      </c>
      <c r="YZ27" s="931">
        <f t="shared" ca="1" si="598"/>
        <v>748389.78</v>
      </c>
      <c r="ZA27" s="931">
        <f t="shared" ca="1" si="598"/>
        <v>743439.78</v>
      </c>
      <c r="ZB27" s="931">
        <f t="shared" ca="1" si="598"/>
        <v>738471.45</v>
      </c>
      <c r="ZC27" s="931">
        <f t="shared" ca="1" si="598"/>
        <v>733500.18</v>
      </c>
      <c r="ZD27" s="931">
        <f t="shared" ca="1" si="598"/>
        <v>728550.18</v>
      </c>
      <c r="ZE27" s="931">
        <f t="shared" ca="1" si="598"/>
        <v>723581.85000000009</v>
      </c>
      <c r="ZF27" s="931">
        <f t="shared" ca="1" si="598"/>
        <v>718631.85000000009</v>
      </c>
      <c r="ZG27" s="931">
        <f t="shared" ref="ZG27:ZZ27" ca="1" si="599">SUM(ZG15:ZG26)</f>
        <v>713660.58000000007</v>
      </c>
      <c r="ZH27" s="931">
        <f t="shared" ca="1" si="599"/>
        <v>708710.58000000007</v>
      </c>
      <c r="ZI27" s="931">
        <f t="shared" ca="1" si="599"/>
        <v>703742.25</v>
      </c>
      <c r="ZJ27" s="931">
        <f t="shared" ca="1" si="599"/>
        <v>698770.98</v>
      </c>
      <c r="ZK27" s="931">
        <f t="shared" ca="1" si="599"/>
        <v>693820.98</v>
      </c>
      <c r="ZL27" s="931">
        <f t="shared" ca="1" si="599"/>
        <v>688852.65</v>
      </c>
      <c r="ZM27" s="931">
        <f t="shared" ca="1" si="599"/>
        <v>683902.65</v>
      </c>
      <c r="ZN27" s="931">
        <f t="shared" ca="1" si="599"/>
        <v>678931.38</v>
      </c>
      <c r="ZO27" s="931">
        <f t="shared" ca="1" si="599"/>
        <v>673981.38</v>
      </c>
      <c r="ZP27" s="931">
        <f t="shared" ca="1" si="599"/>
        <v>669013.05000000005</v>
      </c>
      <c r="ZQ27" s="931">
        <f t="shared" ca="1" si="599"/>
        <v>664063.05000000005</v>
      </c>
      <c r="ZR27" s="931">
        <f t="shared" ca="1" si="599"/>
        <v>659091.78</v>
      </c>
      <c r="ZS27" s="931">
        <f t="shared" ca="1" si="599"/>
        <v>654141.78</v>
      </c>
      <c r="ZT27" s="931">
        <f t="shared" ca="1" si="599"/>
        <v>649173.44999999995</v>
      </c>
      <c r="ZU27" s="931">
        <f t="shared" ca="1" si="599"/>
        <v>644202.17999999993</v>
      </c>
      <c r="ZV27" s="931">
        <f t="shared" ca="1" si="599"/>
        <v>639252.17999999993</v>
      </c>
      <c r="ZW27" s="931">
        <f t="shared" ca="1" si="599"/>
        <v>634283.85</v>
      </c>
      <c r="ZX27" s="931">
        <f t="shared" ca="1" si="599"/>
        <v>629333.85</v>
      </c>
      <c r="ZY27" s="931">
        <f t="shared" ca="1" si="599"/>
        <v>624362.58000000007</v>
      </c>
      <c r="ZZ27" s="931">
        <f t="shared" ca="1" si="599"/>
        <v>619412.58000000007</v>
      </c>
    </row>
    <row r="28" spans="1:702" s="150" customFormat="1" ht="12" x14ac:dyDescent="0.2">
      <c r="E28" s="167"/>
      <c r="J28" s="174"/>
      <c r="L28" s="941"/>
      <c r="M28" s="933" t="s">
        <v>351</v>
      </c>
    </row>
    <row r="29" spans="1:702" s="150" customFormat="1" ht="12" x14ac:dyDescent="0.2">
      <c r="E29" s="167"/>
      <c r="H29" s="137"/>
      <c r="J29" s="174"/>
      <c r="L29" s="941"/>
      <c r="M29" s="934">
        <f ca="1">M_2!N17</f>
        <v>10423675</v>
      </c>
      <c r="N29" s="930">
        <f ca="1">N27-$M29</f>
        <v>3028613.5500000007</v>
      </c>
      <c r="O29" s="930">
        <f t="shared" ref="O29:AP29" ca="1" si="600">O27-$M29</f>
        <v>3004113.5100000016</v>
      </c>
      <c r="P29" s="930">
        <f t="shared" ca="1" si="600"/>
        <v>2979578.84</v>
      </c>
      <c r="Q29" s="930">
        <f t="shared" ca="1" si="600"/>
        <v>2955118.6799999997</v>
      </c>
      <c r="R29" s="930">
        <f t="shared" ca="1" si="600"/>
        <v>2930632.9800000004</v>
      </c>
      <c r="S29" s="930">
        <f t="shared" ca="1" si="600"/>
        <v>2906111.6700000018</v>
      </c>
      <c r="T29" s="930">
        <f t="shared" ca="1" si="600"/>
        <v>2881598.2700000033</v>
      </c>
      <c r="U29" s="930">
        <f t="shared" ca="1" si="600"/>
        <v>2857119.7800000012</v>
      </c>
      <c r="V29" s="930">
        <f t="shared" ca="1" si="600"/>
        <v>2832652.41</v>
      </c>
      <c r="W29" s="930">
        <f t="shared" ca="1" si="600"/>
        <v>2808063.9499999993</v>
      </c>
      <c r="X29" s="930">
        <f t="shared" ca="1" si="600"/>
        <v>2783603.7899999991</v>
      </c>
      <c r="Y29" s="930">
        <f t="shared" ca="1" si="600"/>
        <v>2759118.09</v>
      </c>
      <c r="Z29" s="930">
        <f t="shared" ca="1" si="600"/>
        <v>2734618.0499999989</v>
      </c>
      <c r="AA29" s="930">
        <f t="shared" ca="1" si="600"/>
        <v>2710083.379999999</v>
      </c>
      <c r="AB29" s="930">
        <f t="shared" ca="1" si="600"/>
        <v>2685623.2199999988</v>
      </c>
      <c r="AC29" s="930">
        <f t="shared" ca="1" si="600"/>
        <v>2661137.5199999996</v>
      </c>
      <c r="AD29" s="930">
        <f t="shared" ca="1" si="600"/>
        <v>2636549.0600000005</v>
      </c>
      <c r="AE29" s="930">
        <f t="shared" ca="1" si="600"/>
        <v>2612088.9000000004</v>
      </c>
      <c r="AF29" s="930">
        <f t="shared" ca="1" si="600"/>
        <v>2587624.3200000003</v>
      </c>
      <c r="AG29" s="930">
        <f t="shared" ca="1" si="600"/>
        <v>2563156.9500000011</v>
      </c>
      <c r="AH29" s="930">
        <f t="shared" ca="1" si="600"/>
        <v>2538568.4900000021</v>
      </c>
      <c r="AI29" s="930">
        <f t="shared" ca="1" si="600"/>
        <v>2514108.3300000019</v>
      </c>
      <c r="AJ29" s="930">
        <f t="shared" ca="1" si="600"/>
        <v>2489622.6300000027</v>
      </c>
      <c r="AK29" s="930">
        <f t="shared" ca="1" si="600"/>
        <v>2465122.5900000017</v>
      </c>
      <c r="AL29" s="930">
        <f t="shared" ca="1" si="600"/>
        <v>2440587.92</v>
      </c>
      <c r="AM29" s="930">
        <f t="shared" ca="1" si="600"/>
        <v>2416127.7599999998</v>
      </c>
      <c r="AN29" s="930">
        <f t="shared" ca="1" si="600"/>
        <v>2391642.0600000005</v>
      </c>
      <c r="AO29" s="930">
        <f t="shared" ca="1" si="600"/>
        <v>2367053.5999999996</v>
      </c>
      <c r="AP29" s="930">
        <f t="shared" ca="1" si="600"/>
        <v>2342593.4399999995</v>
      </c>
      <c r="AQ29" s="930">
        <f t="shared" ref="AQ29:CZ29" ca="1" si="601">AQ27-$M29</f>
        <v>2318107.7400000002</v>
      </c>
      <c r="AR29" s="930">
        <f t="shared" ca="1" si="601"/>
        <v>2293607.7000000011</v>
      </c>
      <c r="AS29" s="930">
        <f t="shared" ca="1" si="601"/>
        <v>2269073.0300000012</v>
      </c>
      <c r="AT29" s="930">
        <f t="shared" ca="1" si="601"/>
        <v>2244612.870000001</v>
      </c>
      <c r="AU29" s="930">
        <f t="shared" ca="1" si="601"/>
        <v>2220127.17</v>
      </c>
      <c r="AV29" s="930">
        <f t="shared" ca="1" si="601"/>
        <v>2195605.8599999994</v>
      </c>
      <c r="AW29" s="930">
        <f t="shared" ca="1" si="601"/>
        <v>2171092.4600000009</v>
      </c>
      <c r="AX29" s="930">
        <f t="shared" ca="1" si="601"/>
        <v>2146613.9699999988</v>
      </c>
      <c r="AY29" s="930">
        <f t="shared" ca="1" si="601"/>
        <v>2122146.6000000015</v>
      </c>
      <c r="AZ29" s="930">
        <f t="shared" ca="1" si="601"/>
        <v>2097558.1400000006</v>
      </c>
      <c r="BA29" s="930">
        <f t="shared" ca="1" si="601"/>
        <v>2073097.9800000004</v>
      </c>
      <c r="BB29" s="930">
        <f t="shared" ca="1" si="601"/>
        <v>2048612.2800000012</v>
      </c>
      <c r="BC29" s="930">
        <f t="shared" ca="1" si="601"/>
        <v>2024112.2399999984</v>
      </c>
      <c r="BD29" s="930">
        <f t="shared" ca="1" si="601"/>
        <v>1999577.5700000003</v>
      </c>
      <c r="BE29" s="930">
        <f t="shared" ca="1" si="601"/>
        <v>1975117.4100000001</v>
      </c>
      <c r="BF29" s="930">
        <f t="shared" ca="1" si="601"/>
        <v>1950631.7100000009</v>
      </c>
      <c r="BG29" s="930">
        <f t="shared" ca="1" si="601"/>
        <v>1926043.2500000019</v>
      </c>
      <c r="BH29" s="930">
        <f t="shared" ca="1" si="601"/>
        <v>1901583.0900000017</v>
      </c>
      <c r="BI29" s="930">
        <f t="shared" ca="1" si="601"/>
        <v>1877118.5100000016</v>
      </c>
      <c r="BJ29" s="930">
        <f t="shared" ca="1" si="601"/>
        <v>1852651.1400000025</v>
      </c>
      <c r="BK29" s="930">
        <f t="shared" ca="1" si="601"/>
        <v>1828062.6799999997</v>
      </c>
      <c r="BL29" s="930">
        <f t="shared" ca="1" si="601"/>
        <v>1803602.5199999996</v>
      </c>
      <c r="BM29" s="930">
        <f t="shared" ca="1" si="601"/>
        <v>1779116.8200000003</v>
      </c>
      <c r="BN29" s="930">
        <f t="shared" ca="1" si="601"/>
        <v>1754616.7800000012</v>
      </c>
      <c r="BO29" s="930">
        <f t="shared" ca="1" si="601"/>
        <v>1730082.1099999994</v>
      </c>
      <c r="BP29" s="930">
        <f t="shared" ca="1" si="601"/>
        <v>1705621.9499999993</v>
      </c>
      <c r="BQ29" s="930">
        <f t="shared" ca="1" si="601"/>
        <v>1681136.2499999981</v>
      </c>
      <c r="BR29" s="930">
        <f t="shared" ca="1" si="601"/>
        <v>1656547.790000001</v>
      </c>
      <c r="BS29" s="930">
        <f t="shared" ca="1" si="601"/>
        <v>1632087.6300000008</v>
      </c>
      <c r="BT29" s="930">
        <f t="shared" ca="1" si="601"/>
        <v>1607601.9299999997</v>
      </c>
      <c r="BU29" s="930">
        <f t="shared" ca="1" si="601"/>
        <v>1583101.8899999987</v>
      </c>
      <c r="BV29" s="930">
        <f t="shared" ca="1" si="601"/>
        <v>1558567.2200000007</v>
      </c>
      <c r="BW29" s="930">
        <f t="shared" ca="1" si="601"/>
        <v>1534107.0600000005</v>
      </c>
      <c r="BX29" s="930">
        <f t="shared" ca="1" si="601"/>
        <v>1509621.3600000013</v>
      </c>
      <c r="BY29" s="930">
        <f t="shared" ca="1" si="601"/>
        <v>1485100.0500000007</v>
      </c>
      <c r="BZ29" s="930">
        <f t="shared" ca="1" si="601"/>
        <v>1460586.6499999985</v>
      </c>
      <c r="CA29" s="930">
        <f t="shared" ca="1" si="601"/>
        <v>1436108.1600000001</v>
      </c>
      <c r="CB29" s="930">
        <f t="shared" ca="1" si="601"/>
        <v>1411640.7899999991</v>
      </c>
      <c r="CC29" s="930">
        <f t="shared" ca="1" si="601"/>
        <v>1387052.3299999982</v>
      </c>
      <c r="CD29" s="930">
        <f t="shared" ca="1" si="601"/>
        <v>1362592.17</v>
      </c>
      <c r="CE29" s="930">
        <f t="shared" ca="1" si="601"/>
        <v>1338106.4700000007</v>
      </c>
      <c r="CF29" s="930">
        <f t="shared" ca="1" si="601"/>
        <v>1313606.4299999997</v>
      </c>
      <c r="CG29" s="930">
        <f t="shared" ca="1" si="601"/>
        <v>1289071.7599999998</v>
      </c>
      <c r="CH29" s="930">
        <f t="shared" ca="1" si="601"/>
        <v>1264611.5999999996</v>
      </c>
      <c r="CI29" s="930">
        <f t="shared" ca="1" si="601"/>
        <v>1240125.9000000004</v>
      </c>
      <c r="CJ29" s="930">
        <f t="shared" ca="1" si="601"/>
        <v>1215537.4400000013</v>
      </c>
      <c r="CK29" s="930">
        <f t="shared" ca="1" si="601"/>
        <v>1191077.2800000012</v>
      </c>
      <c r="CL29" s="930">
        <f t="shared" ca="1" si="601"/>
        <v>1166612.7000000011</v>
      </c>
      <c r="CM29" s="930">
        <f t="shared" ca="1" si="601"/>
        <v>1142145.33</v>
      </c>
      <c r="CN29" s="930">
        <f t="shared" ca="1" si="601"/>
        <v>1117556.870000001</v>
      </c>
      <c r="CO29" s="930">
        <f t="shared" ca="1" si="601"/>
        <v>1093096.7100000009</v>
      </c>
      <c r="CP29" s="930">
        <f t="shared" ca="1" si="601"/>
        <v>1068611.0100000016</v>
      </c>
      <c r="CQ29" s="930">
        <f t="shared" ca="1" si="601"/>
        <v>1044110.9699999988</v>
      </c>
      <c r="CR29" s="930">
        <f t="shared" ca="1" si="601"/>
        <v>1019576.2999999989</v>
      </c>
      <c r="CS29" s="930">
        <f t="shared" ca="1" si="601"/>
        <v>995116.13999999873</v>
      </c>
      <c r="CT29" s="930">
        <f t="shared" ca="1" si="601"/>
        <v>970630.43999999948</v>
      </c>
      <c r="CU29" s="930">
        <f t="shared" ca="1" si="601"/>
        <v>946041.98000000045</v>
      </c>
      <c r="CV29" s="930">
        <f t="shared" ca="1" si="601"/>
        <v>921581.8200000003</v>
      </c>
      <c r="CW29" s="930">
        <f t="shared" ca="1" si="601"/>
        <v>897096.12000000104</v>
      </c>
      <c r="CX29" s="930">
        <f t="shared" ca="1" si="601"/>
        <v>872596.08000000007</v>
      </c>
      <c r="CY29" s="930">
        <f t="shared" ca="1" si="601"/>
        <v>848061.41000000015</v>
      </c>
      <c r="CZ29" s="930">
        <f t="shared" ca="1" si="601"/>
        <v>823601.25000000186</v>
      </c>
      <c r="DA29" s="930">
        <f t="shared" ref="DA29:FL29" ca="1" si="602">DA27-$M29</f>
        <v>799115.55000000075</v>
      </c>
      <c r="DB29" s="930">
        <f t="shared" ca="1" si="602"/>
        <v>774594.24000000022</v>
      </c>
      <c r="DC29" s="930">
        <f t="shared" ca="1" si="602"/>
        <v>750080.83999999985</v>
      </c>
      <c r="DD29" s="930">
        <f t="shared" ca="1" si="602"/>
        <v>725602.34999999963</v>
      </c>
      <c r="DE29" s="930">
        <f t="shared" ca="1" si="602"/>
        <v>701134.98000000045</v>
      </c>
      <c r="DF29" s="930">
        <f t="shared" ca="1" si="602"/>
        <v>676546.51999999955</v>
      </c>
      <c r="DG29" s="930">
        <f t="shared" ca="1" si="602"/>
        <v>652086.3599999994</v>
      </c>
      <c r="DH29" s="930">
        <f t="shared" ca="1" si="602"/>
        <v>627600.66000000015</v>
      </c>
      <c r="DI29" s="930">
        <f t="shared" ca="1" si="602"/>
        <v>603100.61999999918</v>
      </c>
      <c r="DJ29" s="930">
        <f t="shared" ca="1" si="602"/>
        <v>578565.94999999925</v>
      </c>
      <c r="DK29" s="930">
        <f t="shared" ca="1" si="602"/>
        <v>554105.78999999911</v>
      </c>
      <c r="DL29" s="930">
        <f t="shared" ca="1" si="602"/>
        <v>529620.08999999985</v>
      </c>
      <c r="DM29" s="930">
        <f t="shared" ca="1" si="602"/>
        <v>505031.63000000082</v>
      </c>
      <c r="DN29" s="930">
        <f t="shared" ca="1" si="602"/>
        <v>480571.47000000067</v>
      </c>
      <c r="DO29" s="930">
        <f t="shared" ca="1" si="602"/>
        <v>456106.8900000006</v>
      </c>
      <c r="DP29" s="930">
        <f t="shared" ca="1" si="602"/>
        <v>431639.51999999955</v>
      </c>
      <c r="DQ29" s="930">
        <f t="shared" ca="1" si="602"/>
        <v>407051.06000000052</v>
      </c>
      <c r="DR29" s="930">
        <f t="shared" ca="1" si="602"/>
        <v>382590.90000000037</v>
      </c>
      <c r="DS29" s="930">
        <f t="shared" ca="1" si="602"/>
        <v>358105.20000000112</v>
      </c>
      <c r="DT29" s="930">
        <f t="shared" ca="1" si="602"/>
        <v>333605.16000000201</v>
      </c>
      <c r="DU29" s="930">
        <f t="shared" ca="1" si="602"/>
        <v>309070.49000000022</v>
      </c>
      <c r="DV29" s="930">
        <f t="shared" ca="1" si="602"/>
        <v>284610.33000000007</v>
      </c>
      <c r="DW29" s="930">
        <f t="shared" ca="1" si="602"/>
        <v>260124.62999999896</v>
      </c>
      <c r="DX29" s="930">
        <f t="shared" ca="1" si="602"/>
        <v>235536.16999999993</v>
      </c>
      <c r="DY29" s="930">
        <f t="shared" ca="1" si="602"/>
        <v>211076.00999999978</v>
      </c>
      <c r="DZ29" s="930">
        <f t="shared" ca="1" si="602"/>
        <v>186590.31000000052</v>
      </c>
      <c r="EA29" s="930">
        <f t="shared" ca="1" si="602"/>
        <v>162090.26999999955</v>
      </c>
      <c r="EB29" s="930">
        <f t="shared" ca="1" si="602"/>
        <v>137555.59999999963</v>
      </c>
      <c r="EC29" s="930">
        <f t="shared" ca="1" si="602"/>
        <v>113095.43999999948</v>
      </c>
      <c r="ED29" s="930">
        <f t="shared" ca="1" si="602"/>
        <v>88609.740000000224</v>
      </c>
      <c r="EE29" s="930">
        <f t="shared" ca="1" si="602"/>
        <v>64088.430000001565</v>
      </c>
      <c r="EF29" s="930">
        <f t="shared" ca="1" si="602"/>
        <v>39575.030000001192</v>
      </c>
      <c r="EG29" s="930">
        <f t="shared" ca="1" si="602"/>
        <v>15096.540000000969</v>
      </c>
      <c r="EH29" s="930">
        <f t="shared" ca="1" si="602"/>
        <v>-9370.8300000000745</v>
      </c>
      <c r="EI29" s="930">
        <f t="shared" ca="1" si="602"/>
        <v>-33959.290000000969</v>
      </c>
      <c r="EJ29" s="930">
        <f t="shared" ca="1" si="602"/>
        <v>-58419.450000001118</v>
      </c>
      <c r="EK29" s="930">
        <f t="shared" ca="1" si="602"/>
        <v>-82905.150000000373</v>
      </c>
      <c r="EL29" s="930">
        <f t="shared" ca="1" si="602"/>
        <v>-107405.19000000134</v>
      </c>
      <c r="EM29" s="930">
        <f t="shared" ca="1" si="602"/>
        <v>-131939.8599999994</v>
      </c>
      <c r="EN29" s="930">
        <f t="shared" ca="1" si="602"/>
        <v>-156400.01999999955</v>
      </c>
      <c r="EO29" s="930">
        <f t="shared" ca="1" si="602"/>
        <v>-180885.71999999881</v>
      </c>
      <c r="EP29" s="930">
        <f t="shared" ca="1" si="602"/>
        <v>-205474.1799999997</v>
      </c>
      <c r="EQ29" s="930">
        <f t="shared" ca="1" si="602"/>
        <v>-229934.33999999985</v>
      </c>
      <c r="ER29" s="930">
        <f t="shared" ca="1" si="602"/>
        <v>-254398.91999999993</v>
      </c>
      <c r="ES29" s="930">
        <f t="shared" ca="1" si="602"/>
        <v>-278866.28999999911</v>
      </c>
      <c r="ET29" s="930">
        <f t="shared" ca="1" si="602"/>
        <v>-303454.75</v>
      </c>
      <c r="EU29" s="930">
        <f t="shared" ca="1" si="602"/>
        <v>-327914.91000000015</v>
      </c>
      <c r="EV29" s="930">
        <f t="shared" ca="1" si="602"/>
        <v>-352400.6099999994</v>
      </c>
      <c r="EW29" s="930">
        <f t="shared" ca="1" si="602"/>
        <v>-376900.65000000037</v>
      </c>
      <c r="EX29" s="930">
        <f t="shared" ca="1" si="602"/>
        <v>-401435.3200000003</v>
      </c>
      <c r="EY29" s="930">
        <f t="shared" ca="1" si="602"/>
        <v>-425895.48000000045</v>
      </c>
      <c r="EZ29" s="930">
        <f t="shared" ca="1" si="602"/>
        <v>-450381.1799999997</v>
      </c>
      <c r="FA29" s="930">
        <f t="shared" ca="1" si="602"/>
        <v>-474969.63999999873</v>
      </c>
      <c r="FB29" s="930">
        <f t="shared" ca="1" si="602"/>
        <v>-499429.79999999888</v>
      </c>
      <c r="FC29" s="930">
        <f t="shared" ca="1" si="602"/>
        <v>-523915.49999999814</v>
      </c>
      <c r="FD29" s="930">
        <f t="shared" ca="1" si="602"/>
        <v>-548415.53999999911</v>
      </c>
      <c r="FE29" s="930">
        <f t="shared" ca="1" si="602"/>
        <v>-572950.21000000089</v>
      </c>
      <c r="FF29" s="930">
        <f t="shared" ca="1" si="602"/>
        <v>-597410.37000000104</v>
      </c>
      <c r="FG29" s="930">
        <f t="shared" ca="1" si="602"/>
        <v>-621896.0700000003</v>
      </c>
      <c r="FH29" s="930">
        <f t="shared" ca="1" si="602"/>
        <v>-646417.38000000082</v>
      </c>
      <c r="FI29" s="930">
        <f t="shared" ca="1" si="602"/>
        <v>-670930.78000000119</v>
      </c>
      <c r="FJ29" s="930">
        <f t="shared" ca="1" si="602"/>
        <v>-695409.26999999955</v>
      </c>
      <c r="FK29" s="930">
        <f t="shared" ca="1" si="602"/>
        <v>-719876.6400000006</v>
      </c>
      <c r="FL29" s="930">
        <f t="shared" ca="1" si="602"/>
        <v>-744465.09999999963</v>
      </c>
      <c r="FM29" s="930">
        <f t="shared" ref="FM29:FY29" ca="1" si="603">FM27-$M29</f>
        <v>-768925.25999999978</v>
      </c>
      <c r="FN29" s="930">
        <f t="shared" ca="1" si="603"/>
        <v>-793410.96000000089</v>
      </c>
      <c r="FO29" s="930">
        <f t="shared" ca="1" si="603"/>
        <v>-817911</v>
      </c>
      <c r="FP29" s="930">
        <f t="shared" ca="1" si="603"/>
        <v>-842445.66999999993</v>
      </c>
      <c r="FQ29" s="930">
        <f t="shared" ca="1" si="603"/>
        <v>-866905.83000000007</v>
      </c>
      <c r="FR29" s="930">
        <f t="shared" ca="1" si="603"/>
        <v>-891391.52999999933</v>
      </c>
      <c r="FS29" s="930">
        <f t="shared" ca="1" si="603"/>
        <v>-915979.98999999836</v>
      </c>
      <c r="FT29" s="930">
        <f t="shared" ca="1" si="603"/>
        <v>-940440.14999999851</v>
      </c>
      <c r="FU29" s="930">
        <f t="shared" ca="1" si="603"/>
        <v>-964904.73000000045</v>
      </c>
      <c r="FV29" s="930">
        <f t="shared" ca="1" si="603"/>
        <v>-989372.09999999776</v>
      </c>
      <c r="FW29" s="930">
        <f t="shared" ca="1" si="603"/>
        <v>-1013960.5600000005</v>
      </c>
      <c r="FX29" s="930">
        <f t="shared" ca="1" si="603"/>
        <v>-1038420.7200000007</v>
      </c>
      <c r="FY29" s="930">
        <f t="shared" ca="1" si="603"/>
        <v>-1062906.42</v>
      </c>
      <c r="FZ29" s="930">
        <f ca="1">FZ27-$M29</f>
        <v>-1087406.4600000009</v>
      </c>
      <c r="GA29" s="930">
        <f t="shared" ref="GA29:HZ29" ca="1" si="604">GA27-$M29</f>
        <v>-1111941.129999999</v>
      </c>
      <c r="GB29" s="930">
        <f t="shared" ca="1" si="604"/>
        <v>-1136401.2899999991</v>
      </c>
      <c r="GC29" s="930">
        <f t="shared" ca="1" si="604"/>
        <v>-1160886.9900000002</v>
      </c>
      <c r="GD29" s="930">
        <f t="shared" ca="1" si="604"/>
        <v>-1185475.4499999993</v>
      </c>
      <c r="GE29" s="930">
        <f t="shared" ca="1" si="604"/>
        <v>-1209935.6099999994</v>
      </c>
      <c r="GF29" s="930">
        <f t="shared" ca="1" si="604"/>
        <v>-1234421.3100000005</v>
      </c>
      <c r="GG29" s="930">
        <f t="shared" ca="1" si="604"/>
        <v>-1258921.3499999996</v>
      </c>
      <c r="GH29" s="930">
        <f t="shared" ca="1" si="604"/>
        <v>-1283456.0199999996</v>
      </c>
      <c r="GI29" s="930">
        <f t="shared" ca="1" si="604"/>
        <v>-1307916.1799999997</v>
      </c>
      <c r="GJ29" s="930">
        <f t="shared" ca="1" si="604"/>
        <v>-1332401.8800000008</v>
      </c>
      <c r="GK29" s="930">
        <f t="shared" ca="1" si="604"/>
        <v>-1356923.1900000013</v>
      </c>
      <c r="GL29" s="930">
        <f t="shared" ca="1" si="604"/>
        <v>-1381436.5899999999</v>
      </c>
      <c r="GM29" s="930">
        <f t="shared" ca="1" si="604"/>
        <v>-1405915.08</v>
      </c>
      <c r="GN29" s="930">
        <f t="shared" ca="1" si="604"/>
        <v>-1430382.4499999993</v>
      </c>
      <c r="GO29" s="930">
        <f t="shared" ca="1" si="604"/>
        <v>-1454970.9099999983</v>
      </c>
      <c r="GP29" s="930">
        <f t="shared" ca="1" si="604"/>
        <v>-1479431.0699999984</v>
      </c>
      <c r="GQ29" s="930">
        <f t="shared" ca="1" si="604"/>
        <v>-1503916.7699999996</v>
      </c>
      <c r="GR29" s="930">
        <f t="shared" ca="1" si="604"/>
        <v>-1528416.8099999987</v>
      </c>
      <c r="GS29" s="930">
        <f t="shared" ca="1" si="604"/>
        <v>-1552951.4800000004</v>
      </c>
      <c r="GT29" s="930">
        <f t="shared" ca="1" si="604"/>
        <v>-1577411.6400000006</v>
      </c>
      <c r="GU29" s="930">
        <f t="shared" ca="1" si="604"/>
        <v>-1601897.3399999999</v>
      </c>
      <c r="GV29" s="930">
        <f t="shared" ca="1" si="604"/>
        <v>-1626485.8000000007</v>
      </c>
      <c r="GW29" s="930">
        <f t="shared" ca="1" si="604"/>
        <v>-1650945.9600000009</v>
      </c>
      <c r="GX29" s="930">
        <f t="shared" ca="1" si="604"/>
        <v>-1675410.5399999991</v>
      </c>
      <c r="GY29" s="930">
        <f t="shared" ca="1" si="604"/>
        <v>-1699877.9100000001</v>
      </c>
      <c r="GZ29" s="930">
        <f t="shared" ca="1" si="604"/>
        <v>-1724466.3699999992</v>
      </c>
      <c r="HA29" s="930">
        <f t="shared" ca="1" si="604"/>
        <v>-1748926.5299999993</v>
      </c>
      <c r="HB29" s="930">
        <f t="shared" ca="1" si="604"/>
        <v>-1773412.2300000004</v>
      </c>
      <c r="HC29" s="930">
        <f t="shared" ca="1" si="604"/>
        <v>-1797912.2700000014</v>
      </c>
      <c r="HD29" s="930">
        <f t="shared" ca="1" si="604"/>
        <v>-1822446.9400000013</v>
      </c>
      <c r="HE29" s="930">
        <f t="shared" ca="1" si="604"/>
        <v>-1846907.0999999996</v>
      </c>
      <c r="HF29" s="930">
        <f t="shared" ca="1" si="604"/>
        <v>-1871392.8000000007</v>
      </c>
      <c r="HG29" s="930">
        <f t="shared" ca="1" si="604"/>
        <v>-1895981.2599999998</v>
      </c>
      <c r="HH29" s="930">
        <f t="shared" ca="1" si="604"/>
        <v>-1920441.42</v>
      </c>
      <c r="HI29" s="930">
        <f t="shared" ca="1" si="604"/>
        <v>-1944927.120000001</v>
      </c>
      <c r="HJ29" s="930">
        <f t="shared" ca="1" si="604"/>
        <v>-1969427.1600000001</v>
      </c>
      <c r="HK29" s="930">
        <f t="shared" ca="1" si="604"/>
        <v>-1993961.83</v>
      </c>
      <c r="HL29" s="930">
        <f t="shared" ca="1" si="604"/>
        <v>-2018421.9900000002</v>
      </c>
      <c r="HM29" s="930">
        <f t="shared" ca="1" si="604"/>
        <v>-2042907.6900000013</v>
      </c>
      <c r="HN29" s="930">
        <f t="shared" ca="1" si="604"/>
        <v>-2067429</v>
      </c>
      <c r="HO29" s="930">
        <f t="shared" ca="1" si="604"/>
        <v>-2091942.3999999994</v>
      </c>
      <c r="HP29" s="930">
        <f t="shared" ca="1" si="604"/>
        <v>-2116420.8899999997</v>
      </c>
      <c r="HQ29" s="930">
        <f t="shared" ca="1" si="604"/>
        <v>-2140888.2599999998</v>
      </c>
      <c r="HR29" s="930">
        <f t="shared" ca="1" si="604"/>
        <v>-2165476.7199999997</v>
      </c>
      <c r="HS29" s="930">
        <f t="shared" ca="1" si="604"/>
        <v>-2189936.88</v>
      </c>
      <c r="HT29" s="930">
        <f t="shared" ca="1" si="604"/>
        <v>-2214422.58</v>
      </c>
      <c r="HU29" s="930">
        <f t="shared" ca="1" si="604"/>
        <v>-2238922.62</v>
      </c>
      <c r="HV29" s="930">
        <f t="shared" ca="1" si="604"/>
        <v>-2263457.29</v>
      </c>
      <c r="HW29" s="930">
        <f t="shared" ca="1" si="604"/>
        <v>-2287917.4500000002</v>
      </c>
      <c r="HX29" s="930">
        <f t="shared" ca="1" si="604"/>
        <v>-2312403.1499999994</v>
      </c>
      <c r="HY29" s="930">
        <f t="shared" ca="1" si="604"/>
        <v>-2336991.6099999994</v>
      </c>
      <c r="HZ29" s="930">
        <f t="shared" ca="1" si="604"/>
        <v>-2361451.7699999996</v>
      </c>
      <c r="IA29" s="930">
        <f t="shared" ref="IA29:KL29" ca="1" si="605">IA27-$M29</f>
        <v>-2385916.3499999996</v>
      </c>
      <c r="IB29" s="930">
        <f t="shared" ca="1" si="605"/>
        <v>-2408881.4399999995</v>
      </c>
      <c r="IC29" s="930">
        <f t="shared" ca="1" si="605"/>
        <v>-2431731.1500000004</v>
      </c>
      <c r="ID29" s="930">
        <f t="shared" ca="1" si="605"/>
        <v>-2454438.6500000004</v>
      </c>
      <c r="IE29" s="930">
        <f t="shared" ca="1" si="605"/>
        <v>-2477185.5999999996</v>
      </c>
      <c r="IF29" s="930">
        <f t="shared" ca="1" si="605"/>
        <v>-2499946.8899999997</v>
      </c>
      <c r="IG29" s="930">
        <f t="shared" ca="1" si="605"/>
        <v>-2522742.8100000005</v>
      </c>
      <c r="IH29" s="930">
        <f t="shared" ca="1" si="605"/>
        <v>-2545450.3100000005</v>
      </c>
      <c r="II29" s="930">
        <f t="shared" ca="1" si="605"/>
        <v>-2568197.2599999998</v>
      </c>
      <c r="IJ29" s="930">
        <f t="shared" ca="1" si="605"/>
        <v>-2591046.9699999997</v>
      </c>
      <c r="IK29" s="930">
        <f t="shared" ca="1" si="605"/>
        <v>-2613754.4699999997</v>
      </c>
      <c r="IL29" s="930">
        <f t="shared" ca="1" si="605"/>
        <v>-2636501.42</v>
      </c>
      <c r="IM29" s="930">
        <f t="shared" ca="1" si="605"/>
        <v>-2659262.71</v>
      </c>
      <c r="IN29" s="930">
        <f t="shared" ca="1" si="605"/>
        <v>-2682058.63</v>
      </c>
      <c r="IO29" s="930">
        <f t="shared" ca="1" si="605"/>
        <v>-2704766.13</v>
      </c>
      <c r="IP29" s="930">
        <f t="shared" ca="1" si="605"/>
        <v>-2727513.08</v>
      </c>
      <c r="IQ29" s="930">
        <f t="shared" ca="1" si="605"/>
        <v>-2750295.6399999987</v>
      </c>
      <c r="IR29" s="930">
        <f t="shared" ca="1" si="605"/>
        <v>-2773070.29</v>
      </c>
      <c r="IS29" s="930">
        <f t="shared" ca="1" si="605"/>
        <v>-2795796.12</v>
      </c>
      <c r="IT29" s="930">
        <f t="shared" ca="1" si="605"/>
        <v>-2818524.74</v>
      </c>
      <c r="IU29" s="930">
        <f t="shared" ca="1" si="605"/>
        <v>-2841374.4499999993</v>
      </c>
      <c r="IV29" s="930">
        <f t="shared" ca="1" si="605"/>
        <v>-2864081.9499999993</v>
      </c>
      <c r="IW29" s="930">
        <f t="shared" ca="1" si="605"/>
        <v>-2886828.9000000004</v>
      </c>
      <c r="IX29" s="930">
        <f t="shared" ca="1" si="605"/>
        <v>-2909590.1899999995</v>
      </c>
      <c r="IY29" s="930">
        <f t="shared" ca="1" si="605"/>
        <v>-2932386.1100000003</v>
      </c>
      <c r="IZ29" s="930">
        <f t="shared" ca="1" si="605"/>
        <v>-2955093.6100000003</v>
      </c>
      <c r="JA29" s="930">
        <f t="shared" ca="1" si="605"/>
        <v>-2977840.5599999996</v>
      </c>
      <c r="JB29" s="930">
        <f t="shared" ca="1" si="605"/>
        <v>-3000690.2700000014</v>
      </c>
      <c r="JC29" s="930">
        <f t="shared" ca="1" si="605"/>
        <v>-3023397.7700000014</v>
      </c>
      <c r="JD29" s="930">
        <f t="shared" ca="1" si="605"/>
        <v>-3046123.5999999996</v>
      </c>
      <c r="JE29" s="930">
        <f t="shared" ca="1" si="605"/>
        <v>-3068852.2200000007</v>
      </c>
      <c r="JF29" s="930">
        <f t="shared" ca="1" si="605"/>
        <v>-3091701.9299999997</v>
      </c>
      <c r="JG29" s="930">
        <f t="shared" ca="1" si="605"/>
        <v>-3114409.4299999997</v>
      </c>
      <c r="JH29" s="930">
        <f t="shared" ca="1" si="605"/>
        <v>-3137156.38</v>
      </c>
      <c r="JI29" s="930">
        <f t="shared" ca="1" si="605"/>
        <v>-3159917.67</v>
      </c>
      <c r="JJ29" s="930">
        <f t="shared" ca="1" si="605"/>
        <v>-3182713.59</v>
      </c>
      <c r="JK29" s="930">
        <f t="shared" ca="1" si="605"/>
        <v>-3205421.09</v>
      </c>
      <c r="JL29" s="930">
        <f t="shared" ca="1" si="605"/>
        <v>-3228168.0399999991</v>
      </c>
      <c r="JM29" s="930">
        <f t="shared" ca="1" si="605"/>
        <v>-3251017.75</v>
      </c>
      <c r="JN29" s="930">
        <f t="shared" ca="1" si="605"/>
        <v>-3273725.25</v>
      </c>
      <c r="JO29" s="930">
        <f t="shared" ca="1" si="605"/>
        <v>-3296472.2</v>
      </c>
      <c r="JP29" s="930">
        <f t="shared" ca="1" si="605"/>
        <v>-3319233.4899999993</v>
      </c>
      <c r="JQ29" s="930">
        <f t="shared" ca="1" si="605"/>
        <v>-3342029.41</v>
      </c>
      <c r="JR29" s="930">
        <f t="shared" ca="1" si="605"/>
        <v>-3364736.91</v>
      </c>
      <c r="JS29" s="930">
        <f t="shared" ca="1" si="605"/>
        <v>-3387483.8599999994</v>
      </c>
      <c r="JT29" s="930">
        <f t="shared" ca="1" si="605"/>
        <v>-3410266.42</v>
      </c>
      <c r="JU29" s="930">
        <f t="shared" ca="1" si="605"/>
        <v>-3433041.0700000003</v>
      </c>
      <c r="JV29" s="930">
        <f t="shared" ca="1" si="605"/>
        <v>-3455766.9000000004</v>
      </c>
      <c r="JW29" s="930">
        <f t="shared" ca="1" si="605"/>
        <v>-3478495.5200000005</v>
      </c>
      <c r="JX29" s="930">
        <f t="shared" ca="1" si="605"/>
        <v>-3501345.2299999995</v>
      </c>
      <c r="JY29" s="930">
        <f t="shared" ca="1" si="605"/>
        <v>-3524052.7299999995</v>
      </c>
      <c r="JZ29" s="930">
        <f t="shared" ca="1" si="605"/>
        <v>-3546799.6799999997</v>
      </c>
      <c r="KA29" s="930">
        <f t="shared" ca="1" si="605"/>
        <v>-3569560.9699999997</v>
      </c>
      <c r="KB29" s="930">
        <f t="shared" ca="1" si="605"/>
        <v>-3592356.8899999997</v>
      </c>
      <c r="KC29" s="930">
        <f t="shared" ca="1" si="605"/>
        <v>-3615064.3899999997</v>
      </c>
      <c r="KD29" s="930">
        <f t="shared" ca="1" si="605"/>
        <v>-3637811.34</v>
      </c>
      <c r="KE29" s="930">
        <f t="shared" ca="1" si="605"/>
        <v>-3660661.0500000007</v>
      </c>
      <c r="KF29" s="930">
        <f t="shared" ca="1" si="605"/>
        <v>-3683368.5500000007</v>
      </c>
      <c r="KG29" s="930">
        <f t="shared" ca="1" si="605"/>
        <v>-3706094.3800000008</v>
      </c>
      <c r="KH29" s="930">
        <f t="shared" ca="1" si="605"/>
        <v>-3728823</v>
      </c>
      <c r="KI29" s="930">
        <f t="shared" ca="1" si="605"/>
        <v>-3751672.71</v>
      </c>
      <c r="KJ29" s="930">
        <f t="shared" ca="1" si="605"/>
        <v>-3774380.21</v>
      </c>
      <c r="KK29" s="930">
        <f t="shared" ca="1" si="605"/>
        <v>-3797127.16</v>
      </c>
      <c r="KL29" s="930">
        <f t="shared" ca="1" si="605"/>
        <v>-3819888.45</v>
      </c>
      <c r="KM29" s="930">
        <f t="shared" ref="KM29:MX29" ca="1" si="606">KM27-$M29</f>
        <v>-3842684.370000001</v>
      </c>
      <c r="KN29" s="930">
        <f t="shared" ca="1" si="606"/>
        <v>-3865391.870000001</v>
      </c>
      <c r="KO29" s="930">
        <f t="shared" ca="1" si="606"/>
        <v>-3888138.8200000003</v>
      </c>
      <c r="KP29" s="930">
        <f t="shared" ca="1" si="606"/>
        <v>-3910988.5300000003</v>
      </c>
      <c r="KQ29" s="930">
        <f t="shared" ca="1" si="606"/>
        <v>-3933696.0300000003</v>
      </c>
      <c r="KR29" s="930">
        <f t="shared" ca="1" si="606"/>
        <v>-3956442.9800000004</v>
      </c>
      <c r="KS29" s="930">
        <f t="shared" ca="1" si="606"/>
        <v>-3979204.2700000005</v>
      </c>
      <c r="KT29" s="930">
        <f t="shared" ca="1" si="606"/>
        <v>-4002000.1899999995</v>
      </c>
      <c r="KU29" s="930">
        <f t="shared" ca="1" si="606"/>
        <v>-4024707.6899999995</v>
      </c>
      <c r="KV29" s="930">
        <f t="shared" ca="1" si="606"/>
        <v>-4047454.6399999997</v>
      </c>
      <c r="KW29" s="930">
        <f t="shared" ca="1" si="606"/>
        <v>-4070237.2</v>
      </c>
      <c r="KX29" s="930">
        <f t="shared" ca="1" si="606"/>
        <v>-4093011.8499999996</v>
      </c>
      <c r="KY29" s="930">
        <f t="shared" ca="1" si="606"/>
        <v>-4115737.6799999997</v>
      </c>
      <c r="KZ29" s="930">
        <f t="shared" ca="1" si="606"/>
        <v>-4138466.3000000007</v>
      </c>
      <c r="LA29" s="930">
        <f t="shared" ca="1" si="606"/>
        <v>-4161316.01</v>
      </c>
      <c r="LB29" s="930">
        <f t="shared" ca="1" si="606"/>
        <v>-4184023.51</v>
      </c>
      <c r="LC29" s="930">
        <f t="shared" ca="1" si="606"/>
        <v>-4206770.46</v>
      </c>
      <c r="LD29" s="930">
        <f t="shared" ca="1" si="606"/>
        <v>-4229531.75</v>
      </c>
      <c r="LE29" s="930">
        <f t="shared" ca="1" si="606"/>
        <v>-4252327.67</v>
      </c>
      <c r="LF29" s="930">
        <f t="shared" ca="1" si="606"/>
        <v>-4275035.17</v>
      </c>
      <c r="LG29" s="930">
        <f t="shared" ca="1" si="606"/>
        <v>-4297782.12</v>
      </c>
      <c r="LH29" s="930">
        <f t="shared" ca="1" si="606"/>
        <v>-4320631.83</v>
      </c>
      <c r="LI29" s="930">
        <f t="shared" ca="1" si="606"/>
        <v>-4343339.33</v>
      </c>
      <c r="LJ29" s="930">
        <f t="shared" ca="1" si="606"/>
        <v>-4366065.16</v>
      </c>
      <c r="LK29" s="930">
        <f t="shared" ca="1" si="606"/>
        <v>-4388793.7799999993</v>
      </c>
      <c r="LL29" s="930">
        <f t="shared" ca="1" si="606"/>
        <v>-4411643.49</v>
      </c>
      <c r="LM29" s="930">
        <f t="shared" ca="1" si="606"/>
        <v>-4434350.99</v>
      </c>
      <c r="LN29" s="930">
        <f t="shared" ca="1" si="606"/>
        <v>-4457097.9399999995</v>
      </c>
      <c r="LO29" s="930">
        <f t="shared" ca="1" si="606"/>
        <v>-4479859.2300000004</v>
      </c>
      <c r="LP29" s="930">
        <f t="shared" ca="1" si="606"/>
        <v>-4502655.1499999994</v>
      </c>
      <c r="LQ29" s="930">
        <f t="shared" ca="1" si="606"/>
        <v>-4525362.6499999994</v>
      </c>
      <c r="LR29" s="930">
        <f t="shared" ca="1" si="606"/>
        <v>-4548109.5999999996</v>
      </c>
      <c r="LS29" s="930">
        <f t="shared" ca="1" si="606"/>
        <v>-4570959.3100000005</v>
      </c>
      <c r="LT29" s="930">
        <f t="shared" ca="1" si="606"/>
        <v>-4593666.8100000005</v>
      </c>
      <c r="LU29" s="930">
        <f t="shared" ca="1" si="606"/>
        <v>-4616413.76</v>
      </c>
      <c r="LV29" s="930">
        <f t="shared" ca="1" si="606"/>
        <v>-4639175.0500000007</v>
      </c>
      <c r="LW29" s="930">
        <f t="shared" ca="1" si="606"/>
        <v>-4661970.97</v>
      </c>
      <c r="LX29" s="930">
        <f t="shared" ca="1" si="606"/>
        <v>-4684678.47</v>
      </c>
      <c r="LY29" s="930">
        <f t="shared" ca="1" si="606"/>
        <v>-4707425.42</v>
      </c>
      <c r="LZ29" s="930">
        <f t="shared" ca="1" si="606"/>
        <v>-4730207.9800000004</v>
      </c>
      <c r="MA29" s="930">
        <f t="shared" ca="1" si="606"/>
        <v>-4752982.63</v>
      </c>
      <c r="MB29" s="930">
        <f t="shared" ca="1" si="606"/>
        <v>-4775708.46</v>
      </c>
      <c r="MC29" s="930">
        <f t="shared" ca="1" si="606"/>
        <v>-4798437.08</v>
      </c>
      <c r="MD29" s="930">
        <f t="shared" ca="1" si="606"/>
        <v>-4821286.79</v>
      </c>
      <c r="ME29" s="930">
        <f t="shared" ca="1" si="606"/>
        <v>-4843994.29</v>
      </c>
      <c r="MF29" s="930">
        <f t="shared" ca="1" si="606"/>
        <v>-4866741.24</v>
      </c>
      <c r="MG29" s="930">
        <f t="shared" ca="1" si="606"/>
        <v>-4889502.53</v>
      </c>
      <c r="MH29" s="930">
        <f t="shared" ca="1" si="606"/>
        <v>-4912298.4500000011</v>
      </c>
      <c r="MI29" s="930">
        <f t="shared" ca="1" si="606"/>
        <v>-4935005.9500000011</v>
      </c>
      <c r="MJ29" s="930">
        <f t="shared" ca="1" si="606"/>
        <v>-4957752.9000000004</v>
      </c>
      <c r="MK29" s="930">
        <f t="shared" ca="1" si="606"/>
        <v>-4980602.6099999994</v>
      </c>
      <c r="ML29" s="930">
        <f t="shared" ca="1" si="606"/>
        <v>-5003310.1099999994</v>
      </c>
      <c r="MM29" s="930">
        <f t="shared" ca="1" si="606"/>
        <v>-5026035.9399999995</v>
      </c>
      <c r="MN29" s="930">
        <f t="shared" ca="1" si="606"/>
        <v>-5048764.5600000005</v>
      </c>
      <c r="MO29" s="930">
        <f t="shared" ca="1" si="606"/>
        <v>-5071614.2699999996</v>
      </c>
      <c r="MP29" s="930">
        <f t="shared" ca="1" si="606"/>
        <v>-5094321.7699999996</v>
      </c>
      <c r="MQ29" s="930">
        <f t="shared" ca="1" si="606"/>
        <v>-5117068.7200000007</v>
      </c>
      <c r="MR29" s="930">
        <f t="shared" ca="1" si="606"/>
        <v>-5139830.01</v>
      </c>
      <c r="MS29" s="930">
        <f t="shared" ca="1" si="606"/>
        <v>-5162625.93</v>
      </c>
      <c r="MT29" s="930">
        <f t="shared" ca="1" si="606"/>
        <v>-5185333.43</v>
      </c>
      <c r="MU29" s="930">
        <f t="shared" ca="1" si="606"/>
        <v>-5208080.38</v>
      </c>
      <c r="MV29" s="930">
        <f t="shared" ca="1" si="606"/>
        <v>-5230930.09</v>
      </c>
      <c r="MW29" s="930">
        <f t="shared" ca="1" si="606"/>
        <v>-5253637.59</v>
      </c>
      <c r="MX29" s="930">
        <f t="shared" ca="1" si="606"/>
        <v>-5276384.54</v>
      </c>
      <c r="MY29" s="930">
        <f t="shared" ref="MY29:PJ29" ca="1" si="607">MY27-$M29</f>
        <v>-5299145.83</v>
      </c>
      <c r="MZ29" s="930">
        <f t="shared" ca="1" si="607"/>
        <v>-5321941.75</v>
      </c>
      <c r="NA29" s="930">
        <f t="shared" ca="1" si="607"/>
        <v>-5344649.25</v>
      </c>
      <c r="NB29" s="930">
        <f t="shared" ca="1" si="607"/>
        <v>-5367396.1999999993</v>
      </c>
      <c r="NC29" s="930">
        <f t="shared" ca="1" si="607"/>
        <v>-5390178.7599999998</v>
      </c>
      <c r="ND29" s="930">
        <f t="shared" ca="1" si="607"/>
        <v>-5412953.4100000001</v>
      </c>
      <c r="NE29" s="930">
        <f t="shared" ca="1" si="607"/>
        <v>-5435679.2400000002</v>
      </c>
      <c r="NF29" s="930">
        <f t="shared" ca="1" si="607"/>
        <v>-5458407.8599999994</v>
      </c>
      <c r="NG29" s="930">
        <f t="shared" ca="1" si="607"/>
        <v>-5481257.5700000003</v>
      </c>
      <c r="NH29" s="930">
        <f t="shared" ca="1" si="607"/>
        <v>-5501890.9900000002</v>
      </c>
      <c r="NI29" s="930">
        <f t="shared" ca="1" si="607"/>
        <v>-5520167.9400000004</v>
      </c>
      <c r="NJ29" s="930">
        <f t="shared" ca="1" si="607"/>
        <v>-5538459.2300000004</v>
      </c>
      <c r="NK29" s="930">
        <f t="shared" ca="1" si="607"/>
        <v>-5556749.3899999997</v>
      </c>
      <c r="NL29" s="930">
        <f t="shared" ca="1" si="607"/>
        <v>-5574986.8899999997</v>
      </c>
      <c r="NM29" s="930">
        <f t="shared" ca="1" si="607"/>
        <v>-5593263.8399999999</v>
      </c>
      <c r="NN29" s="930">
        <f t="shared" ca="1" si="607"/>
        <v>-5611607.79</v>
      </c>
      <c r="NO29" s="930">
        <f t="shared" ca="1" si="607"/>
        <v>-5629845.29</v>
      </c>
      <c r="NP29" s="930">
        <f t="shared" ca="1" si="607"/>
        <v>-5648101.1200000001</v>
      </c>
      <c r="NQ29" s="930">
        <f t="shared" ca="1" si="607"/>
        <v>-5666359.7400000002</v>
      </c>
      <c r="NR29" s="930">
        <f t="shared" ca="1" si="607"/>
        <v>-5684703.6899999995</v>
      </c>
      <c r="NS29" s="930">
        <f t="shared" ca="1" si="607"/>
        <v>-5702941.1899999995</v>
      </c>
      <c r="NT29" s="930">
        <f t="shared" ca="1" si="607"/>
        <v>-5721218.1400000006</v>
      </c>
      <c r="NU29" s="930">
        <f t="shared" ca="1" si="607"/>
        <v>-5739509.4299999997</v>
      </c>
      <c r="NV29" s="930">
        <f t="shared" ca="1" si="607"/>
        <v>-5757799.5899999999</v>
      </c>
      <c r="NW29" s="930">
        <f t="shared" ca="1" si="607"/>
        <v>-5776037.0899999999</v>
      </c>
      <c r="NX29" s="930">
        <f t="shared" ca="1" si="607"/>
        <v>-5794314.04</v>
      </c>
      <c r="NY29" s="930">
        <f t="shared" ca="1" si="607"/>
        <v>-5812657.9900000002</v>
      </c>
      <c r="NZ29" s="930">
        <f t="shared" ca="1" si="607"/>
        <v>-5830895.4900000002</v>
      </c>
      <c r="OA29" s="930">
        <f t="shared" ca="1" si="607"/>
        <v>-5849172.4400000004</v>
      </c>
      <c r="OB29" s="930">
        <f t="shared" ca="1" si="607"/>
        <v>-5867463.7300000004</v>
      </c>
      <c r="OC29" s="930">
        <f t="shared" ca="1" si="607"/>
        <v>-5885753.8900000006</v>
      </c>
      <c r="OD29" s="930">
        <f t="shared" ca="1" si="607"/>
        <v>-5903991.3900000006</v>
      </c>
      <c r="OE29" s="930">
        <f t="shared" ca="1" si="607"/>
        <v>-5922268.3400000008</v>
      </c>
      <c r="OF29" s="930">
        <f t="shared" ca="1" si="607"/>
        <v>-5940580.9000000004</v>
      </c>
      <c r="OG29" s="930">
        <f t="shared" ca="1" si="607"/>
        <v>-5958849.79</v>
      </c>
      <c r="OH29" s="930">
        <f t="shared" ca="1" si="607"/>
        <v>-5977105.6200000001</v>
      </c>
      <c r="OI29" s="930">
        <f t="shared" ca="1" si="607"/>
        <v>-5995364.2400000002</v>
      </c>
      <c r="OJ29" s="930">
        <f t="shared" ca="1" si="607"/>
        <v>-6013708.1899999995</v>
      </c>
      <c r="OK29" s="930">
        <f t="shared" ca="1" si="607"/>
        <v>-6031945.6899999995</v>
      </c>
      <c r="OL29" s="930">
        <f t="shared" ca="1" si="607"/>
        <v>-6050222.6399999997</v>
      </c>
      <c r="OM29" s="930">
        <f t="shared" ca="1" si="607"/>
        <v>-6068513.9299999997</v>
      </c>
      <c r="ON29" s="930">
        <f t="shared" ca="1" si="607"/>
        <v>-6086804.0899999999</v>
      </c>
      <c r="OO29" s="930">
        <f t="shared" ca="1" si="607"/>
        <v>-6105041.5899999999</v>
      </c>
      <c r="OP29" s="930">
        <f t="shared" ca="1" si="607"/>
        <v>-6123318.54</v>
      </c>
      <c r="OQ29" s="930">
        <f t="shared" ca="1" si="607"/>
        <v>-6141662.4900000002</v>
      </c>
      <c r="OR29" s="930">
        <f t="shared" ca="1" si="607"/>
        <v>-6159899.9900000002</v>
      </c>
      <c r="OS29" s="930">
        <f t="shared" ca="1" si="607"/>
        <v>-6178155.8200000003</v>
      </c>
      <c r="OT29" s="930">
        <f t="shared" ca="1" si="607"/>
        <v>-6196414.4400000004</v>
      </c>
      <c r="OU29" s="930">
        <f t="shared" ca="1" si="607"/>
        <v>-6214758.3899999997</v>
      </c>
      <c r="OV29" s="930">
        <f t="shared" ca="1" si="607"/>
        <v>-6232995.8899999997</v>
      </c>
      <c r="OW29" s="930">
        <f t="shared" ca="1" si="607"/>
        <v>-6251272.8399999999</v>
      </c>
      <c r="OX29" s="930">
        <f t="shared" ca="1" si="607"/>
        <v>-6269564.1299999999</v>
      </c>
      <c r="OY29" s="930">
        <f t="shared" ca="1" si="607"/>
        <v>-6287854.2899999991</v>
      </c>
      <c r="OZ29" s="930">
        <f t="shared" ca="1" si="607"/>
        <v>-6306091.7899999991</v>
      </c>
      <c r="PA29" s="930">
        <f t="shared" ca="1" si="607"/>
        <v>-6324368.7400000002</v>
      </c>
      <c r="PB29" s="930">
        <f t="shared" ca="1" si="607"/>
        <v>-6342712.6899999995</v>
      </c>
      <c r="PC29" s="930">
        <f t="shared" ca="1" si="607"/>
        <v>-6360950.1899999995</v>
      </c>
      <c r="PD29" s="930">
        <f t="shared" ca="1" si="607"/>
        <v>-6379227.1400000006</v>
      </c>
      <c r="PE29" s="930">
        <f t="shared" ca="1" si="607"/>
        <v>-6397518.4299999997</v>
      </c>
      <c r="PF29" s="930">
        <f t="shared" ca="1" si="607"/>
        <v>-6415808.5899999999</v>
      </c>
      <c r="PG29" s="930">
        <f t="shared" ca="1" si="607"/>
        <v>-6434046.0899999999</v>
      </c>
      <c r="PH29" s="930">
        <f t="shared" ca="1" si="607"/>
        <v>-6452323.04</v>
      </c>
      <c r="PI29" s="930">
        <f t="shared" ca="1" si="607"/>
        <v>-6470635.6000000006</v>
      </c>
      <c r="PJ29" s="930">
        <f t="shared" ca="1" si="607"/>
        <v>-6488904.4900000002</v>
      </c>
      <c r="PK29" s="930">
        <f t="shared" ref="PK29:RV29" ca="1" si="608">PK27-$M29</f>
        <v>-6507160.3200000003</v>
      </c>
      <c r="PL29" s="930">
        <f t="shared" ca="1" si="608"/>
        <v>-6525418.9400000004</v>
      </c>
      <c r="PM29" s="930">
        <f t="shared" ca="1" si="608"/>
        <v>-6543762.8900000006</v>
      </c>
      <c r="PN29" s="930">
        <f t="shared" ca="1" si="608"/>
        <v>-6562000.3900000006</v>
      </c>
      <c r="PO29" s="930">
        <f t="shared" ca="1" si="608"/>
        <v>-6580277.3399999999</v>
      </c>
      <c r="PP29" s="930">
        <f t="shared" ca="1" si="608"/>
        <v>-6598568.6299999999</v>
      </c>
      <c r="PQ29" s="930">
        <f t="shared" ca="1" si="608"/>
        <v>-6616858.79</v>
      </c>
      <c r="PR29" s="930">
        <f t="shared" ca="1" si="608"/>
        <v>-6635096.29</v>
      </c>
      <c r="PS29" s="930">
        <f t="shared" ca="1" si="608"/>
        <v>-6653373.2400000002</v>
      </c>
      <c r="PT29" s="930">
        <f t="shared" ca="1" si="608"/>
        <v>-6671717.1899999995</v>
      </c>
      <c r="PU29" s="930">
        <f t="shared" ca="1" si="608"/>
        <v>-6689954.6899999995</v>
      </c>
      <c r="PV29" s="930">
        <f t="shared" ca="1" si="608"/>
        <v>-6708210.5199999996</v>
      </c>
      <c r="PW29" s="930">
        <f t="shared" ca="1" si="608"/>
        <v>-6726469.1400000006</v>
      </c>
      <c r="PX29" s="930">
        <f t="shared" ca="1" si="608"/>
        <v>-6744813.0899999999</v>
      </c>
      <c r="PY29" s="930">
        <f t="shared" ca="1" si="608"/>
        <v>-6763050.5899999999</v>
      </c>
      <c r="PZ29" s="930">
        <f t="shared" ca="1" si="608"/>
        <v>-6781327.54</v>
      </c>
      <c r="QA29" s="930">
        <f t="shared" ca="1" si="608"/>
        <v>-6799618.8300000001</v>
      </c>
      <c r="QB29" s="930">
        <f t="shared" ca="1" si="608"/>
        <v>-6817908.9900000002</v>
      </c>
      <c r="QC29" s="930">
        <f t="shared" ca="1" si="608"/>
        <v>-6836146.4900000002</v>
      </c>
      <c r="QD29" s="930">
        <f t="shared" ca="1" si="608"/>
        <v>-6854423.4400000004</v>
      </c>
      <c r="QE29" s="930">
        <f t="shared" ca="1" si="608"/>
        <v>-6872767.3900000006</v>
      </c>
      <c r="QF29" s="930">
        <f t="shared" ca="1" si="608"/>
        <v>-6891004.8899999997</v>
      </c>
      <c r="QG29" s="930">
        <f t="shared" ca="1" si="608"/>
        <v>-6909281.8399999999</v>
      </c>
      <c r="QH29" s="930">
        <f t="shared" ca="1" si="608"/>
        <v>-6927573.1299999999</v>
      </c>
      <c r="QI29" s="930">
        <f t="shared" ca="1" si="608"/>
        <v>-6945863.29</v>
      </c>
      <c r="QJ29" s="930">
        <f t="shared" ca="1" si="608"/>
        <v>-6964100.79</v>
      </c>
      <c r="QK29" s="930">
        <f t="shared" ca="1" si="608"/>
        <v>-6982377.7400000002</v>
      </c>
      <c r="QL29" s="930">
        <f t="shared" ca="1" si="608"/>
        <v>-7000690.2999999998</v>
      </c>
      <c r="QM29" s="930">
        <f t="shared" ca="1" si="608"/>
        <v>-7018959.1899999995</v>
      </c>
      <c r="QN29" s="930">
        <f t="shared" ca="1" si="608"/>
        <v>-7037215.0199999996</v>
      </c>
      <c r="QO29" s="930">
        <f t="shared" ca="1" si="608"/>
        <v>-7055473.6400000006</v>
      </c>
      <c r="QP29" s="930">
        <f t="shared" ca="1" si="608"/>
        <v>-7073817.5899999999</v>
      </c>
      <c r="QQ29" s="930">
        <f t="shared" ca="1" si="608"/>
        <v>-7092055.0899999999</v>
      </c>
      <c r="QR29" s="930">
        <f t="shared" ca="1" si="608"/>
        <v>-7110332.04</v>
      </c>
      <c r="QS29" s="930">
        <f t="shared" ca="1" si="608"/>
        <v>-7128623.3300000001</v>
      </c>
      <c r="QT29" s="930">
        <f t="shared" ca="1" si="608"/>
        <v>-7146913.4900000002</v>
      </c>
      <c r="QU29" s="930">
        <f t="shared" ca="1" si="608"/>
        <v>-7165150.9900000002</v>
      </c>
      <c r="QV29" s="930">
        <f t="shared" ca="1" si="608"/>
        <v>-7183427.9399999995</v>
      </c>
      <c r="QW29" s="930">
        <f t="shared" ca="1" si="608"/>
        <v>-7201771.8900000006</v>
      </c>
      <c r="QX29" s="930">
        <f t="shared" ca="1" si="608"/>
        <v>-7220009.3900000006</v>
      </c>
      <c r="QY29" s="930">
        <f t="shared" ca="1" si="608"/>
        <v>-7238265.2200000007</v>
      </c>
      <c r="QZ29" s="930">
        <f t="shared" ca="1" si="608"/>
        <v>-7256523.8399999999</v>
      </c>
      <c r="RA29" s="930">
        <f t="shared" ca="1" si="608"/>
        <v>-7274867.79</v>
      </c>
      <c r="RB29" s="930">
        <f t="shared" ca="1" si="608"/>
        <v>-7293105.29</v>
      </c>
      <c r="RC29" s="930">
        <f t="shared" ca="1" si="608"/>
        <v>-7311382.2400000002</v>
      </c>
      <c r="RD29" s="930">
        <f t="shared" ca="1" si="608"/>
        <v>-7329673.5300000003</v>
      </c>
      <c r="RE29" s="930">
        <f t="shared" ca="1" si="608"/>
        <v>-7347963.6899999995</v>
      </c>
      <c r="RF29" s="930">
        <f t="shared" ca="1" si="608"/>
        <v>-7366201.1899999995</v>
      </c>
      <c r="RG29" s="930">
        <f t="shared" ca="1" si="608"/>
        <v>-7384478.1400000006</v>
      </c>
      <c r="RH29" s="930">
        <f t="shared" ca="1" si="608"/>
        <v>-7402822.0899999999</v>
      </c>
      <c r="RI29" s="930">
        <f t="shared" ca="1" si="608"/>
        <v>-7421059.5899999999</v>
      </c>
      <c r="RJ29" s="930">
        <f t="shared" ca="1" si="608"/>
        <v>-7439336.54</v>
      </c>
      <c r="RK29" s="930">
        <f t="shared" ca="1" si="608"/>
        <v>-7457627.8300000001</v>
      </c>
      <c r="RL29" s="930">
        <f t="shared" ca="1" si="608"/>
        <v>-7475917.9900000002</v>
      </c>
      <c r="RM29" s="930">
        <f t="shared" ca="1" si="608"/>
        <v>-7494155.4900000002</v>
      </c>
      <c r="RN29" s="930">
        <f t="shared" ca="1" si="608"/>
        <v>-7512432.4399999995</v>
      </c>
      <c r="RO29" s="930">
        <f t="shared" ca="1" si="608"/>
        <v>-7530745</v>
      </c>
      <c r="RP29" s="930">
        <f t="shared" ca="1" si="608"/>
        <v>-7549013.8900000006</v>
      </c>
      <c r="RQ29" s="930">
        <f t="shared" ca="1" si="608"/>
        <v>-7567269.7200000007</v>
      </c>
      <c r="RR29" s="930">
        <f t="shared" ca="1" si="608"/>
        <v>-7585528.3399999999</v>
      </c>
      <c r="RS29" s="930">
        <f t="shared" ca="1" si="608"/>
        <v>-7603872.29</v>
      </c>
      <c r="RT29" s="930">
        <f t="shared" ca="1" si="608"/>
        <v>-7622109.79</v>
      </c>
      <c r="RU29" s="930">
        <f t="shared" ca="1" si="608"/>
        <v>-7640386.7400000002</v>
      </c>
      <c r="RV29" s="930">
        <f t="shared" ca="1" si="608"/>
        <v>-7658678.0300000003</v>
      </c>
      <c r="RW29" s="930">
        <f t="shared" ref="RW29:UH29" ca="1" si="609">RW27-$M29</f>
        <v>-7676968.1899999995</v>
      </c>
      <c r="RX29" s="930">
        <f t="shared" ca="1" si="609"/>
        <v>-7695205.6899999995</v>
      </c>
      <c r="RY29" s="930">
        <f t="shared" ca="1" si="609"/>
        <v>-7713482.6399999997</v>
      </c>
      <c r="RZ29" s="930">
        <f t="shared" ca="1" si="609"/>
        <v>-7731826.5899999999</v>
      </c>
      <c r="SA29" s="930">
        <f t="shared" ca="1" si="609"/>
        <v>-7750064.0899999999</v>
      </c>
      <c r="SB29" s="930">
        <f t="shared" ca="1" si="609"/>
        <v>-7768319.9199999999</v>
      </c>
      <c r="SC29" s="930">
        <f t="shared" ca="1" si="609"/>
        <v>-7786578.54</v>
      </c>
      <c r="SD29" s="930">
        <f t="shared" ca="1" si="609"/>
        <v>-7804922.4900000002</v>
      </c>
      <c r="SE29" s="930">
        <f t="shared" ca="1" si="609"/>
        <v>-7817727.2000000002</v>
      </c>
      <c r="SF29" s="930">
        <f t="shared" ca="1" si="609"/>
        <v>-7829280.4000000004</v>
      </c>
      <c r="SG29" s="930">
        <f t="shared" ca="1" si="609"/>
        <v>-7840794.1500000004</v>
      </c>
      <c r="SH29" s="930">
        <f t="shared" ca="1" si="609"/>
        <v>-7852360.5600000005</v>
      </c>
      <c r="SI29" s="930">
        <f t="shared" ca="1" si="609"/>
        <v>-7863874.3100000005</v>
      </c>
      <c r="SJ29" s="930">
        <f t="shared" ca="1" si="609"/>
        <v>-7875427.5099999998</v>
      </c>
      <c r="SK29" s="930">
        <f t="shared" ca="1" si="609"/>
        <v>-7886993.9199999999</v>
      </c>
      <c r="SL29" s="930">
        <f t="shared" ca="1" si="609"/>
        <v>-7898507.6699999999</v>
      </c>
      <c r="SM29" s="930">
        <f t="shared" ca="1" si="609"/>
        <v>-7910060.8700000001</v>
      </c>
      <c r="SN29" s="930">
        <f t="shared" ca="1" si="609"/>
        <v>-7921574.6200000001</v>
      </c>
      <c r="SO29" s="930">
        <f t="shared" ca="1" si="609"/>
        <v>-7933141.0300000003</v>
      </c>
      <c r="SP29" s="930">
        <f t="shared" ca="1" si="609"/>
        <v>-7944654.7800000003</v>
      </c>
      <c r="SQ29" s="930">
        <f t="shared" ca="1" si="609"/>
        <v>-7956207.9800000004</v>
      </c>
      <c r="SR29" s="930">
        <f t="shared" ca="1" si="609"/>
        <v>-7967743</v>
      </c>
      <c r="SS29" s="930">
        <f t="shared" ca="1" si="609"/>
        <v>-7979288.1400000006</v>
      </c>
      <c r="ST29" s="930">
        <f t="shared" ca="1" si="609"/>
        <v>-7990820.2200000007</v>
      </c>
      <c r="SU29" s="930">
        <f t="shared" ca="1" si="609"/>
        <v>-8002355.0899999999</v>
      </c>
      <c r="SV29" s="930">
        <f t="shared" ca="1" si="609"/>
        <v>-8013921.5</v>
      </c>
      <c r="SW29" s="930">
        <f t="shared" ca="1" si="609"/>
        <v>-8025435.25</v>
      </c>
      <c r="SX29" s="930">
        <f t="shared" ca="1" si="609"/>
        <v>-8036988.4499999993</v>
      </c>
      <c r="SY29" s="930">
        <f t="shared" ca="1" si="609"/>
        <v>-8048502.1999999993</v>
      </c>
      <c r="SZ29" s="930">
        <f t="shared" ca="1" si="609"/>
        <v>-8060068.6099999994</v>
      </c>
      <c r="TA29" s="930">
        <f t="shared" ca="1" si="609"/>
        <v>-8071582.3599999994</v>
      </c>
      <c r="TB29" s="930">
        <f t="shared" ca="1" si="609"/>
        <v>-8083135.5600000005</v>
      </c>
      <c r="TC29" s="930">
        <f t="shared" ca="1" si="609"/>
        <v>-8094701.9699999997</v>
      </c>
      <c r="TD29" s="930">
        <f t="shared" ca="1" si="609"/>
        <v>-8106215.7199999997</v>
      </c>
      <c r="TE29" s="930">
        <f t="shared" ca="1" si="609"/>
        <v>-8117747.7999999998</v>
      </c>
      <c r="TF29" s="930">
        <f t="shared" ca="1" si="609"/>
        <v>-8129282.6699999999</v>
      </c>
      <c r="TG29" s="930">
        <f t="shared" ca="1" si="609"/>
        <v>-8140849.0800000001</v>
      </c>
      <c r="TH29" s="930">
        <f t="shared" ca="1" si="609"/>
        <v>-8152362.8300000001</v>
      </c>
      <c r="TI29" s="930">
        <f t="shared" ca="1" si="609"/>
        <v>-8163916.0299999993</v>
      </c>
      <c r="TJ29" s="930">
        <f t="shared" ca="1" si="609"/>
        <v>-8175429.7799999993</v>
      </c>
      <c r="TK29" s="930">
        <f t="shared" ca="1" si="609"/>
        <v>-8186996.1899999995</v>
      </c>
      <c r="TL29" s="930">
        <f t="shared" ca="1" si="609"/>
        <v>-8198509.9399999995</v>
      </c>
      <c r="TM29" s="930">
        <f t="shared" ca="1" si="609"/>
        <v>-8210063.1400000006</v>
      </c>
      <c r="TN29" s="930">
        <f t="shared" ca="1" si="609"/>
        <v>-8221629.5499999998</v>
      </c>
      <c r="TO29" s="930">
        <f t="shared" ca="1" si="609"/>
        <v>-8233143.2999999998</v>
      </c>
      <c r="TP29" s="930">
        <f t="shared" ca="1" si="609"/>
        <v>-8244696.5</v>
      </c>
      <c r="TQ29" s="930">
        <f t="shared" ca="1" si="609"/>
        <v>-8256210.25</v>
      </c>
      <c r="TR29" s="930">
        <f t="shared" ca="1" si="609"/>
        <v>-8267776.6600000001</v>
      </c>
      <c r="TS29" s="930">
        <f t="shared" ca="1" si="609"/>
        <v>-8279290.4100000001</v>
      </c>
      <c r="TT29" s="930">
        <f t="shared" ca="1" si="609"/>
        <v>-8290843.6100000003</v>
      </c>
      <c r="TU29" s="930">
        <f t="shared" ca="1" si="609"/>
        <v>-8302378.6299999999</v>
      </c>
      <c r="TV29" s="930">
        <f t="shared" ca="1" si="609"/>
        <v>-8313923.7699999996</v>
      </c>
      <c r="TW29" s="930">
        <f t="shared" ca="1" si="609"/>
        <v>-8325455.8499999996</v>
      </c>
      <c r="TX29" s="930">
        <f t="shared" ca="1" si="609"/>
        <v>-8336990.7199999997</v>
      </c>
      <c r="TY29" s="930">
        <f t="shared" ca="1" si="609"/>
        <v>-8348557.1299999999</v>
      </c>
      <c r="TZ29" s="930">
        <f t="shared" ca="1" si="609"/>
        <v>-8360070.8799999999</v>
      </c>
      <c r="UA29" s="930">
        <f t="shared" ca="1" si="609"/>
        <v>-8371624.0800000001</v>
      </c>
      <c r="UB29" s="930">
        <f t="shared" ca="1" si="609"/>
        <v>-8383137.8300000001</v>
      </c>
      <c r="UC29" s="930">
        <f t="shared" ca="1" si="609"/>
        <v>-8394704.2400000002</v>
      </c>
      <c r="UD29" s="930">
        <f t="shared" ca="1" si="609"/>
        <v>-8406217.9900000002</v>
      </c>
      <c r="UE29" s="930">
        <f t="shared" ca="1" si="609"/>
        <v>-8417771.1899999995</v>
      </c>
      <c r="UF29" s="930">
        <f t="shared" ca="1" si="609"/>
        <v>-8429337.5999999996</v>
      </c>
      <c r="UG29" s="930">
        <f t="shared" ca="1" si="609"/>
        <v>-8440851.3499999996</v>
      </c>
      <c r="UH29" s="930">
        <f t="shared" ca="1" si="609"/>
        <v>-8452383.4299999997</v>
      </c>
      <c r="UI29" s="930">
        <f t="shared" ref="UI29:WT29" ca="1" si="610">UI27-$M29</f>
        <v>-8463918.3000000007</v>
      </c>
      <c r="UJ29" s="930">
        <f t="shared" ca="1" si="610"/>
        <v>-8475484.7100000009</v>
      </c>
      <c r="UK29" s="930">
        <f t="shared" ca="1" si="610"/>
        <v>-8486998.4600000009</v>
      </c>
      <c r="UL29" s="930">
        <f t="shared" ca="1" si="610"/>
        <v>-8498551.6600000001</v>
      </c>
      <c r="UM29" s="930">
        <f t="shared" ca="1" si="610"/>
        <v>-8510065.4100000001</v>
      </c>
      <c r="UN29" s="930">
        <f t="shared" ca="1" si="610"/>
        <v>-8521631.8200000003</v>
      </c>
      <c r="UO29" s="930">
        <f t="shared" ca="1" si="610"/>
        <v>-8533145.5700000003</v>
      </c>
      <c r="UP29" s="930">
        <f t="shared" ca="1" si="610"/>
        <v>-8544698.7699999996</v>
      </c>
      <c r="UQ29" s="930">
        <f t="shared" ca="1" si="610"/>
        <v>-8556265.1799999997</v>
      </c>
      <c r="UR29" s="930">
        <f t="shared" ca="1" si="610"/>
        <v>-8567778.9299999997</v>
      </c>
      <c r="US29" s="930">
        <f t="shared" ca="1" si="610"/>
        <v>-8579332.129999999</v>
      </c>
      <c r="UT29" s="930">
        <f t="shared" ca="1" si="610"/>
        <v>-8590845.879999999</v>
      </c>
      <c r="UU29" s="930">
        <f t="shared" ca="1" si="610"/>
        <v>-8602412.2899999991</v>
      </c>
      <c r="UV29" s="930">
        <f t="shared" ca="1" si="610"/>
        <v>-8613926.0399999991</v>
      </c>
      <c r="UW29" s="930">
        <f t="shared" ca="1" si="610"/>
        <v>-8625479.2400000002</v>
      </c>
      <c r="UX29" s="930">
        <f t="shared" ca="1" si="610"/>
        <v>-8637014.2599999998</v>
      </c>
      <c r="UY29" s="930">
        <f t="shared" ca="1" si="610"/>
        <v>-8648559.4000000004</v>
      </c>
      <c r="UZ29" s="930">
        <f t="shared" ca="1" si="610"/>
        <v>-8660091.4800000004</v>
      </c>
      <c r="VA29" s="930">
        <f t="shared" ca="1" si="610"/>
        <v>-8671626.3499999996</v>
      </c>
      <c r="VB29" s="930">
        <f t="shared" ca="1" si="610"/>
        <v>-8683192.7599999998</v>
      </c>
      <c r="VC29" s="930">
        <f t="shared" ca="1" si="610"/>
        <v>-8694706.5099999998</v>
      </c>
      <c r="VD29" s="930">
        <f t="shared" ca="1" si="610"/>
        <v>-8706259.7100000009</v>
      </c>
      <c r="VE29" s="930">
        <f t="shared" ca="1" si="610"/>
        <v>-8717773.4600000009</v>
      </c>
      <c r="VF29" s="930">
        <f t="shared" ca="1" si="610"/>
        <v>-8729339.870000001</v>
      </c>
      <c r="VG29" s="930">
        <f t="shared" ca="1" si="610"/>
        <v>-8740853.620000001</v>
      </c>
      <c r="VH29" s="930">
        <f t="shared" ca="1" si="610"/>
        <v>-8752406.8200000003</v>
      </c>
      <c r="VI29" s="930">
        <f t="shared" ca="1" si="610"/>
        <v>-8763973.2300000004</v>
      </c>
      <c r="VJ29" s="930">
        <f t="shared" ca="1" si="610"/>
        <v>-8775486.9800000004</v>
      </c>
      <c r="VK29" s="930">
        <f t="shared" ca="1" si="610"/>
        <v>-8787019.0600000005</v>
      </c>
      <c r="VL29" s="930">
        <f t="shared" ca="1" si="610"/>
        <v>-8798553.9299999997</v>
      </c>
      <c r="VM29" s="930">
        <f t="shared" ca="1" si="610"/>
        <v>-8810120.3399999999</v>
      </c>
      <c r="VN29" s="930">
        <f t="shared" ca="1" si="610"/>
        <v>-8821634.0899999999</v>
      </c>
      <c r="VO29" s="930">
        <f t="shared" ca="1" si="610"/>
        <v>-8833187.2899999991</v>
      </c>
      <c r="VP29" s="930">
        <f t="shared" ca="1" si="610"/>
        <v>-8844701.0399999991</v>
      </c>
      <c r="VQ29" s="930">
        <f t="shared" ca="1" si="610"/>
        <v>-8856267.4499999993</v>
      </c>
      <c r="VR29" s="930">
        <f t="shared" ca="1" si="610"/>
        <v>-8867781.1999999993</v>
      </c>
      <c r="VS29" s="930">
        <f t="shared" ca="1" si="610"/>
        <v>-8879334.4000000004</v>
      </c>
      <c r="VT29" s="930">
        <f t="shared" ca="1" si="610"/>
        <v>-8890900.8100000005</v>
      </c>
      <c r="VU29" s="930">
        <f t="shared" ca="1" si="610"/>
        <v>-8902414.5600000005</v>
      </c>
      <c r="VV29" s="930">
        <f t="shared" ca="1" si="610"/>
        <v>-8913967.7599999998</v>
      </c>
      <c r="VW29" s="930">
        <f t="shared" ca="1" si="610"/>
        <v>-8925481.5099999998</v>
      </c>
      <c r="VX29" s="930">
        <f t="shared" ca="1" si="610"/>
        <v>-8937047.9199999999</v>
      </c>
      <c r="VY29" s="930">
        <f t="shared" ca="1" si="610"/>
        <v>-8948561.6699999999</v>
      </c>
      <c r="VZ29" s="930">
        <f t="shared" ca="1" si="610"/>
        <v>-8960114.870000001</v>
      </c>
      <c r="WA29" s="930">
        <f t="shared" ca="1" si="610"/>
        <v>-8971649.8900000006</v>
      </c>
      <c r="WB29" s="930">
        <f t="shared" ca="1" si="610"/>
        <v>-8983195.0299999993</v>
      </c>
      <c r="WC29" s="930">
        <f t="shared" ca="1" si="610"/>
        <v>-8994727.1099999994</v>
      </c>
      <c r="WD29" s="930">
        <f t="shared" ca="1" si="610"/>
        <v>-9006261.9800000004</v>
      </c>
      <c r="WE29" s="930">
        <f t="shared" ca="1" si="610"/>
        <v>-9017828.3900000006</v>
      </c>
      <c r="WF29" s="930">
        <f t="shared" ca="1" si="610"/>
        <v>-9029342.1400000006</v>
      </c>
      <c r="WG29" s="930">
        <f t="shared" ca="1" si="610"/>
        <v>-9040895.3399999999</v>
      </c>
      <c r="WH29" s="930">
        <f t="shared" ca="1" si="610"/>
        <v>-9052409.0899999999</v>
      </c>
      <c r="WI29" s="930">
        <f t="shared" ca="1" si="610"/>
        <v>-9063975.5</v>
      </c>
      <c r="WJ29" s="930">
        <f t="shared" ca="1" si="610"/>
        <v>-9075489.25</v>
      </c>
      <c r="WK29" s="930">
        <f t="shared" ca="1" si="610"/>
        <v>-9087042.4499999993</v>
      </c>
      <c r="WL29" s="930">
        <f t="shared" ca="1" si="610"/>
        <v>-9098608.8599999994</v>
      </c>
      <c r="WM29" s="930">
        <f t="shared" ca="1" si="610"/>
        <v>-9110122.6099999994</v>
      </c>
      <c r="WN29" s="930">
        <f t="shared" ca="1" si="610"/>
        <v>-9121654.6899999995</v>
      </c>
      <c r="WO29" s="930">
        <f t="shared" ca="1" si="610"/>
        <v>-9133189.5600000005</v>
      </c>
      <c r="WP29" s="930">
        <f t="shared" ca="1" si="610"/>
        <v>-9144755.9699999988</v>
      </c>
      <c r="WQ29" s="930">
        <f t="shared" ca="1" si="610"/>
        <v>-9156269.7199999988</v>
      </c>
      <c r="WR29" s="930">
        <f t="shared" ca="1" si="610"/>
        <v>-9167822.9199999999</v>
      </c>
      <c r="WS29" s="930">
        <f t="shared" ca="1" si="610"/>
        <v>-9179336.6699999999</v>
      </c>
      <c r="WT29" s="930">
        <f t="shared" ca="1" si="610"/>
        <v>-9190903.0800000001</v>
      </c>
      <c r="WU29" s="930">
        <f t="shared" ref="WU29:ZF29" ca="1" si="611">WU27-$M29</f>
        <v>-9202416.8300000001</v>
      </c>
      <c r="WV29" s="930">
        <f t="shared" ca="1" si="611"/>
        <v>-9213970.0300000012</v>
      </c>
      <c r="WW29" s="930">
        <f t="shared" ca="1" si="611"/>
        <v>-9225536.4399999995</v>
      </c>
      <c r="WX29" s="930">
        <f t="shared" ca="1" si="611"/>
        <v>-9237050.1899999995</v>
      </c>
      <c r="WY29" s="930">
        <f t="shared" ca="1" si="611"/>
        <v>-9248603.3900000006</v>
      </c>
      <c r="WZ29" s="930">
        <f t="shared" ca="1" si="611"/>
        <v>-9260117.1400000006</v>
      </c>
      <c r="XA29" s="930">
        <f t="shared" ca="1" si="611"/>
        <v>-9271683.5500000007</v>
      </c>
      <c r="XB29" s="930">
        <f t="shared" ca="1" si="611"/>
        <v>-9283197.3000000007</v>
      </c>
      <c r="XC29" s="930">
        <f t="shared" ca="1" si="611"/>
        <v>-9294750.5</v>
      </c>
      <c r="XD29" s="930">
        <f t="shared" ca="1" si="611"/>
        <v>-9306285.5199999996</v>
      </c>
      <c r="XE29" s="930">
        <f t="shared" ca="1" si="611"/>
        <v>-9317830.6600000001</v>
      </c>
      <c r="XF29" s="930">
        <f t="shared" ca="1" si="611"/>
        <v>-9329362.7400000002</v>
      </c>
      <c r="XG29" s="930">
        <f t="shared" ca="1" si="611"/>
        <v>-9340897.6099999994</v>
      </c>
      <c r="XH29" s="930">
        <f t="shared" ca="1" si="611"/>
        <v>-9352464.0199999996</v>
      </c>
      <c r="XI29" s="930">
        <f t="shared" ca="1" si="611"/>
        <v>-9363977.7699999996</v>
      </c>
      <c r="XJ29" s="930">
        <f t="shared" ca="1" si="611"/>
        <v>-9375530.9700000007</v>
      </c>
      <c r="XK29" s="930">
        <f t="shared" ca="1" si="611"/>
        <v>-9387044.7200000007</v>
      </c>
      <c r="XL29" s="930">
        <f t="shared" ca="1" si="611"/>
        <v>-9398611.129999999</v>
      </c>
      <c r="XM29" s="930">
        <f t="shared" ca="1" si="611"/>
        <v>-9410124.879999999</v>
      </c>
      <c r="XN29" s="930">
        <f t="shared" ca="1" si="611"/>
        <v>-9421678.0800000001</v>
      </c>
      <c r="XO29" s="930">
        <f t="shared" ca="1" si="611"/>
        <v>-9433244.4900000002</v>
      </c>
      <c r="XP29" s="930">
        <f t="shared" ca="1" si="611"/>
        <v>-9444758.2400000002</v>
      </c>
      <c r="XQ29" s="930">
        <f t="shared" ca="1" si="611"/>
        <v>-9456290.3200000003</v>
      </c>
      <c r="XR29" s="930">
        <f t="shared" ca="1" si="611"/>
        <v>-9467825.1899999995</v>
      </c>
      <c r="XS29" s="930">
        <f t="shared" ca="1" si="611"/>
        <v>-9477068.7400000002</v>
      </c>
      <c r="XT29" s="930">
        <f t="shared" ca="1" si="611"/>
        <v>-9484658.7400000002</v>
      </c>
      <c r="XU29" s="930">
        <f t="shared" ca="1" si="611"/>
        <v>-9492288.1899999995</v>
      </c>
      <c r="XV29" s="930">
        <f t="shared" ca="1" si="611"/>
        <v>-9499878.1899999995</v>
      </c>
      <c r="XW29" s="930">
        <f t="shared" ca="1" si="611"/>
        <v>-9507489.4600000009</v>
      </c>
      <c r="XX29" s="930">
        <f t="shared" ca="1" si="611"/>
        <v>-9515079.4600000009</v>
      </c>
      <c r="XY29" s="930">
        <f t="shared" ca="1" si="611"/>
        <v>-9522708.9100000001</v>
      </c>
      <c r="XZ29" s="930">
        <f t="shared" ca="1" si="611"/>
        <v>-9530320.1799999997</v>
      </c>
      <c r="YA29" s="930">
        <f t="shared" ca="1" si="611"/>
        <v>-9537910.1799999997</v>
      </c>
      <c r="YB29" s="930">
        <f t="shared" ca="1" si="611"/>
        <v>-9545539.6300000008</v>
      </c>
      <c r="YC29" s="930">
        <f t="shared" ca="1" si="611"/>
        <v>-9553129.6300000008</v>
      </c>
      <c r="YD29" s="930">
        <f t="shared" ca="1" si="611"/>
        <v>-9560740.9000000004</v>
      </c>
      <c r="YE29" s="930">
        <f t="shared" ca="1" si="611"/>
        <v>-9568330.9000000004</v>
      </c>
      <c r="YF29" s="930">
        <f t="shared" ca="1" si="611"/>
        <v>-9575960.3499999996</v>
      </c>
      <c r="YG29" s="930">
        <f t="shared" ca="1" si="611"/>
        <v>-9581037.2200000007</v>
      </c>
      <c r="YH29" s="930">
        <f t="shared" ca="1" si="611"/>
        <v>-9585987.2200000007</v>
      </c>
      <c r="YI29" s="930">
        <f t="shared" ca="1" si="611"/>
        <v>-9590955.5500000007</v>
      </c>
      <c r="YJ29" s="930">
        <f t="shared" ca="1" si="611"/>
        <v>-9595905.5500000007</v>
      </c>
      <c r="YK29" s="930">
        <f t="shared" ca="1" si="611"/>
        <v>-9600876.8200000003</v>
      </c>
      <c r="YL29" s="930">
        <f t="shared" ca="1" si="611"/>
        <v>-9605826.8200000003</v>
      </c>
      <c r="YM29" s="930">
        <f t="shared" ca="1" si="611"/>
        <v>-9610795.1500000004</v>
      </c>
      <c r="YN29" s="930">
        <f t="shared" ca="1" si="611"/>
        <v>-9615745.1500000004</v>
      </c>
      <c r="YO29" s="930">
        <f t="shared" ca="1" si="611"/>
        <v>-9620716.4199999999</v>
      </c>
      <c r="YP29" s="930">
        <f t="shared" ca="1" si="611"/>
        <v>-9625666.4199999999</v>
      </c>
      <c r="YQ29" s="930">
        <f t="shared" ca="1" si="611"/>
        <v>-9630634.75</v>
      </c>
      <c r="YR29" s="930">
        <f t="shared" ca="1" si="611"/>
        <v>-9635606.0199999996</v>
      </c>
      <c r="YS29" s="930">
        <f t="shared" ca="1" si="611"/>
        <v>-9640556.0199999996</v>
      </c>
      <c r="YT29" s="930">
        <f t="shared" ca="1" si="611"/>
        <v>-9645524.3499999996</v>
      </c>
      <c r="YU29" s="930">
        <f t="shared" ca="1" si="611"/>
        <v>-9650474.3499999996</v>
      </c>
      <c r="YV29" s="930">
        <f t="shared" ca="1" si="611"/>
        <v>-9655445.6199999992</v>
      </c>
      <c r="YW29" s="930">
        <f t="shared" ca="1" si="611"/>
        <v>-9660395.6199999992</v>
      </c>
      <c r="YX29" s="930">
        <f t="shared" ca="1" si="611"/>
        <v>-9665363.9499999993</v>
      </c>
      <c r="YY29" s="930">
        <f t="shared" ca="1" si="611"/>
        <v>-9670313.9499999993</v>
      </c>
      <c r="YZ29" s="930">
        <f t="shared" ca="1" si="611"/>
        <v>-9675285.2200000007</v>
      </c>
      <c r="ZA29" s="930">
        <f t="shared" ca="1" si="611"/>
        <v>-9680235.2200000007</v>
      </c>
      <c r="ZB29" s="930">
        <f t="shared" ca="1" si="611"/>
        <v>-9685203.5500000007</v>
      </c>
      <c r="ZC29" s="930">
        <f t="shared" ca="1" si="611"/>
        <v>-9690174.8200000003</v>
      </c>
      <c r="ZD29" s="930">
        <f t="shared" ca="1" si="611"/>
        <v>-9695124.8200000003</v>
      </c>
      <c r="ZE29" s="930">
        <f t="shared" ca="1" si="611"/>
        <v>-9700093.1500000004</v>
      </c>
      <c r="ZF29" s="930">
        <f t="shared" ca="1" si="611"/>
        <v>-9705043.1500000004</v>
      </c>
      <c r="ZG29" s="930">
        <f t="shared" ref="ZG29:ZZ29" ca="1" si="612">ZG27-$M29</f>
        <v>-9710014.4199999999</v>
      </c>
      <c r="ZH29" s="930">
        <f t="shared" ca="1" si="612"/>
        <v>-9714964.4199999999</v>
      </c>
      <c r="ZI29" s="930">
        <f t="shared" ca="1" si="612"/>
        <v>-9719932.75</v>
      </c>
      <c r="ZJ29" s="930">
        <f t="shared" ca="1" si="612"/>
        <v>-9724904.0199999996</v>
      </c>
      <c r="ZK29" s="930">
        <f t="shared" ca="1" si="612"/>
        <v>-9729854.0199999996</v>
      </c>
      <c r="ZL29" s="930">
        <f t="shared" ca="1" si="612"/>
        <v>-9734822.3499999996</v>
      </c>
      <c r="ZM29" s="930">
        <f t="shared" ca="1" si="612"/>
        <v>-9739772.3499999996</v>
      </c>
      <c r="ZN29" s="930">
        <f t="shared" ca="1" si="612"/>
        <v>-9744743.6199999992</v>
      </c>
      <c r="ZO29" s="930">
        <f t="shared" ca="1" si="612"/>
        <v>-9749693.6199999992</v>
      </c>
      <c r="ZP29" s="930">
        <f t="shared" ca="1" si="612"/>
        <v>-9754661.9499999993</v>
      </c>
      <c r="ZQ29" s="930">
        <f t="shared" ca="1" si="612"/>
        <v>-9759611.9499999993</v>
      </c>
      <c r="ZR29" s="930">
        <f t="shared" ca="1" si="612"/>
        <v>-9764583.2200000007</v>
      </c>
      <c r="ZS29" s="930">
        <f t="shared" ca="1" si="612"/>
        <v>-9769533.2200000007</v>
      </c>
      <c r="ZT29" s="930">
        <f t="shared" ca="1" si="612"/>
        <v>-9774501.5500000007</v>
      </c>
      <c r="ZU29" s="930">
        <f t="shared" ca="1" si="612"/>
        <v>-9779472.8200000003</v>
      </c>
      <c r="ZV29" s="930">
        <f t="shared" ca="1" si="612"/>
        <v>-9784422.8200000003</v>
      </c>
      <c r="ZW29" s="930">
        <f t="shared" ca="1" si="612"/>
        <v>-9789391.1500000004</v>
      </c>
      <c r="ZX29" s="930">
        <f t="shared" ca="1" si="612"/>
        <v>-9794341.1500000004</v>
      </c>
      <c r="ZY29" s="930">
        <f t="shared" ca="1" si="612"/>
        <v>-9799312.4199999999</v>
      </c>
      <c r="ZZ29" s="930">
        <f t="shared" ca="1" si="612"/>
        <v>-9804262.4199999999</v>
      </c>
    </row>
    <row r="30" spans="1:702" s="177" customFormat="1" ht="12" x14ac:dyDescent="0.2">
      <c r="B30" s="185"/>
      <c r="C30" s="185"/>
      <c r="D30" s="185"/>
      <c r="E30" s="179"/>
      <c r="F30" s="185"/>
      <c r="G30" s="185"/>
      <c r="H30" s="190"/>
      <c r="I30" s="185"/>
      <c r="J30" s="191"/>
      <c r="L30" s="943"/>
      <c r="M30" s="190" t="s">
        <v>349</v>
      </c>
      <c r="N30" s="930">
        <f ca="1">IF(N29&lt;0,N29*-1,N29)</f>
        <v>3028613.5500000007</v>
      </c>
      <c r="O30" s="930">
        <f t="shared" ref="O30:AP30" ca="1" si="613">IF(O29&lt;0,O29*-1,O29)</f>
        <v>3004113.5100000016</v>
      </c>
      <c r="P30" s="930">
        <f t="shared" ca="1" si="613"/>
        <v>2979578.84</v>
      </c>
      <c r="Q30" s="930">
        <f t="shared" ca="1" si="613"/>
        <v>2955118.6799999997</v>
      </c>
      <c r="R30" s="930">
        <f t="shared" ca="1" si="613"/>
        <v>2930632.9800000004</v>
      </c>
      <c r="S30" s="930">
        <f t="shared" ca="1" si="613"/>
        <v>2906111.6700000018</v>
      </c>
      <c r="T30" s="930">
        <f t="shared" ca="1" si="613"/>
        <v>2881598.2700000033</v>
      </c>
      <c r="U30" s="930">
        <f t="shared" ca="1" si="613"/>
        <v>2857119.7800000012</v>
      </c>
      <c r="V30" s="930">
        <f t="shared" ca="1" si="613"/>
        <v>2832652.41</v>
      </c>
      <c r="W30" s="930">
        <f t="shared" ca="1" si="613"/>
        <v>2808063.9499999993</v>
      </c>
      <c r="X30" s="930">
        <f t="shared" ca="1" si="613"/>
        <v>2783603.7899999991</v>
      </c>
      <c r="Y30" s="930">
        <f t="shared" ca="1" si="613"/>
        <v>2759118.09</v>
      </c>
      <c r="Z30" s="930">
        <f t="shared" ca="1" si="613"/>
        <v>2734618.0499999989</v>
      </c>
      <c r="AA30" s="930">
        <f t="shared" ca="1" si="613"/>
        <v>2710083.379999999</v>
      </c>
      <c r="AB30" s="930">
        <f t="shared" ca="1" si="613"/>
        <v>2685623.2199999988</v>
      </c>
      <c r="AC30" s="930">
        <f t="shared" ca="1" si="613"/>
        <v>2661137.5199999996</v>
      </c>
      <c r="AD30" s="930">
        <f t="shared" ca="1" si="613"/>
        <v>2636549.0600000005</v>
      </c>
      <c r="AE30" s="930">
        <f t="shared" ca="1" si="613"/>
        <v>2612088.9000000004</v>
      </c>
      <c r="AF30" s="930">
        <f t="shared" ca="1" si="613"/>
        <v>2587624.3200000003</v>
      </c>
      <c r="AG30" s="930">
        <f t="shared" ca="1" si="613"/>
        <v>2563156.9500000011</v>
      </c>
      <c r="AH30" s="930">
        <f t="shared" ca="1" si="613"/>
        <v>2538568.4900000021</v>
      </c>
      <c r="AI30" s="930">
        <f t="shared" ca="1" si="613"/>
        <v>2514108.3300000019</v>
      </c>
      <c r="AJ30" s="930">
        <f t="shared" ca="1" si="613"/>
        <v>2489622.6300000027</v>
      </c>
      <c r="AK30" s="930">
        <f t="shared" ca="1" si="613"/>
        <v>2465122.5900000017</v>
      </c>
      <c r="AL30" s="930">
        <f t="shared" ca="1" si="613"/>
        <v>2440587.92</v>
      </c>
      <c r="AM30" s="930">
        <f t="shared" ca="1" si="613"/>
        <v>2416127.7599999998</v>
      </c>
      <c r="AN30" s="930">
        <f t="shared" ca="1" si="613"/>
        <v>2391642.0600000005</v>
      </c>
      <c r="AO30" s="930">
        <f t="shared" ca="1" si="613"/>
        <v>2367053.5999999996</v>
      </c>
      <c r="AP30" s="930">
        <f t="shared" ca="1" si="613"/>
        <v>2342593.4399999995</v>
      </c>
      <c r="AQ30" s="930">
        <f t="shared" ref="AQ30:CZ30" ca="1" si="614">IF(AQ29&lt;0,AQ29*-1,AQ29)</f>
        <v>2318107.7400000002</v>
      </c>
      <c r="AR30" s="930">
        <f t="shared" ca="1" si="614"/>
        <v>2293607.7000000011</v>
      </c>
      <c r="AS30" s="930">
        <f t="shared" ca="1" si="614"/>
        <v>2269073.0300000012</v>
      </c>
      <c r="AT30" s="930">
        <f t="shared" ca="1" si="614"/>
        <v>2244612.870000001</v>
      </c>
      <c r="AU30" s="930">
        <f t="shared" ca="1" si="614"/>
        <v>2220127.17</v>
      </c>
      <c r="AV30" s="930">
        <f t="shared" ca="1" si="614"/>
        <v>2195605.8599999994</v>
      </c>
      <c r="AW30" s="930">
        <f t="shared" ca="1" si="614"/>
        <v>2171092.4600000009</v>
      </c>
      <c r="AX30" s="930">
        <f t="shared" ca="1" si="614"/>
        <v>2146613.9699999988</v>
      </c>
      <c r="AY30" s="930">
        <f t="shared" ca="1" si="614"/>
        <v>2122146.6000000015</v>
      </c>
      <c r="AZ30" s="930">
        <f t="shared" ca="1" si="614"/>
        <v>2097558.1400000006</v>
      </c>
      <c r="BA30" s="930">
        <f t="shared" ca="1" si="614"/>
        <v>2073097.9800000004</v>
      </c>
      <c r="BB30" s="930">
        <f t="shared" ca="1" si="614"/>
        <v>2048612.2800000012</v>
      </c>
      <c r="BC30" s="930">
        <f t="shared" ca="1" si="614"/>
        <v>2024112.2399999984</v>
      </c>
      <c r="BD30" s="930">
        <f t="shared" ca="1" si="614"/>
        <v>1999577.5700000003</v>
      </c>
      <c r="BE30" s="930">
        <f t="shared" ca="1" si="614"/>
        <v>1975117.4100000001</v>
      </c>
      <c r="BF30" s="930">
        <f t="shared" ca="1" si="614"/>
        <v>1950631.7100000009</v>
      </c>
      <c r="BG30" s="930">
        <f t="shared" ca="1" si="614"/>
        <v>1926043.2500000019</v>
      </c>
      <c r="BH30" s="930">
        <f t="shared" ca="1" si="614"/>
        <v>1901583.0900000017</v>
      </c>
      <c r="BI30" s="930">
        <f t="shared" ca="1" si="614"/>
        <v>1877118.5100000016</v>
      </c>
      <c r="BJ30" s="930">
        <f t="shared" ca="1" si="614"/>
        <v>1852651.1400000025</v>
      </c>
      <c r="BK30" s="930">
        <f t="shared" ca="1" si="614"/>
        <v>1828062.6799999997</v>
      </c>
      <c r="BL30" s="930">
        <f t="shared" ca="1" si="614"/>
        <v>1803602.5199999996</v>
      </c>
      <c r="BM30" s="930">
        <f t="shared" ca="1" si="614"/>
        <v>1779116.8200000003</v>
      </c>
      <c r="BN30" s="930">
        <f t="shared" ca="1" si="614"/>
        <v>1754616.7800000012</v>
      </c>
      <c r="BO30" s="930">
        <f t="shared" ca="1" si="614"/>
        <v>1730082.1099999994</v>
      </c>
      <c r="BP30" s="930">
        <f t="shared" ca="1" si="614"/>
        <v>1705621.9499999993</v>
      </c>
      <c r="BQ30" s="930">
        <f t="shared" ca="1" si="614"/>
        <v>1681136.2499999981</v>
      </c>
      <c r="BR30" s="930">
        <f t="shared" ca="1" si="614"/>
        <v>1656547.790000001</v>
      </c>
      <c r="BS30" s="930">
        <f t="shared" ca="1" si="614"/>
        <v>1632087.6300000008</v>
      </c>
      <c r="BT30" s="930">
        <f t="shared" ca="1" si="614"/>
        <v>1607601.9299999997</v>
      </c>
      <c r="BU30" s="930">
        <f t="shared" ca="1" si="614"/>
        <v>1583101.8899999987</v>
      </c>
      <c r="BV30" s="930">
        <f t="shared" ca="1" si="614"/>
        <v>1558567.2200000007</v>
      </c>
      <c r="BW30" s="930">
        <f t="shared" ca="1" si="614"/>
        <v>1534107.0600000005</v>
      </c>
      <c r="BX30" s="930">
        <f t="shared" ca="1" si="614"/>
        <v>1509621.3600000013</v>
      </c>
      <c r="BY30" s="930">
        <f t="shared" ca="1" si="614"/>
        <v>1485100.0500000007</v>
      </c>
      <c r="BZ30" s="930">
        <f t="shared" ca="1" si="614"/>
        <v>1460586.6499999985</v>
      </c>
      <c r="CA30" s="930">
        <f t="shared" ca="1" si="614"/>
        <v>1436108.1600000001</v>
      </c>
      <c r="CB30" s="930">
        <f t="shared" ca="1" si="614"/>
        <v>1411640.7899999991</v>
      </c>
      <c r="CC30" s="930">
        <f t="shared" ca="1" si="614"/>
        <v>1387052.3299999982</v>
      </c>
      <c r="CD30" s="930">
        <f t="shared" ca="1" si="614"/>
        <v>1362592.17</v>
      </c>
      <c r="CE30" s="930">
        <f t="shared" ca="1" si="614"/>
        <v>1338106.4700000007</v>
      </c>
      <c r="CF30" s="930">
        <f t="shared" ca="1" si="614"/>
        <v>1313606.4299999997</v>
      </c>
      <c r="CG30" s="930">
        <f t="shared" ca="1" si="614"/>
        <v>1289071.7599999998</v>
      </c>
      <c r="CH30" s="930">
        <f t="shared" ca="1" si="614"/>
        <v>1264611.5999999996</v>
      </c>
      <c r="CI30" s="930">
        <f t="shared" ca="1" si="614"/>
        <v>1240125.9000000004</v>
      </c>
      <c r="CJ30" s="930">
        <f t="shared" ca="1" si="614"/>
        <v>1215537.4400000013</v>
      </c>
      <c r="CK30" s="930">
        <f t="shared" ca="1" si="614"/>
        <v>1191077.2800000012</v>
      </c>
      <c r="CL30" s="930">
        <f t="shared" ca="1" si="614"/>
        <v>1166612.7000000011</v>
      </c>
      <c r="CM30" s="930">
        <f t="shared" ca="1" si="614"/>
        <v>1142145.33</v>
      </c>
      <c r="CN30" s="930">
        <f t="shared" ca="1" si="614"/>
        <v>1117556.870000001</v>
      </c>
      <c r="CO30" s="930">
        <f t="shared" ca="1" si="614"/>
        <v>1093096.7100000009</v>
      </c>
      <c r="CP30" s="930">
        <f t="shared" ca="1" si="614"/>
        <v>1068611.0100000016</v>
      </c>
      <c r="CQ30" s="930">
        <f t="shared" ca="1" si="614"/>
        <v>1044110.9699999988</v>
      </c>
      <c r="CR30" s="930">
        <f t="shared" ca="1" si="614"/>
        <v>1019576.2999999989</v>
      </c>
      <c r="CS30" s="930">
        <f t="shared" ca="1" si="614"/>
        <v>995116.13999999873</v>
      </c>
      <c r="CT30" s="930">
        <f t="shared" ca="1" si="614"/>
        <v>970630.43999999948</v>
      </c>
      <c r="CU30" s="930">
        <f t="shared" ca="1" si="614"/>
        <v>946041.98000000045</v>
      </c>
      <c r="CV30" s="930">
        <f t="shared" ca="1" si="614"/>
        <v>921581.8200000003</v>
      </c>
      <c r="CW30" s="930">
        <f t="shared" ca="1" si="614"/>
        <v>897096.12000000104</v>
      </c>
      <c r="CX30" s="930">
        <f t="shared" ca="1" si="614"/>
        <v>872596.08000000007</v>
      </c>
      <c r="CY30" s="930">
        <f t="shared" ca="1" si="614"/>
        <v>848061.41000000015</v>
      </c>
      <c r="CZ30" s="930">
        <f t="shared" ca="1" si="614"/>
        <v>823601.25000000186</v>
      </c>
      <c r="DA30" s="930">
        <f t="shared" ref="DA30:FL30" ca="1" si="615">IF(DA29&lt;0,DA29*-1,DA29)</f>
        <v>799115.55000000075</v>
      </c>
      <c r="DB30" s="930">
        <f t="shared" ca="1" si="615"/>
        <v>774594.24000000022</v>
      </c>
      <c r="DC30" s="930">
        <f t="shared" ca="1" si="615"/>
        <v>750080.83999999985</v>
      </c>
      <c r="DD30" s="930">
        <f t="shared" ca="1" si="615"/>
        <v>725602.34999999963</v>
      </c>
      <c r="DE30" s="930">
        <f t="shared" ca="1" si="615"/>
        <v>701134.98000000045</v>
      </c>
      <c r="DF30" s="930">
        <f t="shared" ca="1" si="615"/>
        <v>676546.51999999955</v>
      </c>
      <c r="DG30" s="930">
        <f t="shared" ca="1" si="615"/>
        <v>652086.3599999994</v>
      </c>
      <c r="DH30" s="930">
        <f t="shared" ca="1" si="615"/>
        <v>627600.66000000015</v>
      </c>
      <c r="DI30" s="930">
        <f t="shared" ca="1" si="615"/>
        <v>603100.61999999918</v>
      </c>
      <c r="DJ30" s="930">
        <f t="shared" ca="1" si="615"/>
        <v>578565.94999999925</v>
      </c>
      <c r="DK30" s="930">
        <f t="shared" ca="1" si="615"/>
        <v>554105.78999999911</v>
      </c>
      <c r="DL30" s="930">
        <f t="shared" ca="1" si="615"/>
        <v>529620.08999999985</v>
      </c>
      <c r="DM30" s="930">
        <f t="shared" ca="1" si="615"/>
        <v>505031.63000000082</v>
      </c>
      <c r="DN30" s="930">
        <f t="shared" ca="1" si="615"/>
        <v>480571.47000000067</v>
      </c>
      <c r="DO30" s="930">
        <f t="shared" ca="1" si="615"/>
        <v>456106.8900000006</v>
      </c>
      <c r="DP30" s="930">
        <f t="shared" ca="1" si="615"/>
        <v>431639.51999999955</v>
      </c>
      <c r="DQ30" s="930">
        <f t="shared" ca="1" si="615"/>
        <v>407051.06000000052</v>
      </c>
      <c r="DR30" s="930">
        <f t="shared" ca="1" si="615"/>
        <v>382590.90000000037</v>
      </c>
      <c r="DS30" s="930">
        <f t="shared" ca="1" si="615"/>
        <v>358105.20000000112</v>
      </c>
      <c r="DT30" s="930">
        <f t="shared" ca="1" si="615"/>
        <v>333605.16000000201</v>
      </c>
      <c r="DU30" s="930">
        <f t="shared" ca="1" si="615"/>
        <v>309070.49000000022</v>
      </c>
      <c r="DV30" s="930">
        <f t="shared" ca="1" si="615"/>
        <v>284610.33000000007</v>
      </c>
      <c r="DW30" s="930">
        <f t="shared" ca="1" si="615"/>
        <v>260124.62999999896</v>
      </c>
      <c r="DX30" s="930">
        <f t="shared" ca="1" si="615"/>
        <v>235536.16999999993</v>
      </c>
      <c r="DY30" s="930">
        <f t="shared" ca="1" si="615"/>
        <v>211076.00999999978</v>
      </c>
      <c r="DZ30" s="930">
        <f t="shared" ca="1" si="615"/>
        <v>186590.31000000052</v>
      </c>
      <c r="EA30" s="930">
        <f t="shared" ca="1" si="615"/>
        <v>162090.26999999955</v>
      </c>
      <c r="EB30" s="930">
        <f t="shared" ca="1" si="615"/>
        <v>137555.59999999963</v>
      </c>
      <c r="EC30" s="930">
        <f t="shared" ca="1" si="615"/>
        <v>113095.43999999948</v>
      </c>
      <c r="ED30" s="930">
        <f t="shared" ca="1" si="615"/>
        <v>88609.740000000224</v>
      </c>
      <c r="EE30" s="930">
        <f t="shared" ca="1" si="615"/>
        <v>64088.430000001565</v>
      </c>
      <c r="EF30" s="930">
        <f t="shared" ca="1" si="615"/>
        <v>39575.030000001192</v>
      </c>
      <c r="EG30" s="930">
        <f t="shared" ca="1" si="615"/>
        <v>15096.540000000969</v>
      </c>
      <c r="EH30" s="930">
        <f t="shared" ca="1" si="615"/>
        <v>9370.8300000000745</v>
      </c>
      <c r="EI30" s="930">
        <f t="shared" ca="1" si="615"/>
        <v>33959.290000000969</v>
      </c>
      <c r="EJ30" s="930">
        <f t="shared" ca="1" si="615"/>
        <v>58419.450000001118</v>
      </c>
      <c r="EK30" s="930">
        <f t="shared" ca="1" si="615"/>
        <v>82905.150000000373</v>
      </c>
      <c r="EL30" s="930">
        <f t="shared" ca="1" si="615"/>
        <v>107405.19000000134</v>
      </c>
      <c r="EM30" s="930">
        <f t="shared" ca="1" si="615"/>
        <v>131939.8599999994</v>
      </c>
      <c r="EN30" s="930">
        <f t="shared" ca="1" si="615"/>
        <v>156400.01999999955</v>
      </c>
      <c r="EO30" s="930">
        <f t="shared" ca="1" si="615"/>
        <v>180885.71999999881</v>
      </c>
      <c r="EP30" s="930">
        <f t="shared" ca="1" si="615"/>
        <v>205474.1799999997</v>
      </c>
      <c r="EQ30" s="930">
        <f t="shared" ca="1" si="615"/>
        <v>229934.33999999985</v>
      </c>
      <c r="ER30" s="930">
        <f t="shared" ca="1" si="615"/>
        <v>254398.91999999993</v>
      </c>
      <c r="ES30" s="930">
        <f t="shared" ca="1" si="615"/>
        <v>278866.28999999911</v>
      </c>
      <c r="ET30" s="930">
        <f t="shared" ca="1" si="615"/>
        <v>303454.75</v>
      </c>
      <c r="EU30" s="930">
        <f t="shared" ca="1" si="615"/>
        <v>327914.91000000015</v>
      </c>
      <c r="EV30" s="930">
        <f t="shared" ca="1" si="615"/>
        <v>352400.6099999994</v>
      </c>
      <c r="EW30" s="930">
        <f t="shared" ca="1" si="615"/>
        <v>376900.65000000037</v>
      </c>
      <c r="EX30" s="930">
        <f t="shared" ca="1" si="615"/>
        <v>401435.3200000003</v>
      </c>
      <c r="EY30" s="930">
        <f t="shared" ca="1" si="615"/>
        <v>425895.48000000045</v>
      </c>
      <c r="EZ30" s="930">
        <f t="shared" ca="1" si="615"/>
        <v>450381.1799999997</v>
      </c>
      <c r="FA30" s="930">
        <f t="shared" ca="1" si="615"/>
        <v>474969.63999999873</v>
      </c>
      <c r="FB30" s="930">
        <f t="shared" ca="1" si="615"/>
        <v>499429.79999999888</v>
      </c>
      <c r="FC30" s="930">
        <f t="shared" ca="1" si="615"/>
        <v>523915.49999999814</v>
      </c>
      <c r="FD30" s="930">
        <f t="shared" ca="1" si="615"/>
        <v>548415.53999999911</v>
      </c>
      <c r="FE30" s="930">
        <f t="shared" ca="1" si="615"/>
        <v>572950.21000000089</v>
      </c>
      <c r="FF30" s="930">
        <f t="shared" ca="1" si="615"/>
        <v>597410.37000000104</v>
      </c>
      <c r="FG30" s="930">
        <f t="shared" ca="1" si="615"/>
        <v>621896.0700000003</v>
      </c>
      <c r="FH30" s="930">
        <f t="shared" ca="1" si="615"/>
        <v>646417.38000000082</v>
      </c>
      <c r="FI30" s="930">
        <f t="shared" ca="1" si="615"/>
        <v>670930.78000000119</v>
      </c>
      <c r="FJ30" s="930">
        <f t="shared" ca="1" si="615"/>
        <v>695409.26999999955</v>
      </c>
      <c r="FK30" s="930">
        <f t="shared" ca="1" si="615"/>
        <v>719876.6400000006</v>
      </c>
      <c r="FL30" s="930">
        <f t="shared" ca="1" si="615"/>
        <v>744465.09999999963</v>
      </c>
      <c r="FM30" s="930">
        <f t="shared" ref="FM30:FZ30" ca="1" si="616">IF(FM29&lt;0,FM29*-1,FM29)</f>
        <v>768925.25999999978</v>
      </c>
      <c r="FN30" s="930">
        <f t="shared" ca="1" si="616"/>
        <v>793410.96000000089</v>
      </c>
      <c r="FO30" s="930">
        <f t="shared" ca="1" si="616"/>
        <v>817911</v>
      </c>
      <c r="FP30" s="930">
        <f t="shared" ca="1" si="616"/>
        <v>842445.66999999993</v>
      </c>
      <c r="FQ30" s="930">
        <f t="shared" ca="1" si="616"/>
        <v>866905.83000000007</v>
      </c>
      <c r="FR30" s="930">
        <f t="shared" ca="1" si="616"/>
        <v>891391.52999999933</v>
      </c>
      <c r="FS30" s="930">
        <f t="shared" ca="1" si="616"/>
        <v>915979.98999999836</v>
      </c>
      <c r="FT30" s="930">
        <f t="shared" ca="1" si="616"/>
        <v>940440.14999999851</v>
      </c>
      <c r="FU30" s="930">
        <f t="shared" ca="1" si="616"/>
        <v>964904.73000000045</v>
      </c>
      <c r="FV30" s="930">
        <f t="shared" ca="1" si="616"/>
        <v>989372.09999999776</v>
      </c>
      <c r="FW30" s="930">
        <f t="shared" ca="1" si="616"/>
        <v>1013960.5600000005</v>
      </c>
      <c r="FX30" s="930">
        <f t="shared" ca="1" si="616"/>
        <v>1038420.7200000007</v>
      </c>
      <c r="FY30" s="930">
        <f t="shared" ca="1" si="616"/>
        <v>1062906.42</v>
      </c>
      <c r="FZ30" s="930">
        <f t="shared" ca="1" si="616"/>
        <v>1087406.4600000009</v>
      </c>
      <c r="GA30" s="930">
        <f t="shared" ref="GA30:HZ30" ca="1" si="617">IF(GA29&lt;0,GA29*-1,GA29)</f>
        <v>1111941.129999999</v>
      </c>
      <c r="GB30" s="930">
        <f t="shared" ca="1" si="617"/>
        <v>1136401.2899999991</v>
      </c>
      <c r="GC30" s="930">
        <f t="shared" ca="1" si="617"/>
        <v>1160886.9900000002</v>
      </c>
      <c r="GD30" s="930">
        <f t="shared" ca="1" si="617"/>
        <v>1185475.4499999993</v>
      </c>
      <c r="GE30" s="930">
        <f t="shared" ca="1" si="617"/>
        <v>1209935.6099999994</v>
      </c>
      <c r="GF30" s="930">
        <f t="shared" ca="1" si="617"/>
        <v>1234421.3100000005</v>
      </c>
      <c r="GG30" s="930">
        <f t="shared" ca="1" si="617"/>
        <v>1258921.3499999996</v>
      </c>
      <c r="GH30" s="930">
        <f t="shared" ca="1" si="617"/>
        <v>1283456.0199999996</v>
      </c>
      <c r="GI30" s="930">
        <f t="shared" ca="1" si="617"/>
        <v>1307916.1799999997</v>
      </c>
      <c r="GJ30" s="930">
        <f t="shared" ca="1" si="617"/>
        <v>1332401.8800000008</v>
      </c>
      <c r="GK30" s="930">
        <f t="shared" ca="1" si="617"/>
        <v>1356923.1900000013</v>
      </c>
      <c r="GL30" s="930">
        <f t="shared" ca="1" si="617"/>
        <v>1381436.5899999999</v>
      </c>
      <c r="GM30" s="930">
        <f t="shared" ca="1" si="617"/>
        <v>1405915.08</v>
      </c>
      <c r="GN30" s="930">
        <f t="shared" ca="1" si="617"/>
        <v>1430382.4499999993</v>
      </c>
      <c r="GO30" s="930">
        <f t="shared" ca="1" si="617"/>
        <v>1454970.9099999983</v>
      </c>
      <c r="GP30" s="930">
        <f t="shared" ca="1" si="617"/>
        <v>1479431.0699999984</v>
      </c>
      <c r="GQ30" s="930">
        <f t="shared" ca="1" si="617"/>
        <v>1503916.7699999996</v>
      </c>
      <c r="GR30" s="930">
        <f t="shared" ca="1" si="617"/>
        <v>1528416.8099999987</v>
      </c>
      <c r="GS30" s="930">
        <f t="shared" ca="1" si="617"/>
        <v>1552951.4800000004</v>
      </c>
      <c r="GT30" s="930">
        <f t="shared" ca="1" si="617"/>
        <v>1577411.6400000006</v>
      </c>
      <c r="GU30" s="930">
        <f t="shared" ca="1" si="617"/>
        <v>1601897.3399999999</v>
      </c>
      <c r="GV30" s="930">
        <f t="shared" ca="1" si="617"/>
        <v>1626485.8000000007</v>
      </c>
      <c r="GW30" s="930">
        <f t="shared" ca="1" si="617"/>
        <v>1650945.9600000009</v>
      </c>
      <c r="GX30" s="930">
        <f t="shared" ca="1" si="617"/>
        <v>1675410.5399999991</v>
      </c>
      <c r="GY30" s="930">
        <f t="shared" ca="1" si="617"/>
        <v>1699877.9100000001</v>
      </c>
      <c r="GZ30" s="930">
        <f t="shared" ca="1" si="617"/>
        <v>1724466.3699999992</v>
      </c>
      <c r="HA30" s="930">
        <f t="shared" ca="1" si="617"/>
        <v>1748926.5299999993</v>
      </c>
      <c r="HB30" s="930">
        <f t="shared" ca="1" si="617"/>
        <v>1773412.2300000004</v>
      </c>
      <c r="HC30" s="930">
        <f t="shared" ca="1" si="617"/>
        <v>1797912.2700000014</v>
      </c>
      <c r="HD30" s="930">
        <f t="shared" ca="1" si="617"/>
        <v>1822446.9400000013</v>
      </c>
      <c r="HE30" s="930">
        <f t="shared" ca="1" si="617"/>
        <v>1846907.0999999996</v>
      </c>
      <c r="HF30" s="930">
        <f t="shared" ca="1" si="617"/>
        <v>1871392.8000000007</v>
      </c>
      <c r="HG30" s="930">
        <f t="shared" ca="1" si="617"/>
        <v>1895981.2599999998</v>
      </c>
      <c r="HH30" s="930">
        <f t="shared" ca="1" si="617"/>
        <v>1920441.42</v>
      </c>
      <c r="HI30" s="930">
        <f t="shared" ca="1" si="617"/>
        <v>1944927.120000001</v>
      </c>
      <c r="HJ30" s="930">
        <f t="shared" ca="1" si="617"/>
        <v>1969427.1600000001</v>
      </c>
      <c r="HK30" s="930">
        <f t="shared" ca="1" si="617"/>
        <v>1993961.83</v>
      </c>
      <c r="HL30" s="930">
        <f t="shared" ca="1" si="617"/>
        <v>2018421.9900000002</v>
      </c>
      <c r="HM30" s="930">
        <f t="shared" ca="1" si="617"/>
        <v>2042907.6900000013</v>
      </c>
      <c r="HN30" s="930">
        <f t="shared" ca="1" si="617"/>
        <v>2067429</v>
      </c>
      <c r="HO30" s="930">
        <f t="shared" ca="1" si="617"/>
        <v>2091942.3999999994</v>
      </c>
      <c r="HP30" s="930">
        <f t="shared" ca="1" si="617"/>
        <v>2116420.8899999997</v>
      </c>
      <c r="HQ30" s="930">
        <f t="shared" ca="1" si="617"/>
        <v>2140888.2599999998</v>
      </c>
      <c r="HR30" s="930">
        <f t="shared" ca="1" si="617"/>
        <v>2165476.7199999997</v>
      </c>
      <c r="HS30" s="930">
        <f t="shared" ca="1" si="617"/>
        <v>2189936.88</v>
      </c>
      <c r="HT30" s="930">
        <f t="shared" ca="1" si="617"/>
        <v>2214422.58</v>
      </c>
      <c r="HU30" s="930">
        <f t="shared" ca="1" si="617"/>
        <v>2238922.62</v>
      </c>
      <c r="HV30" s="930">
        <f t="shared" ca="1" si="617"/>
        <v>2263457.29</v>
      </c>
      <c r="HW30" s="930">
        <f t="shared" ca="1" si="617"/>
        <v>2287917.4500000002</v>
      </c>
      <c r="HX30" s="930">
        <f t="shared" ca="1" si="617"/>
        <v>2312403.1499999994</v>
      </c>
      <c r="HY30" s="930">
        <f t="shared" ca="1" si="617"/>
        <v>2336991.6099999994</v>
      </c>
      <c r="HZ30" s="930">
        <f t="shared" ca="1" si="617"/>
        <v>2361451.7699999996</v>
      </c>
      <c r="IA30" s="930">
        <f t="shared" ref="IA30:KL30" ca="1" si="618">IF(IA29&lt;0,IA29*-1,IA29)</f>
        <v>2385916.3499999996</v>
      </c>
      <c r="IB30" s="930">
        <f t="shared" ca="1" si="618"/>
        <v>2408881.4399999995</v>
      </c>
      <c r="IC30" s="930">
        <f t="shared" ca="1" si="618"/>
        <v>2431731.1500000004</v>
      </c>
      <c r="ID30" s="930">
        <f t="shared" ca="1" si="618"/>
        <v>2454438.6500000004</v>
      </c>
      <c r="IE30" s="930">
        <f t="shared" ca="1" si="618"/>
        <v>2477185.5999999996</v>
      </c>
      <c r="IF30" s="930">
        <f t="shared" ca="1" si="618"/>
        <v>2499946.8899999997</v>
      </c>
      <c r="IG30" s="930">
        <f t="shared" ca="1" si="618"/>
        <v>2522742.8100000005</v>
      </c>
      <c r="IH30" s="930">
        <f t="shared" ca="1" si="618"/>
        <v>2545450.3100000005</v>
      </c>
      <c r="II30" s="930">
        <f t="shared" ca="1" si="618"/>
        <v>2568197.2599999998</v>
      </c>
      <c r="IJ30" s="930">
        <f t="shared" ca="1" si="618"/>
        <v>2591046.9699999997</v>
      </c>
      <c r="IK30" s="930">
        <f t="shared" ca="1" si="618"/>
        <v>2613754.4699999997</v>
      </c>
      <c r="IL30" s="930">
        <f t="shared" ca="1" si="618"/>
        <v>2636501.42</v>
      </c>
      <c r="IM30" s="930">
        <f t="shared" ca="1" si="618"/>
        <v>2659262.71</v>
      </c>
      <c r="IN30" s="930">
        <f t="shared" ca="1" si="618"/>
        <v>2682058.63</v>
      </c>
      <c r="IO30" s="930">
        <f t="shared" ca="1" si="618"/>
        <v>2704766.13</v>
      </c>
      <c r="IP30" s="930">
        <f t="shared" ca="1" si="618"/>
        <v>2727513.08</v>
      </c>
      <c r="IQ30" s="930">
        <f t="shared" ca="1" si="618"/>
        <v>2750295.6399999987</v>
      </c>
      <c r="IR30" s="930">
        <f t="shared" ca="1" si="618"/>
        <v>2773070.29</v>
      </c>
      <c r="IS30" s="930">
        <f t="shared" ca="1" si="618"/>
        <v>2795796.12</v>
      </c>
      <c r="IT30" s="930">
        <f t="shared" ca="1" si="618"/>
        <v>2818524.74</v>
      </c>
      <c r="IU30" s="930">
        <f t="shared" ca="1" si="618"/>
        <v>2841374.4499999993</v>
      </c>
      <c r="IV30" s="930">
        <f t="shared" ca="1" si="618"/>
        <v>2864081.9499999993</v>
      </c>
      <c r="IW30" s="930">
        <f t="shared" ca="1" si="618"/>
        <v>2886828.9000000004</v>
      </c>
      <c r="IX30" s="930">
        <f t="shared" ca="1" si="618"/>
        <v>2909590.1899999995</v>
      </c>
      <c r="IY30" s="930">
        <f t="shared" ca="1" si="618"/>
        <v>2932386.1100000003</v>
      </c>
      <c r="IZ30" s="930">
        <f t="shared" ca="1" si="618"/>
        <v>2955093.6100000003</v>
      </c>
      <c r="JA30" s="930">
        <f t="shared" ca="1" si="618"/>
        <v>2977840.5599999996</v>
      </c>
      <c r="JB30" s="930">
        <f t="shared" ca="1" si="618"/>
        <v>3000690.2700000014</v>
      </c>
      <c r="JC30" s="930">
        <f t="shared" ca="1" si="618"/>
        <v>3023397.7700000014</v>
      </c>
      <c r="JD30" s="930">
        <f t="shared" ca="1" si="618"/>
        <v>3046123.5999999996</v>
      </c>
      <c r="JE30" s="930">
        <f t="shared" ca="1" si="618"/>
        <v>3068852.2200000007</v>
      </c>
      <c r="JF30" s="930">
        <f t="shared" ca="1" si="618"/>
        <v>3091701.9299999997</v>
      </c>
      <c r="JG30" s="930">
        <f t="shared" ca="1" si="618"/>
        <v>3114409.4299999997</v>
      </c>
      <c r="JH30" s="930">
        <f t="shared" ca="1" si="618"/>
        <v>3137156.38</v>
      </c>
      <c r="JI30" s="930">
        <f t="shared" ca="1" si="618"/>
        <v>3159917.67</v>
      </c>
      <c r="JJ30" s="930">
        <f t="shared" ca="1" si="618"/>
        <v>3182713.59</v>
      </c>
      <c r="JK30" s="930">
        <f t="shared" ca="1" si="618"/>
        <v>3205421.09</v>
      </c>
      <c r="JL30" s="930">
        <f t="shared" ca="1" si="618"/>
        <v>3228168.0399999991</v>
      </c>
      <c r="JM30" s="930">
        <f t="shared" ca="1" si="618"/>
        <v>3251017.75</v>
      </c>
      <c r="JN30" s="930">
        <f t="shared" ca="1" si="618"/>
        <v>3273725.25</v>
      </c>
      <c r="JO30" s="930">
        <f t="shared" ca="1" si="618"/>
        <v>3296472.2</v>
      </c>
      <c r="JP30" s="930">
        <f t="shared" ca="1" si="618"/>
        <v>3319233.4899999993</v>
      </c>
      <c r="JQ30" s="930">
        <f t="shared" ca="1" si="618"/>
        <v>3342029.41</v>
      </c>
      <c r="JR30" s="930">
        <f t="shared" ca="1" si="618"/>
        <v>3364736.91</v>
      </c>
      <c r="JS30" s="930">
        <f t="shared" ca="1" si="618"/>
        <v>3387483.8599999994</v>
      </c>
      <c r="JT30" s="930">
        <f t="shared" ca="1" si="618"/>
        <v>3410266.42</v>
      </c>
      <c r="JU30" s="930">
        <f t="shared" ca="1" si="618"/>
        <v>3433041.0700000003</v>
      </c>
      <c r="JV30" s="930">
        <f t="shared" ca="1" si="618"/>
        <v>3455766.9000000004</v>
      </c>
      <c r="JW30" s="930">
        <f t="shared" ca="1" si="618"/>
        <v>3478495.5200000005</v>
      </c>
      <c r="JX30" s="930">
        <f t="shared" ca="1" si="618"/>
        <v>3501345.2299999995</v>
      </c>
      <c r="JY30" s="930">
        <f t="shared" ca="1" si="618"/>
        <v>3524052.7299999995</v>
      </c>
      <c r="JZ30" s="930">
        <f t="shared" ca="1" si="618"/>
        <v>3546799.6799999997</v>
      </c>
      <c r="KA30" s="930">
        <f t="shared" ca="1" si="618"/>
        <v>3569560.9699999997</v>
      </c>
      <c r="KB30" s="930">
        <f t="shared" ca="1" si="618"/>
        <v>3592356.8899999997</v>
      </c>
      <c r="KC30" s="930">
        <f t="shared" ca="1" si="618"/>
        <v>3615064.3899999997</v>
      </c>
      <c r="KD30" s="930">
        <f t="shared" ca="1" si="618"/>
        <v>3637811.34</v>
      </c>
      <c r="KE30" s="930">
        <f t="shared" ca="1" si="618"/>
        <v>3660661.0500000007</v>
      </c>
      <c r="KF30" s="930">
        <f t="shared" ca="1" si="618"/>
        <v>3683368.5500000007</v>
      </c>
      <c r="KG30" s="930">
        <f t="shared" ca="1" si="618"/>
        <v>3706094.3800000008</v>
      </c>
      <c r="KH30" s="930">
        <f t="shared" ca="1" si="618"/>
        <v>3728823</v>
      </c>
      <c r="KI30" s="930">
        <f t="shared" ca="1" si="618"/>
        <v>3751672.71</v>
      </c>
      <c r="KJ30" s="930">
        <f t="shared" ca="1" si="618"/>
        <v>3774380.21</v>
      </c>
      <c r="KK30" s="930">
        <f t="shared" ca="1" si="618"/>
        <v>3797127.16</v>
      </c>
      <c r="KL30" s="930">
        <f t="shared" ca="1" si="618"/>
        <v>3819888.45</v>
      </c>
      <c r="KM30" s="930">
        <f t="shared" ref="KM30:MX30" ca="1" si="619">IF(KM29&lt;0,KM29*-1,KM29)</f>
        <v>3842684.370000001</v>
      </c>
      <c r="KN30" s="930">
        <f t="shared" ca="1" si="619"/>
        <v>3865391.870000001</v>
      </c>
      <c r="KO30" s="930">
        <f t="shared" ca="1" si="619"/>
        <v>3888138.8200000003</v>
      </c>
      <c r="KP30" s="930">
        <f t="shared" ca="1" si="619"/>
        <v>3910988.5300000003</v>
      </c>
      <c r="KQ30" s="930">
        <f t="shared" ca="1" si="619"/>
        <v>3933696.0300000003</v>
      </c>
      <c r="KR30" s="930">
        <f t="shared" ca="1" si="619"/>
        <v>3956442.9800000004</v>
      </c>
      <c r="KS30" s="930">
        <f t="shared" ca="1" si="619"/>
        <v>3979204.2700000005</v>
      </c>
      <c r="KT30" s="930">
        <f t="shared" ca="1" si="619"/>
        <v>4002000.1899999995</v>
      </c>
      <c r="KU30" s="930">
        <f t="shared" ca="1" si="619"/>
        <v>4024707.6899999995</v>
      </c>
      <c r="KV30" s="930">
        <f t="shared" ca="1" si="619"/>
        <v>4047454.6399999997</v>
      </c>
      <c r="KW30" s="930">
        <f t="shared" ca="1" si="619"/>
        <v>4070237.2</v>
      </c>
      <c r="KX30" s="930">
        <f t="shared" ca="1" si="619"/>
        <v>4093011.8499999996</v>
      </c>
      <c r="KY30" s="930">
        <f t="shared" ca="1" si="619"/>
        <v>4115737.6799999997</v>
      </c>
      <c r="KZ30" s="930">
        <f t="shared" ca="1" si="619"/>
        <v>4138466.3000000007</v>
      </c>
      <c r="LA30" s="930">
        <f t="shared" ca="1" si="619"/>
        <v>4161316.01</v>
      </c>
      <c r="LB30" s="930">
        <f t="shared" ca="1" si="619"/>
        <v>4184023.51</v>
      </c>
      <c r="LC30" s="930">
        <f t="shared" ca="1" si="619"/>
        <v>4206770.46</v>
      </c>
      <c r="LD30" s="930">
        <f t="shared" ca="1" si="619"/>
        <v>4229531.75</v>
      </c>
      <c r="LE30" s="930">
        <f t="shared" ca="1" si="619"/>
        <v>4252327.67</v>
      </c>
      <c r="LF30" s="930">
        <f t="shared" ca="1" si="619"/>
        <v>4275035.17</v>
      </c>
      <c r="LG30" s="930">
        <f t="shared" ca="1" si="619"/>
        <v>4297782.12</v>
      </c>
      <c r="LH30" s="930">
        <f t="shared" ca="1" si="619"/>
        <v>4320631.83</v>
      </c>
      <c r="LI30" s="930">
        <f t="shared" ca="1" si="619"/>
        <v>4343339.33</v>
      </c>
      <c r="LJ30" s="930">
        <f t="shared" ca="1" si="619"/>
        <v>4366065.16</v>
      </c>
      <c r="LK30" s="930">
        <f t="shared" ca="1" si="619"/>
        <v>4388793.7799999993</v>
      </c>
      <c r="LL30" s="930">
        <f t="shared" ca="1" si="619"/>
        <v>4411643.49</v>
      </c>
      <c r="LM30" s="930">
        <f t="shared" ca="1" si="619"/>
        <v>4434350.99</v>
      </c>
      <c r="LN30" s="930">
        <f t="shared" ca="1" si="619"/>
        <v>4457097.9399999995</v>
      </c>
      <c r="LO30" s="930">
        <f t="shared" ca="1" si="619"/>
        <v>4479859.2300000004</v>
      </c>
      <c r="LP30" s="930">
        <f t="shared" ca="1" si="619"/>
        <v>4502655.1499999994</v>
      </c>
      <c r="LQ30" s="930">
        <f t="shared" ca="1" si="619"/>
        <v>4525362.6499999994</v>
      </c>
      <c r="LR30" s="930">
        <f t="shared" ca="1" si="619"/>
        <v>4548109.5999999996</v>
      </c>
      <c r="LS30" s="930">
        <f t="shared" ca="1" si="619"/>
        <v>4570959.3100000005</v>
      </c>
      <c r="LT30" s="930">
        <f t="shared" ca="1" si="619"/>
        <v>4593666.8100000005</v>
      </c>
      <c r="LU30" s="930">
        <f t="shared" ca="1" si="619"/>
        <v>4616413.76</v>
      </c>
      <c r="LV30" s="930">
        <f t="shared" ca="1" si="619"/>
        <v>4639175.0500000007</v>
      </c>
      <c r="LW30" s="930">
        <f t="shared" ca="1" si="619"/>
        <v>4661970.97</v>
      </c>
      <c r="LX30" s="930">
        <f t="shared" ca="1" si="619"/>
        <v>4684678.47</v>
      </c>
      <c r="LY30" s="930">
        <f t="shared" ca="1" si="619"/>
        <v>4707425.42</v>
      </c>
      <c r="LZ30" s="930">
        <f t="shared" ca="1" si="619"/>
        <v>4730207.9800000004</v>
      </c>
      <c r="MA30" s="930">
        <f t="shared" ca="1" si="619"/>
        <v>4752982.63</v>
      </c>
      <c r="MB30" s="930">
        <f t="shared" ca="1" si="619"/>
        <v>4775708.46</v>
      </c>
      <c r="MC30" s="930">
        <f t="shared" ca="1" si="619"/>
        <v>4798437.08</v>
      </c>
      <c r="MD30" s="930">
        <f t="shared" ca="1" si="619"/>
        <v>4821286.79</v>
      </c>
      <c r="ME30" s="930">
        <f t="shared" ca="1" si="619"/>
        <v>4843994.29</v>
      </c>
      <c r="MF30" s="930">
        <f t="shared" ca="1" si="619"/>
        <v>4866741.24</v>
      </c>
      <c r="MG30" s="930">
        <f t="shared" ca="1" si="619"/>
        <v>4889502.53</v>
      </c>
      <c r="MH30" s="930">
        <f t="shared" ca="1" si="619"/>
        <v>4912298.4500000011</v>
      </c>
      <c r="MI30" s="930">
        <f t="shared" ca="1" si="619"/>
        <v>4935005.9500000011</v>
      </c>
      <c r="MJ30" s="930">
        <f t="shared" ca="1" si="619"/>
        <v>4957752.9000000004</v>
      </c>
      <c r="MK30" s="930">
        <f t="shared" ca="1" si="619"/>
        <v>4980602.6099999994</v>
      </c>
      <c r="ML30" s="930">
        <f t="shared" ca="1" si="619"/>
        <v>5003310.1099999994</v>
      </c>
      <c r="MM30" s="930">
        <f t="shared" ca="1" si="619"/>
        <v>5026035.9399999995</v>
      </c>
      <c r="MN30" s="930">
        <f t="shared" ca="1" si="619"/>
        <v>5048764.5600000005</v>
      </c>
      <c r="MO30" s="930">
        <f t="shared" ca="1" si="619"/>
        <v>5071614.2699999996</v>
      </c>
      <c r="MP30" s="930">
        <f t="shared" ca="1" si="619"/>
        <v>5094321.7699999996</v>
      </c>
      <c r="MQ30" s="930">
        <f t="shared" ca="1" si="619"/>
        <v>5117068.7200000007</v>
      </c>
      <c r="MR30" s="930">
        <f t="shared" ca="1" si="619"/>
        <v>5139830.01</v>
      </c>
      <c r="MS30" s="930">
        <f t="shared" ca="1" si="619"/>
        <v>5162625.93</v>
      </c>
      <c r="MT30" s="930">
        <f t="shared" ca="1" si="619"/>
        <v>5185333.43</v>
      </c>
      <c r="MU30" s="930">
        <f t="shared" ca="1" si="619"/>
        <v>5208080.38</v>
      </c>
      <c r="MV30" s="930">
        <f t="shared" ca="1" si="619"/>
        <v>5230930.09</v>
      </c>
      <c r="MW30" s="930">
        <f t="shared" ca="1" si="619"/>
        <v>5253637.59</v>
      </c>
      <c r="MX30" s="930">
        <f t="shared" ca="1" si="619"/>
        <v>5276384.54</v>
      </c>
      <c r="MY30" s="930">
        <f t="shared" ref="MY30:PJ30" ca="1" si="620">IF(MY29&lt;0,MY29*-1,MY29)</f>
        <v>5299145.83</v>
      </c>
      <c r="MZ30" s="930">
        <f t="shared" ca="1" si="620"/>
        <v>5321941.75</v>
      </c>
      <c r="NA30" s="930">
        <f t="shared" ca="1" si="620"/>
        <v>5344649.25</v>
      </c>
      <c r="NB30" s="930">
        <f t="shared" ca="1" si="620"/>
        <v>5367396.1999999993</v>
      </c>
      <c r="NC30" s="930">
        <f t="shared" ca="1" si="620"/>
        <v>5390178.7599999998</v>
      </c>
      <c r="ND30" s="930">
        <f t="shared" ca="1" si="620"/>
        <v>5412953.4100000001</v>
      </c>
      <c r="NE30" s="930">
        <f t="shared" ca="1" si="620"/>
        <v>5435679.2400000002</v>
      </c>
      <c r="NF30" s="930">
        <f t="shared" ca="1" si="620"/>
        <v>5458407.8599999994</v>
      </c>
      <c r="NG30" s="930">
        <f t="shared" ca="1" si="620"/>
        <v>5481257.5700000003</v>
      </c>
      <c r="NH30" s="930">
        <f t="shared" ca="1" si="620"/>
        <v>5501890.9900000002</v>
      </c>
      <c r="NI30" s="930">
        <f t="shared" ca="1" si="620"/>
        <v>5520167.9400000004</v>
      </c>
      <c r="NJ30" s="930">
        <f t="shared" ca="1" si="620"/>
        <v>5538459.2300000004</v>
      </c>
      <c r="NK30" s="930">
        <f t="shared" ca="1" si="620"/>
        <v>5556749.3899999997</v>
      </c>
      <c r="NL30" s="930">
        <f t="shared" ca="1" si="620"/>
        <v>5574986.8899999997</v>
      </c>
      <c r="NM30" s="930">
        <f t="shared" ca="1" si="620"/>
        <v>5593263.8399999999</v>
      </c>
      <c r="NN30" s="930">
        <f t="shared" ca="1" si="620"/>
        <v>5611607.79</v>
      </c>
      <c r="NO30" s="930">
        <f t="shared" ca="1" si="620"/>
        <v>5629845.29</v>
      </c>
      <c r="NP30" s="930">
        <f t="shared" ca="1" si="620"/>
        <v>5648101.1200000001</v>
      </c>
      <c r="NQ30" s="930">
        <f t="shared" ca="1" si="620"/>
        <v>5666359.7400000002</v>
      </c>
      <c r="NR30" s="930">
        <f t="shared" ca="1" si="620"/>
        <v>5684703.6899999995</v>
      </c>
      <c r="NS30" s="930">
        <f t="shared" ca="1" si="620"/>
        <v>5702941.1899999995</v>
      </c>
      <c r="NT30" s="930">
        <f t="shared" ca="1" si="620"/>
        <v>5721218.1400000006</v>
      </c>
      <c r="NU30" s="930">
        <f t="shared" ca="1" si="620"/>
        <v>5739509.4299999997</v>
      </c>
      <c r="NV30" s="930">
        <f t="shared" ca="1" si="620"/>
        <v>5757799.5899999999</v>
      </c>
      <c r="NW30" s="930">
        <f t="shared" ca="1" si="620"/>
        <v>5776037.0899999999</v>
      </c>
      <c r="NX30" s="930">
        <f t="shared" ca="1" si="620"/>
        <v>5794314.04</v>
      </c>
      <c r="NY30" s="930">
        <f t="shared" ca="1" si="620"/>
        <v>5812657.9900000002</v>
      </c>
      <c r="NZ30" s="930">
        <f t="shared" ca="1" si="620"/>
        <v>5830895.4900000002</v>
      </c>
      <c r="OA30" s="930">
        <f t="shared" ca="1" si="620"/>
        <v>5849172.4400000004</v>
      </c>
      <c r="OB30" s="930">
        <f t="shared" ca="1" si="620"/>
        <v>5867463.7300000004</v>
      </c>
      <c r="OC30" s="930">
        <f t="shared" ca="1" si="620"/>
        <v>5885753.8900000006</v>
      </c>
      <c r="OD30" s="930">
        <f t="shared" ca="1" si="620"/>
        <v>5903991.3900000006</v>
      </c>
      <c r="OE30" s="930">
        <f t="shared" ca="1" si="620"/>
        <v>5922268.3400000008</v>
      </c>
      <c r="OF30" s="930">
        <f t="shared" ca="1" si="620"/>
        <v>5940580.9000000004</v>
      </c>
      <c r="OG30" s="930">
        <f t="shared" ca="1" si="620"/>
        <v>5958849.79</v>
      </c>
      <c r="OH30" s="930">
        <f t="shared" ca="1" si="620"/>
        <v>5977105.6200000001</v>
      </c>
      <c r="OI30" s="930">
        <f t="shared" ca="1" si="620"/>
        <v>5995364.2400000002</v>
      </c>
      <c r="OJ30" s="930">
        <f t="shared" ca="1" si="620"/>
        <v>6013708.1899999995</v>
      </c>
      <c r="OK30" s="930">
        <f t="shared" ca="1" si="620"/>
        <v>6031945.6899999995</v>
      </c>
      <c r="OL30" s="930">
        <f t="shared" ca="1" si="620"/>
        <v>6050222.6399999997</v>
      </c>
      <c r="OM30" s="930">
        <f t="shared" ca="1" si="620"/>
        <v>6068513.9299999997</v>
      </c>
      <c r="ON30" s="930">
        <f t="shared" ca="1" si="620"/>
        <v>6086804.0899999999</v>
      </c>
      <c r="OO30" s="930">
        <f t="shared" ca="1" si="620"/>
        <v>6105041.5899999999</v>
      </c>
      <c r="OP30" s="930">
        <f t="shared" ca="1" si="620"/>
        <v>6123318.54</v>
      </c>
      <c r="OQ30" s="930">
        <f t="shared" ca="1" si="620"/>
        <v>6141662.4900000002</v>
      </c>
      <c r="OR30" s="930">
        <f t="shared" ca="1" si="620"/>
        <v>6159899.9900000002</v>
      </c>
      <c r="OS30" s="930">
        <f t="shared" ca="1" si="620"/>
        <v>6178155.8200000003</v>
      </c>
      <c r="OT30" s="930">
        <f t="shared" ca="1" si="620"/>
        <v>6196414.4400000004</v>
      </c>
      <c r="OU30" s="930">
        <f t="shared" ca="1" si="620"/>
        <v>6214758.3899999997</v>
      </c>
      <c r="OV30" s="930">
        <f t="shared" ca="1" si="620"/>
        <v>6232995.8899999997</v>
      </c>
      <c r="OW30" s="930">
        <f t="shared" ca="1" si="620"/>
        <v>6251272.8399999999</v>
      </c>
      <c r="OX30" s="930">
        <f t="shared" ca="1" si="620"/>
        <v>6269564.1299999999</v>
      </c>
      <c r="OY30" s="930">
        <f t="shared" ca="1" si="620"/>
        <v>6287854.2899999991</v>
      </c>
      <c r="OZ30" s="930">
        <f t="shared" ca="1" si="620"/>
        <v>6306091.7899999991</v>
      </c>
      <c r="PA30" s="930">
        <f t="shared" ca="1" si="620"/>
        <v>6324368.7400000002</v>
      </c>
      <c r="PB30" s="930">
        <f t="shared" ca="1" si="620"/>
        <v>6342712.6899999995</v>
      </c>
      <c r="PC30" s="930">
        <f t="shared" ca="1" si="620"/>
        <v>6360950.1899999995</v>
      </c>
      <c r="PD30" s="930">
        <f t="shared" ca="1" si="620"/>
        <v>6379227.1400000006</v>
      </c>
      <c r="PE30" s="930">
        <f t="shared" ca="1" si="620"/>
        <v>6397518.4299999997</v>
      </c>
      <c r="PF30" s="930">
        <f t="shared" ca="1" si="620"/>
        <v>6415808.5899999999</v>
      </c>
      <c r="PG30" s="930">
        <f t="shared" ca="1" si="620"/>
        <v>6434046.0899999999</v>
      </c>
      <c r="PH30" s="930">
        <f t="shared" ca="1" si="620"/>
        <v>6452323.04</v>
      </c>
      <c r="PI30" s="930">
        <f t="shared" ca="1" si="620"/>
        <v>6470635.6000000006</v>
      </c>
      <c r="PJ30" s="930">
        <f t="shared" ca="1" si="620"/>
        <v>6488904.4900000002</v>
      </c>
      <c r="PK30" s="930">
        <f t="shared" ref="PK30:RV30" ca="1" si="621">IF(PK29&lt;0,PK29*-1,PK29)</f>
        <v>6507160.3200000003</v>
      </c>
      <c r="PL30" s="930">
        <f t="shared" ca="1" si="621"/>
        <v>6525418.9400000004</v>
      </c>
      <c r="PM30" s="930">
        <f t="shared" ca="1" si="621"/>
        <v>6543762.8900000006</v>
      </c>
      <c r="PN30" s="930">
        <f t="shared" ca="1" si="621"/>
        <v>6562000.3900000006</v>
      </c>
      <c r="PO30" s="930">
        <f t="shared" ca="1" si="621"/>
        <v>6580277.3399999999</v>
      </c>
      <c r="PP30" s="930">
        <f t="shared" ca="1" si="621"/>
        <v>6598568.6299999999</v>
      </c>
      <c r="PQ30" s="930">
        <f t="shared" ca="1" si="621"/>
        <v>6616858.79</v>
      </c>
      <c r="PR30" s="930">
        <f t="shared" ca="1" si="621"/>
        <v>6635096.29</v>
      </c>
      <c r="PS30" s="930">
        <f t="shared" ca="1" si="621"/>
        <v>6653373.2400000002</v>
      </c>
      <c r="PT30" s="930">
        <f t="shared" ca="1" si="621"/>
        <v>6671717.1899999995</v>
      </c>
      <c r="PU30" s="930">
        <f t="shared" ca="1" si="621"/>
        <v>6689954.6899999995</v>
      </c>
      <c r="PV30" s="930">
        <f t="shared" ca="1" si="621"/>
        <v>6708210.5199999996</v>
      </c>
      <c r="PW30" s="930">
        <f t="shared" ca="1" si="621"/>
        <v>6726469.1400000006</v>
      </c>
      <c r="PX30" s="930">
        <f t="shared" ca="1" si="621"/>
        <v>6744813.0899999999</v>
      </c>
      <c r="PY30" s="930">
        <f t="shared" ca="1" si="621"/>
        <v>6763050.5899999999</v>
      </c>
      <c r="PZ30" s="930">
        <f t="shared" ca="1" si="621"/>
        <v>6781327.54</v>
      </c>
      <c r="QA30" s="930">
        <f t="shared" ca="1" si="621"/>
        <v>6799618.8300000001</v>
      </c>
      <c r="QB30" s="930">
        <f t="shared" ca="1" si="621"/>
        <v>6817908.9900000002</v>
      </c>
      <c r="QC30" s="930">
        <f t="shared" ca="1" si="621"/>
        <v>6836146.4900000002</v>
      </c>
      <c r="QD30" s="930">
        <f t="shared" ca="1" si="621"/>
        <v>6854423.4400000004</v>
      </c>
      <c r="QE30" s="930">
        <f t="shared" ca="1" si="621"/>
        <v>6872767.3900000006</v>
      </c>
      <c r="QF30" s="930">
        <f t="shared" ca="1" si="621"/>
        <v>6891004.8899999997</v>
      </c>
      <c r="QG30" s="930">
        <f t="shared" ca="1" si="621"/>
        <v>6909281.8399999999</v>
      </c>
      <c r="QH30" s="930">
        <f t="shared" ca="1" si="621"/>
        <v>6927573.1299999999</v>
      </c>
      <c r="QI30" s="930">
        <f t="shared" ca="1" si="621"/>
        <v>6945863.29</v>
      </c>
      <c r="QJ30" s="930">
        <f t="shared" ca="1" si="621"/>
        <v>6964100.79</v>
      </c>
      <c r="QK30" s="930">
        <f t="shared" ca="1" si="621"/>
        <v>6982377.7400000002</v>
      </c>
      <c r="QL30" s="930">
        <f t="shared" ca="1" si="621"/>
        <v>7000690.2999999998</v>
      </c>
      <c r="QM30" s="930">
        <f t="shared" ca="1" si="621"/>
        <v>7018959.1899999995</v>
      </c>
      <c r="QN30" s="930">
        <f t="shared" ca="1" si="621"/>
        <v>7037215.0199999996</v>
      </c>
      <c r="QO30" s="930">
        <f t="shared" ca="1" si="621"/>
        <v>7055473.6400000006</v>
      </c>
      <c r="QP30" s="930">
        <f t="shared" ca="1" si="621"/>
        <v>7073817.5899999999</v>
      </c>
      <c r="QQ30" s="930">
        <f t="shared" ca="1" si="621"/>
        <v>7092055.0899999999</v>
      </c>
      <c r="QR30" s="930">
        <f t="shared" ca="1" si="621"/>
        <v>7110332.04</v>
      </c>
      <c r="QS30" s="930">
        <f t="shared" ca="1" si="621"/>
        <v>7128623.3300000001</v>
      </c>
      <c r="QT30" s="930">
        <f t="shared" ca="1" si="621"/>
        <v>7146913.4900000002</v>
      </c>
      <c r="QU30" s="930">
        <f t="shared" ca="1" si="621"/>
        <v>7165150.9900000002</v>
      </c>
      <c r="QV30" s="930">
        <f t="shared" ca="1" si="621"/>
        <v>7183427.9399999995</v>
      </c>
      <c r="QW30" s="930">
        <f t="shared" ca="1" si="621"/>
        <v>7201771.8900000006</v>
      </c>
      <c r="QX30" s="930">
        <f t="shared" ca="1" si="621"/>
        <v>7220009.3900000006</v>
      </c>
      <c r="QY30" s="930">
        <f t="shared" ca="1" si="621"/>
        <v>7238265.2200000007</v>
      </c>
      <c r="QZ30" s="930">
        <f t="shared" ca="1" si="621"/>
        <v>7256523.8399999999</v>
      </c>
      <c r="RA30" s="930">
        <f t="shared" ca="1" si="621"/>
        <v>7274867.79</v>
      </c>
      <c r="RB30" s="930">
        <f t="shared" ca="1" si="621"/>
        <v>7293105.29</v>
      </c>
      <c r="RC30" s="930">
        <f t="shared" ca="1" si="621"/>
        <v>7311382.2400000002</v>
      </c>
      <c r="RD30" s="930">
        <f t="shared" ca="1" si="621"/>
        <v>7329673.5300000003</v>
      </c>
      <c r="RE30" s="930">
        <f t="shared" ca="1" si="621"/>
        <v>7347963.6899999995</v>
      </c>
      <c r="RF30" s="930">
        <f t="shared" ca="1" si="621"/>
        <v>7366201.1899999995</v>
      </c>
      <c r="RG30" s="930">
        <f t="shared" ca="1" si="621"/>
        <v>7384478.1400000006</v>
      </c>
      <c r="RH30" s="930">
        <f t="shared" ca="1" si="621"/>
        <v>7402822.0899999999</v>
      </c>
      <c r="RI30" s="930">
        <f t="shared" ca="1" si="621"/>
        <v>7421059.5899999999</v>
      </c>
      <c r="RJ30" s="930">
        <f t="shared" ca="1" si="621"/>
        <v>7439336.54</v>
      </c>
      <c r="RK30" s="930">
        <f t="shared" ca="1" si="621"/>
        <v>7457627.8300000001</v>
      </c>
      <c r="RL30" s="930">
        <f t="shared" ca="1" si="621"/>
        <v>7475917.9900000002</v>
      </c>
      <c r="RM30" s="930">
        <f t="shared" ca="1" si="621"/>
        <v>7494155.4900000002</v>
      </c>
      <c r="RN30" s="930">
        <f t="shared" ca="1" si="621"/>
        <v>7512432.4399999995</v>
      </c>
      <c r="RO30" s="930">
        <f t="shared" ca="1" si="621"/>
        <v>7530745</v>
      </c>
      <c r="RP30" s="930">
        <f t="shared" ca="1" si="621"/>
        <v>7549013.8900000006</v>
      </c>
      <c r="RQ30" s="930">
        <f t="shared" ca="1" si="621"/>
        <v>7567269.7200000007</v>
      </c>
      <c r="RR30" s="930">
        <f t="shared" ca="1" si="621"/>
        <v>7585528.3399999999</v>
      </c>
      <c r="RS30" s="930">
        <f t="shared" ca="1" si="621"/>
        <v>7603872.29</v>
      </c>
      <c r="RT30" s="930">
        <f t="shared" ca="1" si="621"/>
        <v>7622109.79</v>
      </c>
      <c r="RU30" s="930">
        <f t="shared" ca="1" si="621"/>
        <v>7640386.7400000002</v>
      </c>
      <c r="RV30" s="930">
        <f t="shared" ca="1" si="621"/>
        <v>7658678.0300000003</v>
      </c>
      <c r="RW30" s="930">
        <f t="shared" ref="RW30:UH30" ca="1" si="622">IF(RW29&lt;0,RW29*-1,RW29)</f>
        <v>7676968.1899999995</v>
      </c>
      <c r="RX30" s="930">
        <f t="shared" ca="1" si="622"/>
        <v>7695205.6899999995</v>
      </c>
      <c r="RY30" s="930">
        <f t="shared" ca="1" si="622"/>
        <v>7713482.6399999997</v>
      </c>
      <c r="RZ30" s="930">
        <f t="shared" ca="1" si="622"/>
        <v>7731826.5899999999</v>
      </c>
      <c r="SA30" s="930">
        <f t="shared" ca="1" si="622"/>
        <v>7750064.0899999999</v>
      </c>
      <c r="SB30" s="930">
        <f t="shared" ca="1" si="622"/>
        <v>7768319.9199999999</v>
      </c>
      <c r="SC30" s="930">
        <f t="shared" ca="1" si="622"/>
        <v>7786578.54</v>
      </c>
      <c r="SD30" s="930">
        <f t="shared" ca="1" si="622"/>
        <v>7804922.4900000002</v>
      </c>
      <c r="SE30" s="930">
        <f t="shared" ca="1" si="622"/>
        <v>7817727.2000000002</v>
      </c>
      <c r="SF30" s="930">
        <f t="shared" ca="1" si="622"/>
        <v>7829280.4000000004</v>
      </c>
      <c r="SG30" s="930">
        <f t="shared" ca="1" si="622"/>
        <v>7840794.1500000004</v>
      </c>
      <c r="SH30" s="930">
        <f t="shared" ca="1" si="622"/>
        <v>7852360.5600000005</v>
      </c>
      <c r="SI30" s="930">
        <f t="shared" ca="1" si="622"/>
        <v>7863874.3100000005</v>
      </c>
      <c r="SJ30" s="930">
        <f t="shared" ca="1" si="622"/>
        <v>7875427.5099999998</v>
      </c>
      <c r="SK30" s="930">
        <f t="shared" ca="1" si="622"/>
        <v>7886993.9199999999</v>
      </c>
      <c r="SL30" s="930">
        <f t="shared" ca="1" si="622"/>
        <v>7898507.6699999999</v>
      </c>
      <c r="SM30" s="930">
        <f t="shared" ca="1" si="622"/>
        <v>7910060.8700000001</v>
      </c>
      <c r="SN30" s="930">
        <f t="shared" ca="1" si="622"/>
        <v>7921574.6200000001</v>
      </c>
      <c r="SO30" s="930">
        <f t="shared" ca="1" si="622"/>
        <v>7933141.0300000003</v>
      </c>
      <c r="SP30" s="930">
        <f t="shared" ca="1" si="622"/>
        <v>7944654.7800000003</v>
      </c>
      <c r="SQ30" s="930">
        <f t="shared" ca="1" si="622"/>
        <v>7956207.9800000004</v>
      </c>
      <c r="SR30" s="930">
        <f t="shared" ca="1" si="622"/>
        <v>7967743</v>
      </c>
      <c r="SS30" s="930">
        <f t="shared" ca="1" si="622"/>
        <v>7979288.1400000006</v>
      </c>
      <c r="ST30" s="930">
        <f t="shared" ca="1" si="622"/>
        <v>7990820.2200000007</v>
      </c>
      <c r="SU30" s="930">
        <f t="shared" ca="1" si="622"/>
        <v>8002355.0899999999</v>
      </c>
      <c r="SV30" s="930">
        <f t="shared" ca="1" si="622"/>
        <v>8013921.5</v>
      </c>
      <c r="SW30" s="930">
        <f t="shared" ca="1" si="622"/>
        <v>8025435.25</v>
      </c>
      <c r="SX30" s="930">
        <f t="shared" ca="1" si="622"/>
        <v>8036988.4499999993</v>
      </c>
      <c r="SY30" s="930">
        <f t="shared" ca="1" si="622"/>
        <v>8048502.1999999993</v>
      </c>
      <c r="SZ30" s="930">
        <f t="shared" ca="1" si="622"/>
        <v>8060068.6099999994</v>
      </c>
      <c r="TA30" s="930">
        <f t="shared" ca="1" si="622"/>
        <v>8071582.3599999994</v>
      </c>
      <c r="TB30" s="930">
        <f t="shared" ca="1" si="622"/>
        <v>8083135.5600000005</v>
      </c>
      <c r="TC30" s="930">
        <f t="shared" ca="1" si="622"/>
        <v>8094701.9699999997</v>
      </c>
      <c r="TD30" s="930">
        <f t="shared" ca="1" si="622"/>
        <v>8106215.7199999997</v>
      </c>
      <c r="TE30" s="930">
        <f t="shared" ca="1" si="622"/>
        <v>8117747.7999999998</v>
      </c>
      <c r="TF30" s="930">
        <f t="shared" ca="1" si="622"/>
        <v>8129282.6699999999</v>
      </c>
      <c r="TG30" s="930">
        <f t="shared" ca="1" si="622"/>
        <v>8140849.0800000001</v>
      </c>
      <c r="TH30" s="930">
        <f t="shared" ca="1" si="622"/>
        <v>8152362.8300000001</v>
      </c>
      <c r="TI30" s="930">
        <f t="shared" ca="1" si="622"/>
        <v>8163916.0299999993</v>
      </c>
      <c r="TJ30" s="930">
        <f t="shared" ca="1" si="622"/>
        <v>8175429.7799999993</v>
      </c>
      <c r="TK30" s="930">
        <f t="shared" ca="1" si="622"/>
        <v>8186996.1899999995</v>
      </c>
      <c r="TL30" s="930">
        <f t="shared" ca="1" si="622"/>
        <v>8198509.9399999995</v>
      </c>
      <c r="TM30" s="930">
        <f t="shared" ca="1" si="622"/>
        <v>8210063.1400000006</v>
      </c>
      <c r="TN30" s="930">
        <f t="shared" ca="1" si="622"/>
        <v>8221629.5499999998</v>
      </c>
      <c r="TO30" s="930">
        <f t="shared" ca="1" si="622"/>
        <v>8233143.2999999998</v>
      </c>
      <c r="TP30" s="930">
        <f t="shared" ca="1" si="622"/>
        <v>8244696.5</v>
      </c>
      <c r="TQ30" s="930">
        <f t="shared" ca="1" si="622"/>
        <v>8256210.25</v>
      </c>
      <c r="TR30" s="930">
        <f t="shared" ca="1" si="622"/>
        <v>8267776.6600000001</v>
      </c>
      <c r="TS30" s="930">
        <f t="shared" ca="1" si="622"/>
        <v>8279290.4100000001</v>
      </c>
      <c r="TT30" s="930">
        <f t="shared" ca="1" si="622"/>
        <v>8290843.6100000003</v>
      </c>
      <c r="TU30" s="930">
        <f t="shared" ca="1" si="622"/>
        <v>8302378.6299999999</v>
      </c>
      <c r="TV30" s="930">
        <f t="shared" ca="1" si="622"/>
        <v>8313923.7699999996</v>
      </c>
      <c r="TW30" s="930">
        <f t="shared" ca="1" si="622"/>
        <v>8325455.8499999996</v>
      </c>
      <c r="TX30" s="930">
        <f t="shared" ca="1" si="622"/>
        <v>8336990.7199999997</v>
      </c>
      <c r="TY30" s="930">
        <f t="shared" ca="1" si="622"/>
        <v>8348557.1299999999</v>
      </c>
      <c r="TZ30" s="930">
        <f t="shared" ca="1" si="622"/>
        <v>8360070.8799999999</v>
      </c>
      <c r="UA30" s="930">
        <f t="shared" ca="1" si="622"/>
        <v>8371624.0800000001</v>
      </c>
      <c r="UB30" s="930">
        <f t="shared" ca="1" si="622"/>
        <v>8383137.8300000001</v>
      </c>
      <c r="UC30" s="930">
        <f t="shared" ca="1" si="622"/>
        <v>8394704.2400000002</v>
      </c>
      <c r="UD30" s="930">
        <f t="shared" ca="1" si="622"/>
        <v>8406217.9900000002</v>
      </c>
      <c r="UE30" s="930">
        <f t="shared" ca="1" si="622"/>
        <v>8417771.1899999995</v>
      </c>
      <c r="UF30" s="930">
        <f t="shared" ca="1" si="622"/>
        <v>8429337.5999999996</v>
      </c>
      <c r="UG30" s="930">
        <f t="shared" ca="1" si="622"/>
        <v>8440851.3499999996</v>
      </c>
      <c r="UH30" s="930">
        <f t="shared" ca="1" si="622"/>
        <v>8452383.4299999997</v>
      </c>
      <c r="UI30" s="930">
        <f t="shared" ref="UI30:WT30" ca="1" si="623">IF(UI29&lt;0,UI29*-1,UI29)</f>
        <v>8463918.3000000007</v>
      </c>
      <c r="UJ30" s="930">
        <f t="shared" ca="1" si="623"/>
        <v>8475484.7100000009</v>
      </c>
      <c r="UK30" s="930">
        <f t="shared" ca="1" si="623"/>
        <v>8486998.4600000009</v>
      </c>
      <c r="UL30" s="930">
        <f t="shared" ca="1" si="623"/>
        <v>8498551.6600000001</v>
      </c>
      <c r="UM30" s="930">
        <f t="shared" ca="1" si="623"/>
        <v>8510065.4100000001</v>
      </c>
      <c r="UN30" s="930">
        <f t="shared" ca="1" si="623"/>
        <v>8521631.8200000003</v>
      </c>
      <c r="UO30" s="930">
        <f t="shared" ca="1" si="623"/>
        <v>8533145.5700000003</v>
      </c>
      <c r="UP30" s="930">
        <f t="shared" ca="1" si="623"/>
        <v>8544698.7699999996</v>
      </c>
      <c r="UQ30" s="930">
        <f t="shared" ca="1" si="623"/>
        <v>8556265.1799999997</v>
      </c>
      <c r="UR30" s="930">
        <f t="shared" ca="1" si="623"/>
        <v>8567778.9299999997</v>
      </c>
      <c r="US30" s="930">
        <f t="shared" ca="1" si="623"/>
        <v>8579332.129999999</v>
      </c>
      <c r="UT30" s="930">
        <f t="shared" ca="1" si="623"/>
        <v>8590845.879999999</v>
      </c>
      <c r="UU30" s="930">
        <f t="shared" ca="1" si="623"/>
        <v>8602412.2899999991</v>
      </c>
      <c r="UV30" s="930">
        <f t="shared" ca="1" si="623"/>
        <v>8613926.0399999991</v>
      </c>
      <c r="UW30" s="930">
        <f t="shared" ca="1" si="623"/>
        <v>8625479.2400000002</v>
      </c>
      <c r="UX30" s="930">
        <f t="shared" ca="1" si="623"/>
        <v>8637014.2599999998</v>
      </c>
      <c r="UY30" s="930">
        <f t="shared" ca="1" si="623"/>
        <v>8648559.4000000004</v>
      </c>
      <c r="UZ30" s="930">
        <f t="shared" ca="1" si="623"/>
        <v>8660091.4800000004</v>
      </c>
      <c r="VA30" s="930">
        <f t="shared" ca="1" si="623"/>
        <v>8671626.3499999996</v>
      </c>
      <c r="VB30" s="930">
        <f t="shared" ca="1" si="623"/>
        <v>8683192.7599999998</v>
      </c>
      <c r="VC30" s="930">
        <f t="shared" ca="1" si="623"/>
        <v>8694706.5099999998</v>
      </c>
      <c r="VD30" s="930">
        <f t="shared" ca="1" si="623"/>
        <v>8706259.7100000009</v>
      </c>
      <c r="VE30" s="930">
        <f t="shared" ca="1" si="623"/>
        <v>8717773.4600000009</v>
      </c>
      <c r="VF30" s="930">
        <f t="shared" ca="1" si="623"/>
        <v>8729339.870000001</v>
      </c>
      <c r="VG30" s="930">
        <f t="shared" ca="1" si="623"/>
        <v>8740853.620000001</v>
      </c>
      <c r="VH30" s="930">
        <f t="shared" ca="1" si="623"/>
        <v>8752406.8200000003</v>
      </c>
      <c r="VI30" s="930">
        <f t="shared" ca="1" si="623"/>
        <v>8763973.2300000004</v>
      </c>
      <c r="VJ30" s="930">
        <f t="shared" ca="1" si="623"/>
        <v>8775486.9800000004</v>
      </c>
      <c r="VK30" s="930">
        <f t="shared" ca="1" si="623"/>
        <v>8787019.0600000005</v>
      </c>
      <c r="VL30" s="930">
        <f t="shared" ca="1" si="623"/>
        <v>8798553.9299999997</v>
      </c>
      <c r="VM30" s="930">
        <f t="shared" ca="1" si="623"/>
        <v>8810120.3399999999</v>
      </c>
      <c r="VN30" s="930">
        <f t="shared" ca="1" si="623"/>
        <v>8821634.0899999999</v>
      </c>
      <c r="VO30" s="930">
        <f t="shared" ca="1" si="623"/>
        <v>8833187.2899999991</v>
      </c>
      <c r="VP30" s="930">
        <f t="shared" ca="1" si="623"/>
        <v>8844701.0399999991</v>
      </c>
      <c r="VQ30" s="930">
        <f t="shared" ca="1" si="623"/>
        <v>8856267.4499999993</v>
      </c>
      <c r="VR30" s="930">
        <f t="shared" ca="1" si="623"/>
        <v>8867781.1999999993</v>
      </c>
      <c r="VS30" s="930">
        <f t="shared" ca="1" si="623"/>
        <v>8879334.4000000004</v>
      </c>
      <c r="VT30" s="930">
        <f t="shared" ca="1" si="623"/>
        <v>8890900.8100000005</v>
      </c>
      <c r="VU30" s="930">
        <f t="shared" ca="1" si="623"/>
        <v>8902414.5600000005</v>
      </c>
      <c r="VV30" s="930">
        <f t="shared" ca="1" si="623"/>
        <v>8913967.7599999998</v>
      </c>
      <c r="VW30" s="930">
        <f t="shared" ca="1" si="623"/>
        <v>8925481.5099999998</v>
      </c>
      <c r="VX30" s="930">
        <f t="shared" ca="1" si="623"/>
        <v>8937047.9199999999</v>
      </c>
      <c r="VY30" s="930">
        <f t="shared" ca="1" si="623"/>
        <v>8948561.6699999999</v>
      </c>
      <c r="VZ30" s="930">
        <f t="shared" ca="1" si="623"/>
        <v>8960114.870000001</v>
      </c>
      <c r="WA30" s="930">
        <f t="shared" ca="1" si="623"/>
        <v>8971649.8900000006</v>
      </c>
      <c r="WB30" s="930">
        <f t="shared" ca="1" si="623"/>
        <v>8983195.0299999993</v>
      </c>
      <c r="WC30" s="930">
        <f t="shared" ca="1" si="623"/>
        <v>8994727.1099999994</v>
      </c>
      <c r="WD30" s="930">
        <f t="shared" ca="1" si="623"/>
        <v>9006261.9800000004</v>
      </c>
      <c r="WE30" s="930">
        <f t="shared" ca="1" si="623"/>
        <v>9017828.3900000006</v>
      </c>
      <c r="WF30" s="930">
        <f t="shared" ca="1" si="623"/>
        <v>9029342.1400000006</v>
      </c>
      <c r="WG30" s="930">
        <f t="shared" ca="1" si="623"/>
        <v>9040895.3399999999</v>
      </c>
      <c r="WH30" s="930">
        <f t="shared" ca="1" si="623"/>
        <v>9052409.0899999999</v>
      </c>
      <c r="WI30" s="930">
        <f t="shared" ca="1" si="623"/>
        <v>9063975.5</v>
      </c>
      <c r="WJ30" s="930">
        <f t="shared" ca="1" si="623"/>
        <v>9075489.25</v>
      </c>
      <c r="WK30" s="930">
        <f t="shared" ca="1" si="623"/>
        <v>9087042.4499999993</v>
      </c>
      <c r="WL30" s="930">
        <f t="shared" ca="1" si="623"/>
        <v>9098608.8599999994</v>
      </c>
      <c r="WM30" s="930">
        <f t="shared" ca="1" si="623"/>
        <v>9110122.6099999994</v>
      </c>
      <c r="WN30" s="930">
        <f t="shared" ca="1" si="623"/>
        <v>9121654.6899999995</v>
      </c>
      <c r="WO30" s="930">
        <f t="shared" ca="1" si="623"/>
        <v>9133189.5600000005</v>
      </c>
      <c r="WP30" s="930">
        <f t="shared" ca="1" si="623"/>
        <v>9144755.9699999988</v>
      </c>
      <c r="WQ30" s="930">
        <f t="shared" ca="1" si="623"/>
        <v>9156269.7199999988</v>
      </c>
      <c r="WR30" s="930">
        <f t="shared" ca="1" si="623"/>
        <v>9167822.9199999999</v>
      </c>
      <c r="WS30" s="930">
        <f t="shared" ca="1" si="623"/>
        <v>9179336.6699999999</v>
      </c>
      <c r="WT30" s="930">
        <f t="shared" ca="1" si="623"/>
        <v>9190903.0800000001</v>
      </c>
      <c r="WU30" s="930">
        <f t="shared" ref="WU30:ZF30" ca="1" si="624">IF(WU29&lt;0,WU29*-1,WU29)</f>
        <v>9202416.8300000001</v>
      </c>
      <c r="WV30" s="930">
        <f t="shared" ca="1" si="624"/>
        <v>9213970.0300000012</v>
      </c>
      <c r="WW30" s="930">
        <f t="shared" ca="1" si="624"/>
        <v>9225536.4399999995</v>
      </c>
      <c r="WX30" s="930">
        <f t="shared" ca="1" si="624"/>
        <v>9237050.1899999995</v>
      </c>
      <c r="WY30" s="930">
        <f t="shared" ca="1" si="624"/>
        <v>9248603.3900000006</v>
      </c>
      <c r="WZ30" s="930">
        <f t="shared" ca="1" si="624"/>
        <v>9260117.1400000006</v>
      </c>
      <c r="XA30" s="930">
        <f t="shared" ca="1" si="624"/>
        <v>9271683.5500000007</v>
      </c>
      <c r="XB30" s="930">
        <f t="shared" ca="1" si="624"/>
        <v>9283197.3000000007</v>
      </c>
      <c r="XC30" s="930">
        <f t="shared" ca="1" si="624"/>
        <v>9294750.5</v>
      </c>
      <c r="XD30" s="930">
        <f t="shared" ca="1" si="624"/>
        <v>9306285.5199999996</v>
      </c>
      <c r="XE30" s="930">
        <f t="shared" ca="1" si="624"/>
        <v>9317830.6600000001</v>
      </c>
      <c r="XF30" s="930">
        <f t="shared" ca="1" si="624"/>
        <v>9329362.7400000002</v>
      </c>
      <c r="XG30" s="930">
        <f t="shared" ca="1" si="624"/>
        <v>9340897.6099999994</v>
      </c>
      <c r="XH30" s="930">
        <f t="shared" ca="1" si="624"/>
        <v>9352464.0199999996</v>
      </c>
      <c r="XI30" s="930">
        <f t="shared" ca="1" si="624"/>
        <v>9363977.7699999996</v>
      </c>
      <c r="XJ30" s="930">
        <f t="shared" ca="1" si="624"/>
        <v>9375530.9700000007</v>
      </c>
      <c r="XK30" s="930">
        <f t="shared" ca="1" si="624"/>
        <v>9387044.7200000007</v>
      </c>
      <c r="XL30" s="930">
        <f t="shared" ca="1" si="624"/>
        <v>9398611.129999999</v>
      </c>
      <c r="XM30" s="930">
        <f t="shared" ca="1" si="624"/>
        <v>9410124.879999999</v>
      </c>
      <c r="XN30" s="930">
        <f t="shared" ca="1" si="624"/>
        <v>9421678.0800000001</v>
      </c>
      <c r="XO30" s="930">
        <f t="shared" ca="1" si="624"/>
        <v>9433244.4900000002</v>
      </c>
      <c r="XP30" s="930">
        <f t="shared" ca="1" si="624"/>
        <v>9444758.2400000002</v>
      </c>
      <c r="XQ30" s="930">
        <f t="shared" ca="1" si="624"/>
        <v>9456290.3200000003</v>
      </c>
      <c r="XR30" s="930">
        <f t="shared" ca="1" si="624"/>
        <v>9467825.1899999995</v>
      </c>
      <c r="XS30" s="930">
        <f t="shared" ca="1" si="624"/>
        <v>9477068.7400000002</v>
      </c>
      <c r="XT30" s="930">
        <f t="shared" ca="1" si="624"/>
        <v>9484658.7400000002</v>
      </c>
      <c r="XU30" s="930">
        <f t="shared" ca="1" si="624"/>
        <v>9492288.1899999995</v>
      </c>
      <c r="XV30" s="930">
        <f t="shared" ca="1" si="624"/>
        <v>9499878.1899999995</v>
      </c>
      <c r="XW30" s="930">
        <f t="shared" ca="1" si="624"/>
        <v>9507489.4600000009</v>
      </c>
      <c r="XX30" s="930">
        <f t="shared" ca="1" si="624"/>
        <v>9515079.4600000009</v>
      </c>
      <c r="XY30" s="930">
        <f t="shared" ca="1" si="624"/>
        <v>9522708.9100000001</v>
      </c>
      <c r="XZ30" s="930">
        <f t="shared" ca="1" si="624"/>
        <v>9530320.1799999997</v>
      </c>
      <c r="YA30" s="930">
        <f t="shared" ca="1" si="624"/>
        <v>9537910.1799999997</v>
      </c>
      <c r="YB30" s="930">
        <f t="shared" ca="1" si="624"/>
        <v>9545539.6300000008</v>
      </c>
      <c r="YC30" s="930">
        <f t="shared" ca="1" si="624"/>
        <v>9553129.6300000008</v>
      </c>
      <c r="YD30" s="930">
        <f t="shared" ca="1" si="624"/>
        <v>9560740.9000000004</v>
      </c>
      <c r="YE30" s="930">
        <f t="shared" ca="1" si="624"/>
        <v>9568330.9000000004</v>
      </c>
      <c r="YF30" s="930">
        <f t="shared" ca="1" si="624"/>
        <v>9575960.3499999996</v>
      </c>
      <c r="YG30" s="930">
        <f t="shared" ca="1" si="624"/>
        <v>9581037.2200000007</v>
      </c>
      <c r="YH30" s="930">
        <f t="shared" ca="1" si="624"/>
        <v>9585987.2200000007</v>
      </c>
      <c r="YI30" s="930">
        <f t="shared" ca="1" si="624"/>
        <v>9590955.5500000007</v>
      </c>
      <c r="YJ30" s="930">
        <f t="shared" ca="1" si="624"/>
        <v>9595905.5500000007</v>
      </c>
      <c r="YK30" s="930">
        <f t="shared" ca="1" si="624"/>
        <v>9600876.8200000003</v>
      </c>
      <c r="YL30" s="930">
        <f t="shared" ca="1" si="624"/>
        <v>9605826.8200000003</v>
      </c>
      <c r="YM30" s="930">
        <f t="shared" ca="1" si="624"/>
        <v>9610795.1500000004</v>
      </c>
      <c r="YN30" s="930">
        <f t="shared" ca="1" si="624"/>
        <v>9615745.1500000004</v>
      </c>
      <c r="YO30" s="930">
        <f t="shared" ca="1" si="624"/>
        <v>9620716.4199999999</v>
      </c>
      <c r="YP30" s="930">
        <f t="shared" ca="1" si="624"/>
        <v>9625666.4199999999</v>
      </c>
      <c r="YQ30" s="930">
        <f t="shared" ca="1" si="624"/>
        <v>9630634.75</v>
      </c>
      <c r="YR30" s="930">
        <f t="shared" ca="1" si="624"/>
        <v>9635606.0199999996</v>
      </c>
      <c r="YS30" s="930">
        <f t="shared" ca="1" si="624"/>
        <v>9640556.0199999996</v>
      </c>
      <c r="YT30" s="930">
        <f t="shared" ca="1" si="624"/>
        <v>9645524.3499999996</v>
      </c>
      <c r="YU30" s="930">
        <f t="shared" ca="1" si="624"/>
        <v>9650474.3499999996</v>
      </c>
      <c r="YV30" s="930">
        <f t="shared" ca="1" si="624"/>
        <v>9655445.6199999992</v>
      </c>
      <c r="YW30" s="930">
        <f t="shared" ca="1" si="624"/>
        <v>9660395.6199999992</v>
      </c>
      <c r="YX30" s="930">
        <f t="shared" ca="1" si="624"/>
        <v>9665363.9499999993</v>
      </c>
      <c r="YY30" s="930">
        <f t="shared" ca="1" si="624"/>
        <v>9670313.9499999993</v>
      </c>
      <c r="YZ30" s="930">
        <f t="shared" ca="1" si="624"/>
        <v>9675285.2200000007</v>
      </c>
      <c r="ZA30" s="930">
        <f t="shared" ca="1" si="624"/>
        <v>9680235.2200000007</v>
      </c>
      <c r="ZB30" s="930">
        <f t="shared" ca="1" si="624"/>
        <v>9685203.5500000007</v>
      </c>
      <c r="ZC30" s="930">
        <f t="shared" ca="1" si="624"/>
        <v>9690174.8200000003</v>
      </c>
      <c r="ZD30" s="930">
        <f t="shared" ca="1" si="624"/>
        <v>9695124.8200000003</v>
      </c>
      <c r="ZE30" s="930">
        <f t="shared" ca="1" si="624"/>
        <v>9700093.1500000004</v>
      </c>
      <c r="ZF30" s="930">
        <f t="shared" ca="1" si="624"/>
        <v>9705043.1500000004</v>
      </c>
      <c r="ZG30" s="930">
        <f t="shared" ref="ZG30:ZZ30" ca="1" si="625">IF(ZG29&lt;0,ZG29*-1,ZG29)</f>
        <v>9710014.4199999999</v>
      </c>
      <c r="ZH30" s="930">
        <f t="shared" ca="1" si="625"/>
        <v>9714964.4199999999</v>
      </c>
      <c r="ZI30" s="930">
        <f t="shared" ca="1" si="625"/>
        <v>9719932.75</v>
      </c>
      <c r="ZJ30" s="930">
        <f t="shared" ca="1" si="625"/>
        <v>9724904.0199999996</v>
      </c>
      <c r="ZK30" s="930">
        <f t="shared" ca="1" si="625"/>
        <v>9729854.0199999996</v>
      </c>
      <c r="ZL30" s="930">
        <f t="shared" ca="1" si="625"/>
        <v>9734822.3499999996</v>
      </c>
      <c r="ZM30" s="930">
        <f t="shared" ca="1" si="625"/>
        <v>9739772.3499999996</v>
      </c>
      <c r="ZN30" s="930">
        <f t="shared" ca="1" si="625"/>
        <v>9744743.6199999992</v>
      </c>
      <c r="ZO30" s="930">
        <f t="shared" ca="1" si="625"/>
        <v>9749693.6199999992</v>
      </c>
      <c r="ZP30" s="930">
        <f t="shared" ca="1" si="625"/>
        <v>9754661.9499999993</v>
      </c>
      <c r="ZQ30" s="930">
        <f t="shared" ca="1" si="625"/>
        <v>9759611.9499999993</v>
      </c>
      <c r="ZR30" s="930">
        <f t="shared" ca="1" si="625"/>
        <v>9764583.2200000007</v>
      </c>
      <c r="ZS30" s="930">
        <f t="shared" ca="1" si="625"/>
        <v>9769533.2200000007</v>
      </c>
      <c r="ZT30" s="930">
        <f t="shared" ca="1" si="625"/>
        <v>9774501.5500000007</v>
      </c>
      <c r="ZU30" s="930">
        <f t="shared" ca="1" si="625"/>
        <v>9779472.8200000003</v>
      </c>
      <c r="ZV30" s="930">
        <f t="shared" ca="1" si="625"/>
        <v>9784422.8200000003</v>
      </c>
      <c r="ZW30" s="930">
        <f t="shared" ca="1" si="625"/>
        <v>9789391.1500000004</v>
      </c>
      <c r="ZX30" s="930">
        <f t="shared" ca="1" si="625"/>
        <v>9794341.1500000004</v>
      </c>
      <c r="ZY30" s="930">
        <f t="shared" ca="1" si="625"/>
        <v>9799312.4199999999</v>
      </c>
      <c r="ZZ30" s="930">
        <f t="shared" ca="1" si="625"/>
        <v>9804262.4199999999</v>
      </c>
    </row>
    <row r="31" spans="1:702" s="177" customFormat="1" ht="7.5" customHeight="1" x14ac:dyDescent="0.2">
      <c r="B31" s="185"/>
      <c r="C31" s="192"/>
      <c r="D31" s="185"/>
      <c r="E31" s="179"/>
      <c r="F31" s="193"/>
      <c r="G31" s="179"/>
      <c r="H31" s="185"/>
      <c r="I31" s="179"/>
      <c r="J31" s="191"/>
      <c r="L31" s="939"/>
    </row>
    <row r="32" spans="1:702" s="150" customFormat="1" ht="15" customHeight="1" x14ac:dyDescent="0.2">
      <c r="B32" s="167"/>
      <c r="C32" s="165"/>
      <c r="D32" s="147"/>
      <c r="E32" s="284"/>
      <c r="F32" s="156"/>
      <c r="G32" s="194"/>
      <c r="H32" s="147"/>
      <c r="I32" s="147"/>
      <c r="J32" s="149"/>
      <c r="L32" s="941" t="s">
        <v>353</v>
      </c>
      <c r="M32" s="930">
        <f ca="1">MIN(N30:ZZ30)</f>
        <v>9370.8300000000745</v>
      </c>
      <c r="N32" s="936" t="str">
        <f ca="1">IF($M32=N30,N9,"")</f>
        <v/>
      </c>
      <c r="O32" s="936" t="str">
        <f t="shared" ref="O32:BZ32" ca="1" si="626">IF($M32=O30,O9,"")</f>
        <v/>
      </c>
      <c r="P32" s="936" t="str">
        <f t="shared" ca="1" si="626"/>
        <v/>
      </c>
      <c r="Q32" s="936" t="str">
        <f t="shared" ca="1" si="626"/>
        <v/>
      </c>
      <c r="R32" s="936" t="str">
        <f t="shared" ca="1" si="626"/>
        <v/>
      </c>
      <c r="S32" s="936" t="str">
        <f t="shared" ca="1" si="626"/>
        <v/>
      </c>
      <c r="T32" s="936" t="str">
        <f ca="1">IF($M32=T30,T9,"")</f>
        <v/>
      </c>
      <c r="U32" s="936" t="str">
        <f t="shared" ca="1" si="626"/>
        <v/>
      </c>
      <c r="V32" s="936" t="str">
        <f t="shared" ca="1" si="626"/>
        <v/>
      </c>
      <c r="W32" s="936" t="str">
        <f t="shared" ca="1" si="626"/>
        <v/>
      </c>
      <c r="X32" s="936" t="str">
        <f t="shared" ca="1" si="626"/>
        <v/>
      </c>
      <c r="Y32" s="936" t="str">
        <f t="shared" ca="1" si="626"/>
        <v/>
      </c>
      <c r="Z32" s="936" t="str">
        <f t="shared" ca="1" si="626"/>
        <v/>
      </c>
      <c r="AA32" s="936" t="str">
        <f t="shared" ca="1" si="626"/>
        <v/>
      </c>
      <c r="AB32" s="936" t="str">
        <f t="shared" ca="1" si="626"/>
        <v/>
      </c>
      <c r="AC32" s="936" t="str">
        <f t="shared" ca="1" si="626"/>
        <v/>
      </c>
      <c r="AD32" s="936" t="str">
        <f t="shared" ca="1" si="626"/>
        <v/>
      </c>
      <c r="AE32" s="936" t="str">
        <f t="shared" ca="1" si="626"/>
        <v/>
      </c>
      <c r="AF32" s="936" t="str">
        <f t="shared" ca="1" si="626"/>
        <v/>
      </c>
      <c r="AG32" s="936" t="str">
        <f t="shared" ca="1" si="626"/>
        <v/>
      </c>
      <c r="AH32" s="936" t="str">
        <f t="shared" ca="1" si="626"/>
        <v/>
      </c>
      <c r="AI32" s="936" t="str">
        <f t="shared" ca="1" si="626"/>
        <v/>
      </c>
      <c r="AJ32" s="936" t="str">
        <f t="shared" ca="1" si="626"/>
        <v/>
      </c>
      <c r="AK32" s="936" t="str">
        <f t="shared" ca="1" si="626"/>
        <v/>
      </c>
      <c r="AL32" s="936" t="str">
        <f t="shared" ca="1" si="626"/>
        <v/>
      </c>
      <c r="AM32" s="936" t="str">
        <f t="shared" ca="1" si="626"/>
        <v/>
      </c>
      <c r="AN32" s="936" t="str">
        <f t="shared" ca="1" si="626"/>
        <v/>
      </c>
      <c r="AO32" s="936" t="str">
        <f t="shared" ca="1" si="626"/>
        <v/>
      </c>
      <c r="AP32" s="936" t="str">
        <f t="shared" ca="1" si="626"/>
        <v/>
      </c>
      <c r="AQ32" s="936" t="str">
        <f t="shared" ca="1" si="626"/>
        <v/>
      </c>
      <c r="AR32" s="936" t="str">
        <f t="shared" ca="1" si="626"/>
        <v/>
      </c>
      <c r="AS32" s="936" t="str">
        <f t="shared" ca="1" si="626"/>
        <v/>
      </c>
      <c r="AT32" s="936" t="str">
        <f t="shared" ca="1" si="626"/>
        <v/>
      </c>
      <c r="AU32" s="936" t="str">
        <f t="shared" ca="1" si="626"/>
        <v/>
      </c>
      <c r="AV32" s="936" t="str">
        <f t="shared" ca="1" si="626"/>
        <v/>
      </c>
      <c r="AW32" s="936" t="str">
        <f t="shared" ca="1" si="626"/>
        <v/>
      </c>
      <c r="AX32" s="936" t="str">
        <f t="shared" ca="1" si="626"/>
        <v/>
      </c>
      <c r="AY32" s="936" t="str">
        <f t="shared" ca="1" si="626"/>
        <v/>
      </c>
      <c r="AZ32" s="936" t="str">
        <f t="shared" ca="1" si="626"/>
        <v/>
      </c>
      <c r="BA32" s="936" t="str">
        <f t="shared" ca="1" si="626"/>
        <v/>
      </c>
      <c r="BB32" s="936" t="str">
        <f t="shared" ca="1" si="626"/>
        <v/>
      </c>
      <c r="BC32" s="936" t="str">
        <f t="shared" ca="1" si="626"/>
        <v/>
      </c>
      <c r="BD32" s="936" t="str">
        <f t="shared" ca="1" si="626"/>
        <v/>
      </c>
      <c r="BE32" s="936" t="str">
        <f t="shared" ca="1" si="626"/>
        <v/>
      </c>
      <c r="BF32" s="936" t="str">
        <f t="shared" ca="1" si="626"/>
        <v/>
      </c>
      <c r="BG32" s="936" t="str">
        <f t="shared" ca="1" si="626"/>
        <v/>
      </c>
      <c r="BH32" s="936" t="str">
        <f t="shared" ca="1" si="626"/>
        <v/>
      </c>
      <c r="BI32" s="936" t="str">
        <f t="shared" ca="1" si="626"/>
        <v/>
      </c>
      <c r="BJ32" s="936" t="str">
        <f t="shared" ca="1" si="626"/>
        <v/>
      </c>
      <c r="BK32" s="936" t="str">
        <f t="shared" ca="1" si="626"/>
        <v/>
      </c>
      <c r="BL32" s="936" t="str">
        <f t="shared" ca="1" si="626"/>
        <v/>
      </c>
      <c r="BM32" s="936" t="str">
        <f t="shared" ca="1" si="626"/>
        <v/>
      </c>
      <c r="BN32" s="936" t="str">
        <f t="shared" ca="1" si="626"/>
        <v/>
      </c>
      <c r="BO32" s="936" t="str">
        <f t="shared" ca="1" si="626"/>
        <v/>
      </c>
      <c r="BP32" s="936" t="str">
        <f t="shared" ca="1" si="626"/>
        <v/>
      </c>
      <c r="BQ32" s="936" t="str">
        <f t="shared" ca="1" si="626"/>
        <v/>
      </c>
      <c r="BR32" s="936" t="str">
        <f t="shared" ca="1" si="626"/>
        <v/>
      </c>
      <c r="BS32" s="936" t="str">
        <f t="shared" ca="1" si="626"/>
        <v/>
      </c>
      <c r="BT32" s="936" t="str">
        <f t="shared" ca="1" si="626"/>
        <v/>
      </c>
      <c r="BU32" s="936" t="str">
        <f t="shared" ca="1" si="626"/>
        <v/>
      </c>
      <c r="BV32" s="936" t="str">
        <f t="shared" ca="1" si="626"/>
        <v/>
      </c>
      <c r="BW32" s="936" t="str">
        <f t="shared" ca="1" si="626"/>
        <v/>
      </c>
      <c r="BX32" s="936" t="str">
        <f t="shared" ca="1" si="626"/>
        <v/>
      </c>
      <c r="BY32" s="936" t="str">
        <f t="shared" ca="1" si="626"/>
        <v/>
      </c>
      <c r="BZ32" s="936" t="str">
        <f t="shared" ca="1" si="626"/>
        <v/>
      </c>
      <c r="CA32" s="936" t="str">
        <f t="shared" ref="CA32:EL32" ca="1" si="627">IF($M32=CA30,CA9,"")</f>
        <v/>
      </c>
      <c r="CB32" s="936" t="str">
        <f t="shared" ca="1" si="627"/>
        <v/>
      </c>
      <c r="CC32" s="936" t="str">
        <f t="shared" ca="1" si="627"/>
        <v/>
      </c>
      <c r="CD32" s="936" t="str">
        <f t="shared" ca="1" si="627"/>
        <v/>
      </c>
      <c r="CE32" s="936" t="str">
        <f t="shared" ca="1" si="627"/>
        <v/>
      </c>
      <c r="CF32" s="936" t="str">
        <f t="shared" ca="1" si="627"/>
        <v/>
      </c>
      <c r="CG32" s="936" t="str">
        <f t="shared" ca="1" si="627"/>
        <v/>
      </c>
      <c r="CH32" s="936" t="str">
        <f t="shared" ca="1" si="627"/>
        <v/>
      </c>
      <c r="CI32" s="936" t="str">
        <f t="shared" ca="1" si="627"/>
        <v/>
      </c>
      <c r="CJ32" s="936" t="str">
        <f t="shared" ca="1" si="627"/>
        <v/>
      </c>
      <c r="CK32" s="936" t="str">
        <f t="shared" ca="1" si="627"/>
        <v/>
      </c>
      <c r="CL32" s="936" t="str">
        <f t="shared" ca="1" si="627"/>
        <v/>
      </c>
      <c r="CM32" s="936" t="str">
        <f t="shared" ca="1" si="627"/>
        <v/>
      </c>
      <c r="CN32" s="936" t="str">
        <f t="shared" ca="1" si="627"/>
        <v/>
      </c>
      <c r="CO32" s="936" t="str">
        <f t="shared" ca="1" si="627"/>
        <v/>
      </c>
      <c r="CP32" s="936" t="str">
        <f t="shared" ca="1" si="627"/>
        <v/>
      </c>
      <c r="CQ32" s="936" t="str">
        <f t="shared" ca="1" si="627"/>
        <v/>
      </c>
      <c r="CR32" s="936" t="str">
        <f t="shared" ca="1" si="627"/>
        <v/>
      </c>
      <c r="CS32" s="936" t="str">
        <f t="shared" ca="1" si="627"/>
        <v/>
      </c>
      <c r="CT32" s="936" t="str">
        <f t="shared" ca="1" si="627"/>
        <v/>
      </c>
      <c r="CU32" s="936" t="str">
        <f t="shared" ca="1" si="627"/>
        <v/>
      </c>
      <c r="CV32" s="936" t="str">
        <f t="shared" ca="1" si="627"/>
        <v/>
      </c>
      <c r="CW32" s="936" t="str">
        <f t="shared" ca="1" si="627"/>
        <v/>
      </c>
      <c r="CX32" s="936" t="str">
        <f t="shared" ca="1" si="627"/>
        <v/>
      </c>
      <c r="CY32" s="936" t="str">
        <f t="shared" ca="1" si="627"/>
        <v/>
      </c>
      <c r="CZ32" s="936" t="str">
        <f t="shared" ca="1" si="627"/>
        <v/>
      </c>
      <c r="DA32" s="936" t="str">
        <f t="shared" ca="1" si="627"/>
        <v/>
      </c>
      <c r="DB32" s="936" t="str">
        <f t="shared" ca="1" si="627"/>
        <v/>
      </c>
      <c r="DC32" s="936" t="str">
        <f t="shared" ca="1" si="627"/>
        <v/>
      </c>
      <c r="DD32" s="936" t="str">
        <f t="shared" ca="1" si="627"/>
        <v/>
      </c>
      <c r="DE32" s="936" t="str">
        <f t="shared" ca="1" si="627"/>
        <v/>
      </c>
      <c r="DF32" s="936" t="str">
        <f t="shared" ca="1" si="627"/>
        <v/>
      </c>
      <c r="DG32" s="936" t="str">
        <f t="shared" ca="1" si="627"/>
        <v/>
      </c>
      <c r="DH32" s="936" t="str">
        <f t="shared" ca="1" si="627"/>
        <v/>
      </c>
      <c r="DI32" s="936" t="str">
        <f t="shared" ca="1" si="627"/>
        <v/>
      </c>
      <c r="DJ32" s="936" t="str">
        <f t="shared" ca="1" si="627"/>
        <v/>
      </c>
      <c r="DK32" s="936" t="str">
        <f t="shared" ca="1" si="627"/>
        <v/>
      </c>
      <c r="DL32" s="936" t="str">
        <f t="shared" ca="1" si="627"/>
        <v/>
      </c>
      <c r="DM32" s="936" t="str">
        <f t="shared" ca="1" si="627"/>
        <v/>
      </c>
      <c r="DN32" s="936" t="str">
        <f t="shared" ca="1" si="627"/>
        <v/>
      </c>
      <c r="DO32" s="936" t="str">
        <f t="shared" ca="1" si="627"/>
        <v/>
      </c>
      <c r="DP32" s="936" t="str">
        <f t="shared" ca="1" si="627"/>
        <v/>
      </c>
      <c r="DQ32" s="936" t="str">
        <f t="shared" ca="1" si="627"/>
        <v/>
      </c>
      <c r="DR32" s="936" t="str">
        <f t="shared" ca="1" si="627"/>
        <v/>
      </c>
      <c r="DS32" s="936" t="str">
        <f t="shared" ca="1" si="627"/>
        <v/>
      </c>
      <c r="DT32" s="936" t="str">
        <f t="shared" ca="1" si="627"/>
        <v/>
      </c>
      <c r="DU32" s="936" t="str">
        <f t="shared" ca="1" si="627"/>
        <v/>
      </c>
      <c r="DV32" s="936" t="str">
        <f t="shared" ca="1" si="627"/>
        <v/>
      </c>
      <c r="DW32" s="936" t="str">
        <f t="shared" ca="1" si="627"/>
        <v/>
      </c>
      <c r="DX32" s="936" t="str">
        <f t="shared" ca="1" si="627"/>
        <v/>
      </c>
      <c r="DY32" s="936" t="str">
        <f t="shared" ca="1" si="627"/>
        <v/>
      </c>
      <c r="DZ32" s="936" t="str">
        <f t="shared" ca="1" si="627"/>
        <v/>
      </c>
      <c r="EA32" s="936" t="str">
        <f t="shared" ca="1" si="627"/>
        <v/>
      </c>
      <c r="EB32" s="936" t="str">
        <f t="shared" ca="1" si="627"/>
        <v/>
      </c>
      <c r="EC32" s="936" t="str">
        <f t="shared" ca="1" si="627"/>
        <v/>
      </c>
      <c r="ED32" s="936" t="str">
        <f t="shared" ca="1" si="627"/>
        <v/>
      </c>
      <c r="EE32" s="936" t="str">
        <f t="shared" ca="1" si="627"/>
        <v/>
      </c>
      <c r="EF32" s="936" t="str">
        <f t="shared" ca="1" si="627"/>
        <v/>
      </c>
      <c r="EG32" s="936" t="str">
        <f t="shared" ca="1" si="627"/>
        <v/>
      </c>
      <c r="EH32" s="936">
        <f t="shared" ca="1" si="627"/>
        <v>0.83750000000000691</v>
      </c>
      <c r="EI32" s="936" t="str">
        <f t="shared" ca="1" si="627"/>
        <v/>
      </c>
      <c r="EJ32" s="936" t="str">
        <f t="shared" ca="1" si="627"/>
        <v/>
      </c>
      <c r="EK32" s="936" t="str">
        <f t="shared" ca="1" si="627"/>
        <v/>
      </c>
      <c r="EL32" s="936" t="str">
        <f t="shared" ca="1" si="627"/>
        <v/>
      </c>
      <c r="EM32" s="936" t="str">
        <f t="shared" ref="EM32:FY32" ca="1" si="628">IF($M32=EM30,EM9,"")</f>
        <v/>
      </c>
      <c r="EN32" s="936" t="str">
        <f t="shared" ca="1" si="628"/>
        <v/>
      </c>
      <c r="EO32" s="936" t="str">
        <f t="shared" ca="1" si="628"/>
        <v/>
      </c>
      <c r="EP32" s="936" t="str">
        <f t="shared" ca="1" si="628"/>
        <v/>
      </c>
      <c r="EQ32" s="936" t="str">
        <f t="shared" ca="1" si="628"/>
        <v/>
      </c>
      <c r="ER32" s="936" t="str">
        <f t="shared" ca="1" si="628"/>
        <v/>
      </c>
      <c r="ES32" s="936" t="str">
        <f t="shared" ca="1" si="628"/>
        <v/>
      </c>
      <c r="ET32" s="936" t="str">
        <f t="shared" ca="1" si="628"/>
        <v/>
      </c>
      <c r="EU32" s="936" t="str">
        <f t="shared" ca="1" si="628"/>
        <v/>
      </c>
      <c r="EV32" s="936" t="str">
        <f t="shared" ca="1" si="628"/>
        <v/>
      </c>
      <c r="EW32" s="936" t="str">
        <f t="shared" ca="1" si="628"/>
        <v/>
      </c>
      <c r="EX32" s="936" t="str">
        <f t="shared" ca="1" si="628"/>
        <v/>
      </c>
      <c r="EY32" s="936" t="str">
        <f t="shared" ca="1" si="628"/>
        <v/>
      </c>
      <c r="EZ32" s="936" t="str">
        <f t="shared" ca="1" si="628"/>
        <v/>
      </c>
      <c r="FA32" s="936" t="str">
        <f t="shared" ca="1" si="628"/>
        <v/>
      </c>
      <c r="FB32" s="936" t="str">
        <f t="shared" ca="1" si="628"/>
        <v/>
      </c>
      <c r="FC32" s="936" t="str">
        <f t="shared" ca="1" si="628"/>
        <v/>
      </c>
      <c r="FD32" s="936" t="str">
        <f t="shared" ca="1" si="628"/>
        <v/>
      </c>
      <c r="FE32" s="936" t="str">
        <f t="shared" ca="1" si="628"/>
        <v/>
      </c>
      <c r="FF32" s="936" t="str">
        <f t="shared" ca="1" si="628"/>
        <v/>
      </c>
      <c r="FG32" s="936" t="str">
        <f t="shared" ca="1" si="628"/>
        <v/>
      </c>
      <c r="FH32" s="936" t="str">
        <f t="shared" ca="1" si="628"/>
        <v/>
      </c>
      <c r="FI32" s="936" t="str">
        <f t="shared" ca="1" si="628"/>
        <v/>
      </c>
      <c r="FJ32" s="936" t="str">
        <f t="shared" ca="1" si="628"/>
        <v/>
      </c>
      <c r="FK32" s="936" t="str">
        <f t="shared" ca="1" si="628"/>
        <v/>
      </c>
      <c r="FL32" s="936" t="str">
        <f t="shared" ca="1" si="628"/>
        <v/>
      </c>
      <c r="FM32" s="936" t="str">
        <f t="shared" ca="1" si="628"/>
        <v/>
      </c>
      <c r="FN32" s="936" t="str">
        <f t="shared" ca="1" si="628"/>
        <v/>
      </c>
      <c r="FO32" s="936" t="str">
        <f t="shared" ca="1" si="628"/>
        <v/>
      </c>
      <c r="FP32" s="936" t="str">
        <f t="shared" ca="1" si="628"/>
        <v/>
      </c>
      <c r="FQ32" s="936" t="str">
        <f t="shared" ca="1" si="628"/>
        <v/>
      </c>
      <c r="FR32" s="936" t="str">
        <f t="shared" ca="1" si="628"/>
        <v/>
      </c>
      <c r="FS32" s="936" t="str">
        <f t="shared" ca="1" si="628"/>
        <v/>
      </c>
      <c r="FT32" s="936" t="str">
        <f t="shared" ca="1" si="628"/>
        <v/>
      </c>
      <c r="FU32" s="936" t="str">
        <f t="shared" ca="1" si="628"/>
        <v/>
      </c>
      <c r="FV32" s="936" t="str">
        <f t="shared" ca="1" si="628"/>
        <v/>
      </c>
      <c r="FW32" s="936" t="str">
        <f t="shared" ca="1" si="628"/>
        <v/>
      </c>
      <c r="FX32" s="936" t="str">
        <f t="shared" ca="1" si="628"/>
        <v/>
      </c>
      <c r="FY32" s="936" t="str">
        <f t="shared" ca="1" si="628"/>
        <v/>
      </c>
      <c r="FZ32" s="936" t="str">
        <f ca="1">IF($M32=FZ30,FZ9,"")</f>
        <v/>
      </c>
      <c r="GA32" s="936" t="str">
        <f t="shared" ref="GA32:HY32" ca="1" si="629">IF($M32=GA30,GA9,"")</f>
        <v/>
      </c>
      <c r="GB32" s="936" t="str">
        <f t="shared" ca="1" si="629"/>
        <v/>
      </c>
      <c r="GC32" s="936" t="str">
        <f t="shared" ca="1" si="629"/>
        <v/>
      </c>
      <c r="GD32" s="936" t="str">
        <f t="shared" ca="1" si="629"/>
        <v/>
      </c>
      <c r="GE32" s="936" t="str">
        <f t="shared" ca="1" si="629"/>
        <v/>
      </c>
      <c r="GF32" s="936" t="str">
        <f t="shared" ca="1" si="629"/>
        <v/>
      </c>
      <c r="GG32" s="936" t="str">
        <f t="shared" ca="1" si="629"/>
        <v/>
      </c>
      <c r="GH32" s="936" t="str">
        <f t="shared" ca="1" si="629"/>
        <v/>
      </c>
      <c r="GI32" s="936" t="str">
        <f t="shared" ca="1" si="629"/>
        <v/>
      </c>
      <c r="GJ32" s="936" t="str">
        <f t="shared" ca="1" si="629"/>
        <v/>
      </c>
      <c r="GK32" s="936" t="str">
        <f t="shared" ca="1" si="629"/>
        <v/>
      </c>
      <c r="GL32" s="936" t="str">
        <f t="shared" ca="1" si="629"/>
        <v/>
      </c>
      <c r="GM32" s="936" t="str">
        <f t="shared" ca="1" si="629"/>
        <v/>
      </c>
      <c r="GN32" s="936" t="str">
        <f t="shared" ca="1" si="629"/>
        <v/>
      </c>
      <c r="GO32" s="936" t="str">
        <f t="shared" ca="1" si="629"/>
        <v/>
      </c>
      <c r="GP32" s="936" t="str">
        <f t="shared" ca="1" si="629"/>
        <v/>
      </c>
      <c r="GQ32" s="936" t="str">
        <f t="shared" ca="1" si="629"/>
        <v/>
      </c>
      <c r="GR32" s="936" t="str">
        <f t="shared" ca="1" si="629"/>
        <v/>
      </c>
      <c r="GS32" s="936" t="str">
        <f t="shared" ca="1" si="629"/>
        <v/>
      </c>
      <c r="GT32" s="936" t="str">
        <f t="shared" ca="1" si="629"/>
        <v/>
      </c>
      <c r="GU32" s="936" t="str">
        <f t="shared" ca="1" si="629"/>
        <v/>
      </c>
      <c r="GV32" s="936" t="str">
        <f t="shared" ca="1" si="629"/>
        <v/>
      </c>
      <c r="GW32" s="936" t="str">
        <f t="shared" ca="1" si="629"/>
        <v/>
      </c>
      <c r="GX32" s="936" t="str">
        <f t="shared" ca="1" si="629"/>
        <v/>
      </c>
      <c r="GY32" s="936" t="str">
        <f t="shared" ca="1" si="629"/>
        <v/>
      </c>
      <c r="GZ32" s="936" t="str">
        <f t="shared" ca="1" si="629"/>
        <v/>
      </c>
      <c r="HA32" s="936" t="str">
        <f t="shared" ca="1" si="629"/>
        <v/>
      </c>
      <c r="HB32" s="936" t="str">
        <f t="shared" ca="1" si="629"/>
        <v/>
      </c>
      <c r="HC32" s="936" t="str">
        <f t="shared" ca="1" si="629"/>
        <v/>
      </c>
      <c r="HD32" s="936" t="str">
        <f t="shared" ca="1" si="629"/>
        <v/>
      </c>
      <c r="HE32" s="936" t="str">
        <f t="shared" ca="1" si="629"/>
        <v/>
      </c>
      <c r="HF32" s="936" t="str">
        <f t="shared" ca="1" si="629"/>
        <v/>
      </c>
      <c r="HG32" s="936" t="str">
        <f t="shared" ca="1" si="629"/>
        <v/>
      </c>
      <c r="HH32" s="936" t="str">
        <f t="shared" ca="1" si="629"/>
        <v/>
      </c>
      <c r="HI32" s="936" t="str">
        <f t="shared" ca="1" si="629"/>
        <v/>
      </c>
      <c r="HJ32" s="936" t="str">
        <f t="shared" ca="1" si="629"/>
        <v/>
      </c>
      <c r="HK32" s="936" t="str">
        <f t="shared" ca="1" si="629"/>
        <v/>
      </c>
      <c r="HL32" s="936" t="str">
        <f t="shared" ca="1" si="629"/>
        <v/>
      </c>
      <c r="HM32" s="936" t="str">
        <f t="shared" ca="1" si="629"/>
        <v/>
      </c>
      <c r="HN32" s="936" t="str">
        <f t="shared" ca="1" si="629"/>
        <v/>
      </c>
      <c r="HO32" s="936" t="str">
        <f t="shared" ca="1" si="629"/>
        <v/>
      </c>
      <c r="HP32" s="936" t="str">
        <f t="shared" ca="1" si="629"/>
        <v/>
      </c>
      <c r="HQ32" s="936" t="str">
        <f t="shared" ca="1" si="629"/>
        <v/>
      </c>
      <c r="HR32" s="936" t="str">
        <f t="shared" ca="1" si="629"/>
        <v/>
      </c>
      <c r="HS32" s="936" t="str">
        <f t="shared" ca="1" si="629"/>
        <v/>
      </c>
      <c r="HT32" s="936" t="str">
        <f t="shared" ca="1" si="629"/>
        <v/>
      </c>
      <c r="HU32" s="936" t="str">
        <f t="shared" ca="1" si="629"/>
        <v/>
      </c>
      <c r="HV32" s="936" t="str">
        <f t="shared" ca="1" si="629"/>
        <v/>
      </c>
      <c r="HW32" s="936" t="str">
        <f t="shared" ca="1" si="629"/>
        <v/>
      </c>
      <c r="HX32" s="936" t="str">
        <f t="shared" ca="1" si="629"/>
        <v/>
      </c>
      <c r="HY32" s="936" t="str">
        <f t="shared" ca="1" si="629"/>
        <v/>
      </c>
      <c r="HZ32" s="936" t="str">
        <f ca="1">IF($M32=HZ30,HZ9,"")</f>
        <v/>
      </c>
      <c r="IA32" s="936" t="str">
        <f t="shared" ref="IA32:KL32" ca="1" si="630">IF($M32=IA30,IA9,"")</f>
        <v/>
      </c>
      <c r="IB32" s="936" t="str">
        <f t="shared" ca="1" si="630"/>
        <v/>
      </c>
      <c r="IC32" s="936" t="str">
        <f t="shared" ca="1" si="630"/>
        <v/>
      </c>
      <c r="ID32" s="936" t="str">
        <f t="shared" ca="1" si="630"/>
        <v/>
      </c>
      <c r="IE32" s="936" t="str">
        <f t="shared" ca="1" si="630"/>
        <v/>
      </c>
      <c r="IF32" s="936" t="str">
        <f t="shared" ca="1" si="630"/>
        <v/>
      </c>
      <c r="IG32" s="936" t="str">
        <f t="shared" ca="1" si="630"/>
        <v/>
      </c>
      <c r="IH32" s="936" t="str">
        <f t="shared" ca="1" si="630"/>
        <v/>
      </c>
      <c r="II32" s="936" t="str">
        <f t="shared" ca="1" si="630"/>
        <v/>
      </c>
      <c r="IJ32" s="936" t="str">
        <f t="shared" ca="1" si="630"/>
        <v/>
      </c>
      <c r="IK32" s="936" t="str">
        <f t="shared" ca="1" si="630"/>
        <v/>
      </c>
      <c r="IL32" s="936" t="str">
        <f t="shared" ca="1" si="630"/>
        <v/>
      </c>
      <c r="IM32" s="936" t="str">
        <f t="shared" ca="1" si="630"/>
        <v/>
      </c>
      <c r="IN32" s="936" t="str">
        <f t="shared" ca="1" si="630"/>
        <v/>
      </c>
      <c r="IO32" s="936" t="str">
        <f t="shared" ca="1" si="630"/>
        <v/>
      </c>
      <c r="IP32" s="936" t="str">
        <f t="shared" ca="1" si="630"/>
        <v/>
      </c>
      <c r="IQ32" s="936" t="str">
        <f t="shared" ca="1" si="630"/>
        <v/>
      </c>
      <c r="IR32" s="936" t="str">
        <f t="shared" ca="1" si="630"/>
        <v/>
      </c>
      <c r="IS32" s="936" t="str">
        <f t="shared" ca="1" si="630"/>
        <v/>
      </c>
      <c r="IT32" s="936" t="str">
        <f t="shared" ca="1" si="630"/>
        <v/>
      </c>
      <c r="IU32" s="936" t="str">
        <f t="shared" ca="1" si="630"/>
        <v/>
      </c>
      <c r="IV32" s="936" t="str">
        <f t="shared" ca="1" si="630"/>
        <v/>
      </c>
      <c r="IW32" s="936" t="str">
        <f t="shared" ca="1" si="630"/>
        <v/>
      </c>
      <c r="IX32" s="936" t="str">
        <f t="shared" ca="1" si="630"/>
        <v/>
      </c>
      <c r="IY32" s="936" t="str">
        <f t="shared" ca="1" si="630"/>
        <v/>
      </c>
      <c r="IZ32" s="936" t="str">
        <f t="shared" ca="1" si="630"/>
        <v/>
      </c>
      <c r="JA32" s="936" t="str">
        <f t="shared" ca="1" si="630"/>
        <v/>
      </c>
      <c r="JB32" s="936" t="str">
        <f t="shared" ca="1" si="630"/>
        <v/>
      </c>
      <c r="JC32" s="936" t="str">
        <f t="shared" ca="1" si="630"/>
        <v/>
      </c>
      <c r="JD32" s="936" t="str">
        <f t="shared" ca="1" si="630"/>
        <v/>
      </c>
      <c r="JE32" s="936" t="str">
        <f t="shared" ca="1" si="630"/>
        <v/>
      </c>
      <c r="JF32" s="936" t="str">
        <f t="shared" ca="1" si="630"/>
        <v/>
      </c>
      <c r="JG32" s="936" t="str">
        <f t="shared" ca="1" si="630"/>
        <v/>
      </c>
      <c r="JH32" s="936" t="str">
        <f t="shared" ca="1" si="630"/>
        <v/>
      </c>
      <c r="JI32" s="936" t="str">
        <f t="shared" ca="1" si="630"/>
        <v/>
      </c>
      <c r="JJ32" s="936" t="str">
        <f t="shared" ca="1" si="630"/>
        <v/>
      </c>
      <c r="JK32" s="936" t="str">
        <f t="shared" ca="1" si="630"/>
        <v/>
      </c>
      <c r="JL32" s="936" t="str">
        <f t="shared" ca="1" si="630"/>
        <v/>
      </c>
      <c r="JM32" s="936" t="str">
        <f t="shared" ca="1" si="630"/>
        <v/>
      </c>
      <c r="JN32" s="936" t="str">
        <f t="shared" ca="1" si="630"/>
        <v/>
      </c>
      <c r="JO32" s="936" t="str">
        <f t="shared" ca="1" si="630"/>
        <v/>
      </c>
      <c r="JP32" s="936" t="str">
        <f t="shared" ca="1" si="630"/>
        <v/>
      </c>
      <c r="JQ32" s="936" t="str">
        <f t="shared" ca="1" si="630"/>
        <v/>
      </c>
      <c r="JR32" s="936" t="str">
        <f t="shared" ca="1" si="630"/>
        <v/>
      </c>
      <c r="JS32" s="936" t="str">
        <f t="shared" ca="1" si="630"/>
        <v/>
      </c>
      <c r="JT32" s="936" t="str">
        <f t="shared" ca="1" si="630"/>
        <v/>
      </c>
      <c r="JU32" s="936" t="str">
        <f t="shared" ca="1" si="630"/>
        <v/>
      </c>
      <c r="JV32" s="936" t="str">
        <f t="shared" ca="1" si="630"/>
        <v/>
      </c>
      <c r="JW32" s="936" t="str">
        <f t="shared" ca="1" si="630"/>
        <v/>
      </c>
      <c r="JX32" s="936" t="str">
        <f t="shared" ca="1" si="630"/>
        <v/>
      </c>
      <c r="JY32" s="936" t="str">
        <f t="shared" ca="1" si="630"/>
        <v/>
      </c>
      <c r="JZ32" s="936" t="str">
        <f t="shared" ca="1" si="630"/>
        <v/>
      </c>
      <c r="KA32" s="936" t="str">
        <f t="shared" ca="1" si="630"/>
        <v/>
      </c>
      <c r="KB32" s="936" t="str">
        <f t="shared" ca="1" si="630"/>
        <v/>
      </c>
      <c r="KC32" s="936" t="str">
        <f t="shared" ca="1" si="630"/>
        <v/>
      </c>
      <c r="KD32" s="936" t="str">
        <f t="shared" ca="1" si="630"/>
        <v/>
      </c>
      <c r="KE32" s="936" t="str">
        <f t="shared" ca="1" si="630"/>
        <v/>
      </c>
      <c r="KF32" s="936" t="str">
        <f t="shared" ca="1" si="630"/>
        <v/>
      </c>
      <c r="KG32" s="936" t="str">
        <f t="shared" ca="1" si="630"/>
        <v/>
      </c>
      <c r="KH32" s="936" t="str">
        <f t="shared" ca="1" si="630"/>
        <v/>
      </c>
      <c r="KI32" s="936" t="str">
        <f t="shared" ca="1" si="630"/>
        <v/>
      </c>
      <c r="KJ32" s="936" t="str">
        <f t="shared" ca="1" si="630"/>
        <v/>
      </c>
      <c r="KK32" s="936" t="str">
        <f t="shared" ca="1" si="630"/>
        <v/>
      </c>
      <c r="KL32" s="936" t="str">
        <f t="shared" ca="1" si="630"/>
        <v/>
      </c>
      <c r="KM32" s="936" t="str">
        <f t="shared" ref="KM32:MX32" ca="1" si="631">IF($M32=KM30,KM9,"")</f>
        <v/>
      </c>
      <c r="KN32" s="936" t="str">
        <f t="shared" ca="1" si="631"/>
        <v/>
      </c>
      <c r="KO32" s="936" t="str">
        <f t="shared" ca="1" si="631"/>
        <v/>
      </c>
      <c r="KP32" s="936" t="str">
        <f t="shared" ca="1" si="631"/>
        <v/>
      </c>
      <c r="KQ32" s="936" t="str">
        <f t="shared" ca="1" si="631"/>
        <v/>
      </c>
      <c r="KR32" s="936" t="str">
        <f t="shared" ca="1" si="631"/>
        <v/>
      </c>
      <c r="KS32" s="936" t="str">
        <f t="shared" ca="1" si="631"/>
        <v/>
      </c>
      <c r="KT32" s="936" t="str">
        <f t="shared" ca="1" si="631"/>
        <v/>
      </c>
      <c r="KU32" s="936" t="str">
        <f t="shared" ca="1" si="631"/>
        <v/>
      </c>
      <c r="KV32" s="936" t="str">
        <f t="shared" ca="1" si="631"/>
        <v/>
      </c>
      <c r="KW32" s="936" t="str">
        <f t="shared" ca="1" si="631"/>
        <v/>
      </c>
      <c r="KX32" s="936" t="str">
        <f t="shared" ca="1" si="631"/>
        <v/>
      </c>
      <c r="KY32" s="936" t="str">
        <f t="shared" ca="1" si="631"/>
        <v/>
      </c>
      <c r="KZ32" s="936" t="str">
        <f t="shared" ca="1" si="631"/>
        <v/>
      </c>
      <c r="LA32" s="936" t="str">
        <f t="shared" ca="1" si="631"/>
        <v/>
      </c>
      <c r="LB32" s="936" t="str">
        <f t="shared" ca="1" si="631"/>
        <v/>
      </c>
      <c r="LC32" s="936" t="str">
        <f t="shared" ca="1" si="631"/>
        <v/>
      </c>
      <c r="LD32" s="936" t="str">
        <f t="shared" ca="1" si="631"/>
        <v/>
      </c>
      <c r="LE32" s="936" t="str">
        <f t="shared" ca="1" si="631"/>
        <v/>
      </c>
      <c r="LF32" s="936" t="str">
        <f t="shared" ca="1" si="631"/>
        <v/>
      </c>
      <c r="LG32" s="936" t="str">
        <f t="shared" ca="1" si="631"/>
        <v/>
      </c>
      <c r="LH32" s="936" t="str">
        <f t="shared" ca="1" si="631"/>
        <v/>
      </c>
      <c r="LI32" s="936" t="str">
        <f t="shared" ca="1" si="631"/>
        <v/>
      </c>
      <c r="LJ32" s="936" t="str">
        <f t="shared" ca="1" si="631"/>
        <v/>
      </c>
      <c r="LK32" s="936" t="str">
        <f t="shared" ca="1" si="631"/>
        <v/>
      </c>
      <c r="LL32" s="936" t="str">
        <f t="shared" ca="1" si="631"/>
        <v/>
      </c>
      <c r="LM32" s="936" t="str">
        <f t="shared" ca="1" si="631"/>
        <v/>
      </c>
      <c r="LN32" s="936" t="str">
        <f t="shared" ca="1" si="631"/>
        <v/>
      </c>
      <c r="LO32" s="936" t="str">
        <f t="shared" ca="1" si="631"/>
        <v/>
      </c>
      <c r="LP32" s="936" t="str">
        <f t="shared" ca="1" si="631"/>
        <v/>
      </c>
      <c r="LQ32" s="936" t="str">
        <f t="shared" ca="1" si="631"/>
        <v/>
      </c>
      <c r="LR32" s="936" t="str">
        <f t="shared" ca="1" si="631"/>
        <v/>
      </c>
      <c r="LS32" s="936" t="str">
        <f t="shared" ca="1" si="631"/>
        <v/>
      </c>
      <c r="LT32" s="936" t="str">
        <f t="shared" ca="1" si="631"/>
        <v/>
      </c>
      <c r="LU32" s="936" t="str">
        <f t="shared" ca="1" si="631"/>
        <v/>
      </c>
      <c r="LV32" s="936" t="str">
        <f t="shared" ca="1" si="631"/>
        <v/>
      </c>
      <c r="LW32" s="936" t="str">
        <f t="shared" ca="1" si="631"/>
        <v/>
      </c>
      <c r="LX32" s="936" t="str">
        <f t="shared" ca="1" si="631"/>
        <v/>
      </c>
      <c r="LY32" s="936" t="str">
        <f t="shared" ca="1" si="631"/>
        <v/>
      </c>
      <c r="LZ32" s="936" t="str">
        <f t="shared" ca="1" si="631"/>
        <v/>
      </c>
      <c r="MA32" s="936" t="str">
        <f t="shared" ca="1" si="631"/>
        <v/>
      </c>
      <c r="MB32" s="936" t="str">
        <f t="shared" ca="1" si="631"/>
        <v/>
      </c>
      <c r="MC32" s="936" t="str">
        <f t="shared" ca="1" si="631"/>
        <v/>
      </c>
      <c r="MD32" s="936" t="str">
        <f t="shared" ca="1" si="631"/>
        <v/>
      </c>
      <c r="ME32" s="936" t="str">
        <f t="shared" ca="1" si="631"/>
        <v/>
      </c>
      <c r="MF32" s="936" t="str">
        <f t="shared" ca="1" si="631"/>
        <v/>
      </c>
      <c r="MG32" s="936" t="str">
        <f t="shared" ca="1" si="631"/>
        <v/>
      </c>
      <c r="MH32" s="936" t="str">
        <f t="shared" ca="1" si="631"/>
        <v/>
      </c>
      <c r="MI32" s="936" t="str">
        <f t="shared" ca="1" si="631"/>
        <v/>
      </c>
      <c r="MJ32" s="936" t="str">
        <f t="shared" ca="1" si="631"/>
        <v/>
      </c>
      <c r="MK32" s="936" t="str">
        <f t="shared" ca="1" si="631"/>
        <v/>
      </c>
      <c r="ML32" s="936" t="str">
        <f t="shared" ca="1" si="631"/>
        <v/>
      </c>
      <c r="MM32" s="936" t="str">
        <f t="shared" ca="1" si="631"/>
        <v/>
      </c>
      <c r="MN32" s="936" t="str">
        <f t="shared" ca="1" si="631"/>
        <v/>
      </c>
      <c r="MO32" s="936" t="str">
        <f t="shared" ca="1" si="631"/>
        <v/>
      </c>
      <c r="MP32" s="936" t="str">
        <f t="shared" ca="1" si="631"/>
        <v/>
      </c>
      <c r="MQ32" s="936" t="str">
        <f t="shared" ca="1" si="631"/>
        <v/>
      </c>
      <c r="MR32" s="936" t="str">
        <f t="shared" ca="1" si="631"/>
        <v/>
      </c>
      <c r="MS32" s="936" t="str">
        <f t="shared" ca="1" si="631"/>
        <v/>
      </c>
      <c r="MT32" s="936" t="str">
        <f t="shared" ca="1" si="631"/>
        <v/>
      </c>
      <c r="MU32" s="936" t="str">
        <f t="shared" ca="1" si="631"/>
        <v/>
      </c>
      <c r="MV32" s="936" t="str">
        <f t="shared" ca="1" si="631"/>
        <v/>
      </c>
      <c r="MW32" s="936" t="str">
        <f t="shared" ca="1" si="631"/>
        <v/>
      </c>
      <c r="MX32" s="936" t="str">
        <f t="shared" ca="1" si="631"/>
        <v/>
      </c>
      <c r="MY32" s="936" t="str">
        <f t="shared" ref="MY32:PJ32" ca="1" si="632">IF($M32=MY30,MY9,"")</f>
        <v/>
      </c>
      <c r="MZ32" s="936" t="str">
        <f t="shared" ca="1" si="632"/>
        <v/>
      </c>
      <c r="NA32" s="936" t="str">
        <f t="shared" ca="1" si="632"/>
        <v/>
      </c>
      <c r="NB32" s="936" t="str">
        <f t="shared" ca="1" si="632"/>
        <v/>
      </c>
      <c r="NC32" s="936" t="str">
        <f t="shared" ca="1" si="632"/>
        <v/>
      </c>
      <c r="ND32" s="936" t="str">
        <f t="shared" ca="1" si="632"/>
        <v/>
      </c>
      <c r="NE32" s="936" t="str">
        <f t="shared" ca="1" si="632"/>
        <v/>
      </c>
      <c r="NF32" s="936" t="str">
        <f t="shared" ca="1" si="632"/>
        <v/>
      </c>
      <c r="NG32" s="936" t="str">
        <f t="shared" ca="1" si="632"/>
        <v/>
      </c>
      <c r="NH32" s="936" t="str">
        <f t="shared" ca="1" si="632"/>
        <v/>
      </c>
      <c r="NI32" s="936" t="str">
        <f t="shared" ca="1" si="632"/>
        <v/>
      </c>
      <c r="NJ32" s="936" t="str">
        <f t="shared" ca="1" si="632"/>
        <v/>
      </c>
      <c r="NK32" s="936" t="str">
        <f t="shared" ca="1" si="632"/>
        <v/>
      </c>
      <c r="NL32" s="936" t="str">
        <f t="shared" ca="1" si="632"/>
        <v/>
      </c>
      <c r="NM32" s="936" t="str">
        <f t="shared" ca="1" si="632"/>
        <v/>
      </c>
      <c r="NN32" s="936" t="str">
        <f t="shared" ca="1" si="632"/>
        <v/>
      </c>
      <c r="NO32" s="936" t="str">
        <f t="shared" ca="1" si="632"/>
        <v/>
      </c>
      <c r="NP32" s="936" t="str">
        <f t="shared" ca="1" si="632"/>
        <v/>
      </c>
      <c r="NQ32" s="936" t="str">
        <f t="shared" ca="1" si="632"/>
        <v/>
      </c>
      <c r="NR32" s="936" t="str">
        <f t="shared" ca="1" si="632"/>
        <v/>
      </c>
      <c r="NS32" s="936" t="str">
        <f t="shared" ca="1" si="632"/>
        <v/>
      </c>
      <c r="NT32" s="936" t="str">
        <f t="shared" ca="1" si="632"/>
        <v/>
      </c>
      <c r="NU32" s="936" t="str">
        <f t="shared" ca="1" si="632"/>
        <v/>
      </c>
      <c r="NV32" s="936" t="str">
        <f t="shared" ca="1" si="632"/>
        <v/>
      </c>
      <c r="NW32" s="936" t="str">
        <f t="shared" ca="1" si="632"/>
        <v/>
      </c>
      <c r="NX32" s="936" t="str">
        <f t="shared" ca="1" si="632"/>
        <v/>
      </c>
      <c r="NY32" s="936" t="str">
        <f t="shared" ca="1" si="632"/>
        <v/>
      </c>
      <c r="NZ32" s="936" t="str">
        <f t="shared" ca="1" si="632"/>
        <v/>
      </c>
      <c r="OA32" s="936" t="str">
        <f t="shared" ca="1" si="632"/>
        <v/>
      </c>
      <c r="OB32" s="936" t="str">
        <f t="shared" ca="1" si="632"/>
        <v/>
      </c>
      <c r="OC32" s="936" t="str">
        <f t="shared" ca="1" si="632"/>
        <v/>
      </c>
      <c r="OD32" s="936" t="str">
        <f t="shared" ca="1" si="632"/>
        <v/>
      </c>
      <c r="OE32" s="936" t="str">
        <f t="shared" ca="1" si="632"/>
        <v/>
      </c>
      <c r="OF32" s="936" t="str">
        <f t="shared" ca="1" si="632"/>
        <v/>
      </c>
      <c r="OG32" s="936" t="str">
        <f t="shared" ca="1" si="632"/>
        <v/>
      </c>
      <c r="OH32" s="936" t="str">
        <f t="shared" ca="1" si="632"/>
        <v/>
      </c>
      <c r="OI32" s="936" t="str">
        <f t="shared" ca="1" si="632"/>
        <v/>
      </c>
      <c r="OJ32" s="936" t="str">
        <f t="shared" ca="1" si="632"/>
        <v/>
      </c>
      <c r="OK32" s="936" t="str">
        <f t="shared" ca="1" si="632"/>
        <v/>
      </c>
      <c r="OL32" s="936" t="str">
        <f t="shared" ca="1" si="632"/>
        <v/>
      </c>
      <c r="OM32" s="936" t="str">
        <f t="shared" ca="1" si="632"/>
        <v/>
      </c>
      <c r="ON32" s="936" t="str">
        <f t="shared" ca="1" si="632"/>
        <v/>
      </c>
      <c r="OO32" s="936" t="str">
        <f t="shared" ca="1" si="632"/>
        <v/>
      </c>
      <c r="OP32" s="936" t="str">
        <f t="shared" ca="1" si="632"/>
        <v/>
      </c>
      <c r="OQ32" s="936" t="str">
        <f t="shared" ca="1" si="632"/>
        <v/>
      </c>
      <c r="OR32" s="936" t="str">
        <f t="shared" ca="1" si="632"/>
        <v/>
      </c>
      <c r="OS32" s="936" t="str">
        <f t="shared" ca="1" si="632"/>
        <v/>
      </c>
      <c r="OT32" s="936" t="str">
        <f t="shared" ca="1" si="632"/>
        <v/>
      </c>
      <c r="OU32" s="936" t="str">
        <f t="shared" ca="1" si="632"/>
        <v/>
      </c>
      <c r="OV32" s="936" t="str">
        <f t="shared" ca="1" si="632"/>
        <v/>
      </c>
      <c r="OW32" s="936" t="str">
        <f t="shared" ca="1" si="632"/>
        <v/>
      </c>
      <c r="OX32" s="936" t="str">
        <f t="shared" ca="1" si="632"/>
        <v/>
      </c>
      <c r="OY32" s="936" t="str">
        <f t="shared" ca="1" si="632"/>
        <v/>
      </c>
      <c r="OZ32" s="936" t="str">
        <f t="shared" ca="1" si="632"/>
        <v/>
      </c>
      <c r="PA32" s="936" t="str">
        <f t="shared" ca="1" si="632"/>
        <v/>
      </c>
      <c r="PB32" s="936" t="str">
        <f t="shared" ca="1" si="632"/>
        <v/>
      </c>
      <c r="PC32" s="936" t="str">
        <f t="shared" ca="1" si="632"/>
        <v/>
      </c>
      <c r="PD32" s="936" t="str">
        <f t="shared" ca="1" si="632"/>
        <v/>
      </c>
      <c r="PE32" s="936" t="str">
        <f t="shared" ca="1" si="632"/>
        <v/>
      </c>
      <c r="PF32" s="936" t="str">
        <f t="shared" ca="1" si="632"/>
        <v/>
      </c>
      <c r="PG32" s="936" t="str">
        <f t="shared" ca="1" si="632"/>
        <v/>
      </c>
      <c r="PH32" s="936" t="str">
        <f t="shared" ca="1" si="632"/>
        <v/>
      </c>
      <c r="PI32" s="936" t="str">
        <f t="shared" ca="1" si="632"/>
        <v/>
      </c>
      <c r="PJ32" s="936" t="str">
        <f t="shared" ca="1" si="632"/>
        <v/>
      </c>
      <c r="PK32" s="936" t="str">
        <f t="shared" ref="PK32:RV32" ca="1" si="633">IF($M32=PK30,PK9,"")</f>
        <v/>
      </c>
      <c r="PL32" s="936" t="str">
        <f t="shared" ca="1" si="633"/>
        <v/>
      </c>
      <c r="PM32" s="936" t="str">
        <f t="shared" ca="1" si="633"/>
        <v/>
      </c>
      <c r="PN32" s="936" t="str">
        <f t="shared" ca="1" si="633"/>
        <v/>
      </c>
      <c r="PO32" s="936" t="str">
        <f t="shared" ca="1" si="633"/>
        <v/>
      </c>
      <c r="PP32" s="936" t="str">
        <f t="shared" ca="1" si="633"/>
        <v/>
      </c>
      <c r="PQ32" s="936" t="str">
        <f t="shared" ca="1" si="633"/>
        <v/>
      </c>
      <c r="PR32" s="936" t="str">
        <f t="shared" ca="1" si="633"/>
        <v/>
      </c>
      <c r="PS32" s="936" t="str">
        <f t="shared" ca="1" si="633"/>
        <v/>
      </c>
      <c r="PT32" s="936" t="str">
        <f t="shared" ca="1" si="633"/>
        <v/>
      </c>
      <c r="PU32" s="936" t="str">
        <f t="shared" ca="1" si="633"/>
        <v/>
      </c>
      <c r="PV32" s="936" t="str">
        <f t="shared" ca="1" si="633"/>
        <v/>
      </c>
      <c r="PW32" s="936" t="str">
        <f t="shared" ca="1" si="633"/>
        <v/>
      </c>
      <c r="PX32" s="936" t="str">
        <f t="shared" ca="1" si="633"/>
        <v/>
      </c>
      <c r="PY32" s="936" t="str">
        <f t="shared" ca="1" si="633"/>
        <v/>
      </c>
      <c r="PZ32" s="936" t="str">
        <f t="shared" ca="1" si="633"/>
        <v/>
      </c>
      <c r="QA32" s="936" t="str">
        <f t="shared" ca="1" si="633"/>
        <v/>
      </c>
      <c r="QB32" s="936" t="str">
        <f t="shared" ca="1" si="633"/>
        <v/>
      </c>
      <c r="QC32" s="936" t="str">
        <f t="shared" ca="1" si="633"/>
        <v/>
      </c>
      <c r="QD32" s="936" t="str">
        <f t="shared" ca="1" si="633"/>
        <v/>
      </c>
      <c r="QE32" s="936" t="str">
        <f t="shared" ca="1" si="633"/>
        <v/>
      </c>
      <c r="QF32" s="936" t="str">
        <f t="shared" ca="1" si="633"/>
        <v/>
      </c>
      <c r="QG32" s="936" t="str">
        <f t="shared" ca="1" si="633"/>
        <v/>
      </c>
      <c r="QH32" s="936" t="str">
        <f t="shared" ca="1" si="633"/>
        <v/>
      </c>
      <c r="QI32" s="936" t="str">
        <f t="shared" ca="1" si="633"/>
        <v/>
      </c>
      <c r="QJ32" s="936" t="str">
        <f t="shared" ca="1" si="633"/>
        <v/>
      </c>
      <c r="QK32" s="936" t="str">
        <f t="shared" ca="1" si="633"/>
        <v/>
      </c>
      <c r="QL32" s="936" t="str">
        <f t="shared" ca="1" si="633"/>
        <v/>
      </c>
      <c r="QM32" s="936" t="str">
        <f t="shared" ca="1" si="633"/>
        <v/>
      </c>
      <c r="QN32" s="936" t="str">
        <f t="shared" ca="1" si="633"/>
        <v/>
      </c>
      <c r="QO32" s="936" t="str">
        <f t="shared" ca="1" si="633"/>
        <v/>
      </c>
      <c r="QP32" s="936" t="str">
        <f t="shared" ca="1" si="633"/>
        <v/>
      </c>
      <c r="QQ32" s="936" t="str">
        <f t="shared" ca="1" si="633"/>
        <v/>
      </c>
      <c r="QR32" s="936" t="str">
        <f t="shared" ca="1" si="633"/>
        <v/>
      </c>
      <c r="QS32" s="936" t="str">
        <f t="shared" ca="1" si="633"/>
        <v/>
      </c>
      <c r="QT32" s="936" t="str">
        <f t="shared" ca="1" si="633"/>
        <v/>
      </c>
      <c r="QU32" s="936" t="str">
        <f t="shared" ca="1" si="633"/>
        <v/>
      </c>
      <c r="QV32" s="936" t="str">
        <f t="shared" ca="1" si="633"/>
        <v/>
      </c>
      <c r="QW32" s="936" t="str">
        <f t="shared" ca="1" si="633"/>
        <v/>
      </c>
      <c r="QX32" s="936" t="str">
        <f t="shared" ca="1" si="633"/>
        <v/>
      </c>
      <c r="QY32" s="936" t="str">
        <f t="shared" ca="1" si="633"/>
        <v/>
      </c>
      <c r="QZ32" s="936" t="str">
        <f t="shared" ca="1" si="633"/>
        <v/>
      </c>
      <c r="RA32" s="936" t="str">
        <f t="shared" ca="1" si="633"/>
        <v/>
      </c>
      <c r="RB32" s="936" t="str">
        <f t="shared" ca="1" si="633"/>
        <v/>
      </c>
      <c r="RC32" s="936" t="str">
        <f t="shared" ca="1" si="633"/>
        <v/>
      </c>
      <c r="RD32" s="936" t="str">
        <f t="shared" ca="1" si="633"/>
        <v/>
      </c>
      <c r="RE32" s="936" t="str">
        <f t="shared" ca="1" si="633"/>
        <v/>
      </c>
      <c r="RF32" s="936" t="str">
        <f t="shared" ca="1" si="633"/>
        <v/>
      </c>
      <c r="RG32" s="936" t="str">
        <f t="shared" ca="1" si="633"/>
        <v/>
      </c>
      <c r="RH32" s="936" t="str">
        <f t="shared" ca="1" si="633"/>
        <v/>
      </c>
      <c r="RI32" s="936" t="str">
        <f t="shared" ca="1" si="633"/>
        <v/>
      </c>
      <c r="RJ32" s="936" t="str">
        <f t="shared" ca="1" si="633"/>
        <v/>
      </c>
      <c r="RK32" s="936" t="str">
        <f t="shared" ca="1" si="633"/>
        <v/>
      </c>
      <c r="RL32" s="936" t="str">
        <f t="shared" ca="1" si="633"/>
        <v/>
      </c>
      <c r="RM32" s="936" t="str">
        <f t="shared" ca="1" si="633"/>
        <v/>
      </c>
      <c r="RN32" s="936" t="str">
        <f t="shared" ca="1" si="633"/>
        <v/>
      </c>
      <c r="RO32" s="936" t="str">
        <f t="shared" ca="1" si="633"/>
        <v/>
      </c>
      <c r="RP32" s="936" t="str">
        <f t="shared" ca="1" si="633"/>
        <v/>
      </c>
      <c r="RQ32" s="936" t="str">
        <f t="shared" ca="1" si="633"/>
        <v/>
      </c>
      <c r="RR32" s="936" t="str">
        <f t="shared" ca="1" si="633"/>
        <v/>
      </c>
      <c r="RS32" s="936" t="str">
        <f t="shared" ca="1" si="633"/>
        <v/>
      </c>
      <c r="RT32" s="936" t="str">
        <f t="shared" ca="1" si="633"/>
        <v/>
      </c>
      <c r="RU32" s="936" t="str">
        <f t="shared" ca="1" si="633"/>
        <v/>
      </c>
      <c r="RV32" s="936" t="str">
        <f t="shared" ca="1" si="633"/>
        <v/>
      </c>
      <c r="RW32" s="936" t="str">
        <f t="shared" ref="RW32:UH32" ca="1" si="634">IF($M32=RW30,RW9,"")</f>
        <v/>
      </c>
      <c r="RX32" s="936" t="str">
        <f t="shared" ca="1" si="634"/>
        <v/>
      </c>
      <c r="RY32" s="936" t="str">
        <f t="shared" ca="1" si="634"/>
        <v/>
      </c>
      <c r="RZ32" s="936" t="str">
        <f t="shared" ca="1" si="634"/>
        <v/>
      </c>
      <c r="SA32" s="936" t="str">
        <f t="shared" ca="1" si="634"/>
        <v/>
      </c>
      <c r="SB32" s="936" t="str">
        <f t="shared" ca="1" si="634"/>
        <v/>
      </c>
      <c r="SC32" s="936" t="str">
        <f t="shared" ca="1" si="634"/>
        <v/>
      </c>
      <c r="SD32" s="936" t="str">
        <f t="shared" ca="1" si="634"/>
        <v/>
      </c>
      <c r="SE32" s="936" t="str">
        <f t="shared" ca="1" si="634"/>
        <v/>
      </c>
      <c r="SF32" s="936" t="str">
        <f t="shared" ca="1" si="634"/>
        <v/>
      </c>
      <c r="SG32" s="936" t="str">
        <f t="shared" ca="1" si="634"/>
        <v/>
      </c>
      <c r="SH32" s="936" t="str">
        <f t="shared" ca="1" si="634"/>
        <v/>
      </c>
      <c r="SI32" s="936" t="str">
        <f t="shared" ca="1" si="634"/>
        <v/>
      </c>
      <c r="SJ32" s="936" t="str">
        <f t="shared" ca="1" si="634"/>
        <v/>
      </c>
      <c r="SK32" s="936" t="str">
        <f t="shared" ca="1" si="634"/>
        <v/>
      </c>
      <c r="SL32" s="936" t="str">
        <f t="shared" ca="1" si="634"/>
        <v/>
      </c>
      <c r="SM32" s="936" t="str">
        <f t="shared" ca="1" si="634"/>
        <v/>
      </c>
      <c r="SN32" s="936" t="str">
        <f t="shared" ca="1" si="634"/>
        <v/>
      </c>
      <c r="SO32" s="936" t="str">
        <f t="shared" ca="1" si="634"/>
        <v/>
      </c>
      <c r="SP32" s="936" t="str">
        <f t="shared" ca="1" si="634"/>
        <v/>
      </c>
      <c r="SQ32" s="936" t="str">
        <f t="shared" ca="1" si="634"/>
        <v/>
      </c>
      <c r="SR32" s="936" t="str">
        <f t="shared" ca="1" si="634"/>
        <v/>
      </c>
      <c r="SS32" s="936" t="str">
        <f t="shared" ca="1" si="634"/>
        <v/>
      </c>
      <c r="ST32" s="936" t="str">
        <f t="shared" ca="1" si="634"/>
        <v/>
      </c>
      <c r="SU32" s="936" t="str">
        <f t="shared" ca="1" si="634"/>
        <v/>
      </c>
      <c r="SV32" s="936" t="str">
        <f t="shared" ca="1" si="634"/>
        <v/>
      </c>
      <c r="SW32" s="936" t="str">
        <f t="shared" ca="1" si="634"/>
        <v/>
      </c>
      <c r="SX32" s="936" t="str">
        <f t="shared" ca="1" si="634"/>
        <v/>
      </c>
      <c r="SY32" s="936" t="str">
        <f t="shared" ca="1" si="634"/>
        <v/>
      </c>
      <c r="SZ32" s="936" t="str">
        <f t="shared" ca="1" si="634"/>
        <v/>
      </c>
      <c r="TA32" s="936" t="str">
        <f t="shared" ca="1" si="634"/>
        <v/>
      </c>
      <c r="TB32" s="936" t="str">
        <f t="shared" ca="1" si="634"/>
        <v/>
      </c>
      <c r="TC32" s="936" t="str">
        <f t="shared" ca="1" si="634"/>
        <v/>
      </c>
      <c r="TD32" s="936" t="str">
        <f t="shared" ca="1" si="634"/>
        <v/>
      </c>
      <c r="TE32" s="936" t="str">
        <f t="shared" ca="1" si="634"/>
        <v/>
      </c>
      <c r="TF32" s="936" t="str">
        <f t="shared" ca="1" si="634"/>
        <v/>
      </c>
      <c r="TG32" s="936" t="str">
        <f t="shared" ca="1" si="634"/>
        <v/>
      </c>
      <c r="TH32" s="936" t="str">
        <f t="shared" ca="1" si="634"/>
        <v/>
      </c>
      <c r="TI32" s="936" t="str">
        <f t="shared" ca="1" si="634"/>
        <v/>
      </c>
      <c r="TJ32" s="936" t="str">
        <f t="shared" ca="1" si="634"/>
        <v/>
      </c>
      <c r="TK32" s="936" t="str">
        <f t="shared" ca="1" si="634"/>
        <v/>
      </c>
      <c r="TL32" s="936" t="str">
        <f t="shared" ca="1" si="634"/>
        <v/>
      </c>
      <c r="TM32" s="936" t="str">
        <f t="shared" ca="1" si="634"/>
        <v/>
      </c>
      <c r="TN32" s="936" t="str">
        <f t="shared" ca="1" si="634"/>
        <v/>
      </c>
      <c r="TO32" s="936" t="str">
        <f t="shared" ca="1" si="634"/>
        <v/>
      </c>
      <c r="TP32" s="936" t="str">
        <f t="shared" ca="1" si="634"/>
        <v/>
      </c>
      <c r="TQ32" s="936" t="str">
        <f t="shared" ca="1" si="634"/>
        <v/>
      </c>
      <c r="TR32" s="936" t="str">
        <f t="shared" ca="1" si="634"/>
        <v/>
      </c>
      <c r="TS32" s="936" t="str">
        <f t="shared" ca="1" si="634"/>
        <v/>
      </c>
      <c r="TT32" s="936" t="str">
        <f t="shared" ca="1" si="634"/>
        <v/>
      </c>
      <c r="TU32" s="936" t="str">
        <f t="shared" ca="1" si="634"/>
        <v/>
      </c>
      <c r="TV32" s="936" t="str">
        <f t="shared" ca="1" si="634"/>
        <v/>
      </c>
      <c r="TW32" s="936" t="str">
        <f t="shared" ca="1" si="634"/>
        <v/>
      </c>
      <c r="TX32" s="936" t="str">
        <f t="shared" ca="1" si="634"/>
        <v/>
      </c>
      <c r="TY32" s="936" t="str">
        <f t="shared" ca="1" si="634"/>
        <v/>
      </c>
      <c r="TZ32" s="936" t="str">
        <f t="shared" ca="1" si="634"/>
        <v/>
      </c>
      <c r="UA32" s="936" t="str">
        <f t="shared" ca="1" si="634"/>
        <v/>
      </c>
      <c r="UB32" s="936" t="str">
        <f t="shared" ca="1" si="634"/>
        <v/>
      </c>
      <c r="UC32" s="936" t="str">
        <f t="shared" ca="1" si="634"/>
        <v/>
      </c>
      <c r="UD32" s="936" t="str">
        <f t="shared" ca="1" si="634"/>
        <v/>
      </c>
      <c r="UE32" s="936" t="str">
        <f t="shared" ca="1" si="634"/>
        <v/>
      </c>
      <c r="UF32" s="936" t="str">
        <f t="shared" ca="1" si="634"/>
        <v/>
      </c>
      <c r="UG32" s="936" t="str">
        <f t="shared" ca="1" si="634"/>
        <v/>
      </c>
      <c r="UH32" s="936" t="str">
        <f t="shared" ca="1" si="634"/>
        <v/>
      </c>
      <c r="UI32" s="936" t="str">
        <f t="shared" ref="UI32:WT32" ca="1" si="635">IF($M32=UI30,UI9,"")</f>
        <v/>
      </c>
      <c r="UJ32" s="936" t="str">
        <f t="shared" ca="1" si="635"/>
        <v/>
      </c>
      <c r="UK32" s="936" t="str">
        <f t="shared" ca="1" si="635"/>
        <v/>
      </c>
      <c r="UL32" s="936" t="str">
        <f t="shared" ca="1" si="635"/>
        <v/>
      </c>
      <c r="UM32" s="936" t="str">
        <f t="shared" ca="1" si="635"/>
        <v/>
      </c>
      <c r="UN32" s="936" t="str">
        <f t="shared" ca="1" si="635"/>
        <v/>
      </c>
      <c r="UO32" s="936" t="str">
        <f t="shared" ca="1" si="635"/>
        <v/>
      </c>
      <c r="UP32" s="936" t="str">
        <f t="shared" ca="1" si="635"/>
        <v/>
      </c>
      <c r="UQ32" s="936" t="str">
        <f t="shared" ca="1" si="635"/>
        <v/>
      </c>
      <c r="UR32" s="936" t="str">
        <f t="shared" ca="1" si="635"/>
        <v/>
      </c>
      <c r="US32" s="936" t="str">
        <f t="shared" ca="1" si="635"/>
        <v/>
      </c>
      <c r="UT32" s="936" t="str">
        <f t="shared" ca="1" si="635"/>
        <v/>
      </c>
      <c r="UU32" s="936" t="str">
        <f t="shared" ca="1" si="635"/>
        <v/>
      </c>
      <c r="UV32" s="936" t="str">
        <f t="shared" ca="1" si="635"/>
        <v/>
      </c>
      <c r="UW32" s="936" t="str">
        <f t="shared" ca="1" si="635"/>
        <v/>
      </c>
      <c r="UX32" s="936" t="str">
        <f t="shared" ca="1" si="635"/>
        <v/>
      </c>
      <c r="UY32" s="936" t="str">
        <f t="shared" ca="1" si="635"/>
        <v/>
      </c>
      <c r="UZ32" s="936" t="str">
        <f t="shared" ca="1" si="635"/>
        <v/>
      </c>
      <c r="VA32" s="936" t="str">
        <f t="shared" ca="1" si="635"/>
        <v/>
      </c>
      <c r="VB32" s="936" t="str">
        <f t="shared" ca="1" si="635"/>
        <v/>
      </c>
      <c r="VC32" s="936" t="str">
        <f t="shared" ca="1" si="635"/>
        <v/>
      </c>
      <c r="VD32" s="936" t="str">
        <f t="shared" ca="1" si="635"/>
        <v/>
      </c>
      <c r="VE32" s="936" t="str">
        <f t="shared" ca="1" si="635"/>
        <v/>
      </c>
      <c r="VF32" s="936" t="str">
        <f t="shared" ca="1" si="635"/>
        <v/>
      </c>
      <c r="VG32" s="936" t="str">
        <f t="shared" ca="1" si="635"/>
        <v/>
      </c>
      <c r="VH32" s="936" t="str">
        <f t="shared" ca="1" si="635"/>
        <v/>
      </c>
      <c r="VI32" s="936" t="str">
        <f t="shared" ca="1" si="635"/>
        <v/>
      </c>
      <c r="VJ32" s="936" t="str">
        <f t="shared" ca="1" si="635"/>
        <v/>
      </c>
      <c r="VK32" s="936" t="str">
        <f t="shared" ca="1" si="635"/>
        <v/>
      </c>
      <c r="VL32" s="936" t="str">
        <f t="shared" ca="1" si="635"/>
        <v/>
      </c>
      <c r="VM32" s="936" t="str">
        <f t="shared" ca="1" si="635"/>
        <v/>
      </c>
      <c r="VN32" s="936" t="str">
        <f t="shared" ca="1" si="635"/>
        <v/>
      </c>
      <c r="VO32" s="936" t="str">
        <f t="shared" ca="1" si="635"/>
        <v/>
      </c>
      <c r="VP32" s="936" t="str">
        <f t="shared" ca="1" si="635"/>
        <v/>
      </c>
      <c r="VQ32" s="936" t="str">
        <f t="shared" ca="1" si="635"/>
        <v/>
      </c>
      <c r="VR32" s="936" t="str">
        <f t="shared" ca="1" si="635"/>
        <v/>
      </c>
      <c r="VS32" s="936" t="str">
        <f t="shared" ca="1" si="635"/>
        <v/>
      </c>
      <c r="VT32" s="936" t="str">
        <f t="shared" ca="1" si="635"/>
        <v/>
      </c>
      <c r="VU32" s="936" t="str">
        <f t="shared" ca="1" si="635"/>
        <v/>
      </c>
      <c r="VV32" s="936" t="str">
        <f t="shared" ca="1" si="635"/>
        <v/>
      </c>
      <c r="VW32" s="936" t="str">
        <f t="shared" ca="1" si="635"/>
        <v/>
      </c>
      <c r="VX32" s="936" t="str">
        <f t="shared" ca="1" si="635"/>
        <v/>
      </c>
      <c r="VY32" s="936" t="str">
        <f t="shared" ca="1" si="635"/>
        <v/>
      </c>
      <c r="VZ32" s="936" t="str">
        <f t="shared" ca="1" si="635"/>
        <v/>
      </c>
      <c r="WA32" s="936" t="str">
        <f t="shared" ca="1" si="635"/>
        <v/>
      </c>
      <c r="WB32" s="936" t="str">
        <f t="shared" ca="1" si="635"/>
        <v/>
      </c>
      <c r="WC32" s="936" t="str">
        <f t="shared" ca="1" si="635"/>
        <v/>
      </c>
      <c r="WD32" s="936" t="str">
        <f t="shared" ca="1" si="635"/>
        <v/>
      </c>
      <c r="WE32" s="936" t="str">
        <f t="shared" ca="1" si="635"/>
        <v/>
      </c>
      <c r="WF32" s="936" t="str">
        <f t="shared" ca="1" si="635"/>
        <v/>
      </c>
      <c r="WG32" s="936" t="str">
        <f t="shared" ca="1" si="635"/>
        <v/>
      </c>
      <c r="WH32" s="936" t="str">
        <f t="shared" ca="1" si="635"/>
        <v/>
      </c>
      <c r="WI32" s="936" t="str">
        <f t="shared" ca="1" si="635"/>
        <v/>
      </c>
      <c r="WJ32" s="936" t="str">
        <f t="shared" ca="1" si="635"/>
        <v/>
      </c>
      <c r="WK32" s="936" t="str">
        <f t="shared" ca="1" si="635"/>
        <v/>
      </c>
      <c r="WL32" s="936" t="str">
        <f t="shared" ca="1" si="635"/>
        <v/>
      </c>
      <c r="WM32" s="936" t="str">
        <f t="shared" ca="1" si="635"/>
        <v/>
      </c>
      <c r="WN32" s="936" t="str">
        <f t="shared" ca="1" si="635"/>
        <v/>
      </c>
      <c r="WO32" s="936" t="str">
        <f t="shared" ca="1" si="635"/>
        <v/>
      </c>
      <c r="WP32" s="936" t="str">
        <f t="shared" ca="1" si="635"/>
        <v/>
      </c>
      <c r="WQ32" s="936" t="str">
        <f t="shared" ca="1" si="635"/>
        <v/>
      </c>
      <c r="WR32" s="936" t="str">
        <f t="shared" ca="1" si="635"/>
        <v/>
      </c>
      <c r="WS32" s="936" t="str">
        <f t="shared" ca="1" si="635"/>
        <v/>
      </c>
      <c r="WT32" s="936" t="str">
        <f t="shared" ca="1" si="635"/>
        <v/>
      </c>
      <c r="WU32" s="936" t="str">
        <f t="shared" ref="WU32:ZF32" ca="1" si="636">IF($M32=WU30,WU9,"")</f>
        <v/>
      </c>
      <c r="WV32" s="936" t="str">
        <f t="shared" ca="1" si="636"/>
        <v/>
      </c>
      <c r="WW32" s="936" t="str">
        <f t="shared" ca="1" si="636"/>
        <v/>
      </c>
      <c r="WX32" s="936" t="str">
        <f t="shared" ca="1" si="636"/>
        <v/>
      </c>
      <c r="WY32" s="936" t="str">
        <f t="shared" ca="1" si="636"/>
        <v/>
      </c>
      <c r="WZ32" s="936" t="str">
        <f t="shared" ca="1" si="636"/>
        <v/>
      </c>
      <c r="XA32" s="936" t="str">
        <f t="shared" ca="1" si="636"/>
        <v/>
      </c>
      <c r="XB32" s="936" t="str">
        <f t="shared" ca="1" si="636"/>
        <v/>
      </c>
      <c r="XC32" s="936" t="str">
        <f t="shared" ca="1" si="636"/>
        <v/>
      </c>
      <c r="XD32" s="936" t="str">
        <f t="shared" ca="1" si="636"/>
        <v/>
      </c>
      <c r="XE32" s="936" t="str">
        <f t="shared" ca="1" si="636"/>
        <v/>
      </c>
      <c r="XF32" s="936" t="str">
        <f t="shared" ca="1" si="636"/>
        <v/>
      </c>
      <c r="XG32" s="936" t="str">
        <f t="shared" ca="1" si="636"/>
        <v/>
      </c>
      <c r="XH32" s="936" t="str">
        <f t="shared" ca="1" si="636"/>
        <v/>
      </c>
      <c r="XI32" s="936" t="str">
        <f t="shared" ca="1" si="636"/>
        <v/>
      </c>
      <c r="XJ32" s="936" t="str">
        <f t="shared" ca="1" si="636"/>
        <v/>
      </c>
      <c r="XK32" s="936" t="str">
        <f t="shared" ca="1" si="636"/>
        <v/>
      </c>
      <c r="XL32" s="936" t="str">
        <f t="shared" ca="1" si="636"/>
        <v/>
      </c>
      <c r="XM32" s="936" t="str">
        <f t="shared" ca="1" si="636"/>
        <v/>
      </c>
      <c r="XN32" s="936" t="str">
        <f t="shared" ca="1" si="636"/>
        <v/>
      </c>
      <c r="XO32" s="936" t="str">
        <f t="shared" ca="1" si="636"/>
        <v/>
      </c>
      <c r="XP32" s="936" t="str">
        <f t="shared" ca="1" si="636"/>
        <v/>
      </c>
      <c r="XQ32" s="936" t="str">
        <f t="shared" ca="1" si="636"/>
        <v/>
      </c>
      <c r="XR32" s="936" t="str">
        <f t="shared" ca="1" si="636"/>
        <v/>
      </c>
      <c r="XS32" s="936" t="str">
        <f t="shared" ca="1" si="636"/>
        <v/>
      </c>
      <c r="XT32" s="936" t="str">
        <f t="shared" ca="1" si="636"/>
        <v/>
      </c>
      <c r="XU32" s="936" t="str">
        <f t="shared" ca="1" si="636"/>
        <v/>
      </c>
      <c r="XV32" s="936" t="str">
        <f t="shared" ca="1" si="636"/>
        <v/>
      </c>
      <c r="XW32" s="936" t="str">
        <f t="shared" ca="1" si="636"/>
        <v/>
      </c>
      <c r="XX32" s="936" t="str">
        <f t="shared" ca="1" si="636"/>
        <v/>
      </c>
      <c r="XY32" s="936" t="str">
        <f t="shared" ca="1" si="636"/>
        <v/>
      </c>
      <c r="XZ32" s="936" t="str">
        <f t="shared" ca="1" si="636"/>
        <v/>
      </c>
      <c r="YA32" s="936" t="str">
        <f t="shared" ca="1" si="636"/>
        <v/>
      </c>
      <c r="YB32" s="936" t="str">
        <f t="shared" ca="1" si="636"/>
        <v/>
      </c>
      <c r="YC32" s="936" t="str">
        <f t="shared" ca="1" si="636"/>
        <v/>
      </c>
      <c r="YD32" s="936" t="str">
        <f t="shared" ca="1" si="636"/>
        <v/>
      </c>
      <c r="YE32" s="936" t="str">
        <f t="shared" ca="1" si="636"/>
        <v/>
      </c>
      <c r="YF32" s="936" t="str">
        <f t="shared" ca="1" si="636"/>
        <v/>
      </c>
      <c r="YG32" s="936" t="str">
        <f t="shared" ca="1" si="636"/>
        <v/>
      </c>
      <c r="YH32" s="936" t="str">
        <f t="shared" ca="1" si="636"/>
        <v/>
      </c>
      <c r="YI32" s="936" t="str">
        <f t="shared" ca="1" si="636"/>
        <v/>
      </c>
      <c r="YJ32" s="936" t="str">
        <f t="shared" ca="1" si="636"/>
        <v/>
      </c>
      <c r="YK32" s="936" t="str">
        <f t="shared" ca="1" si="636"/>
        <v/>
      </c>
      <c r="YL32" s="936" t="str">
        <f t="shared" ca="1" si="636"/>
        <v/>
      </c>
      <c r="YM32" s="936" t="str">
        <f t="shared" ca="1" si="636"/>
        <v/>
      </c>
      <c r="YN32" s="936" t="str">
        <f t="shared" ca="1" si="636"/>
        <v/>
      </c>
      <c r="YO32" s="936" t="str">
        <f t="shared" ca="1" si="636"/>
        <v/>
      </c>
      <c r="YP32" s="936" t="str">
        <f t="shared" ca="1" si="636"/>
        <v/>
      </c>
      <c r="YQ32" s="936" t="str">
        <f t="shared" ca="1" si="636"/>
        <v/>
      </c>
      <c r="YR32" s="936" t="str">
        <f t="shared" ca="1" si="636"/>
        <v/>
      </c>
      <c r="YS32" s="936" t="str">
        <f t="shared" ca="1" si="636"/>
        <v/>
      </c>
      <c r="YT32" s="936" t="str">
        <f t="shared" ca="1" si="636"/>
        <v/>
      </c>
      <c r="YU32" s="936" t="str">
        <f t="shared" ca="1" si="636"/>
        <v/>
      </c>
      <c r="YV32" s="936" t="str">
        <f t="shared" ca="1" si="636"/>
        <v/>
      </c>
      <c r="YW32" s="936" t="str">
        <f t="shared" ca="1" si="636"/>
        <v/>
      </c>
      <c r="YX32" s="936" t="str">
        <f t="shared" ca="1" si="636"/>
        <v/>
      </c>
      <c r="YY32" s="936" t="str">
        <f t="shared" ca="1" si="636"/>
        <v/>
      </c>
      <c r="YZ32" s="936" t="str">
        <f t="shared" ca="1" si="636"/>
        <v/>
      </c>
      <c r="ZA32" s="936" t="str">
        <f t="shared" ca="1" si="636"/>
        <v/>
      </c>
      <c r="ZB32" s="936" t="str">
        <f t="shared" ca="1" si="636"/>
        <v/>
      </c>
      <c r="ZC32" s="936" t="str">
        <f t="shared" ca="1" si="636"/>
        <v/>
      </c>
      <c r="ZD32" s="936" t="str">
        <f t="shared" ca="1" si="636"/>
        <v/>
      </c>
      <c r="ZE32" s="936" t="str">
        <f t="shared" ca="1" si="636"/>
        <v/>
      </c>
      <c r="ZF32" s="936" t="str">
        <f t="shared" ca="1" si="636"/>
        <v/>
      </c>
      <c r="ZG32" s="936" t="str">
        <f t="shared" ref="ZG32:ZZ32" ca="1" si="637">IF($M32=ZG30,ZG9,"")</f>
        <v/>
      </c>
      <c r="ZH32" s="936" t="str">
        <f t="shared" ca="1" si="637"/>
        <v/>
      </c>
      <c r="ZI32" s="936" t="str">
        <f t="shared" ca="1" si="637"/>
        <v/>
      </c>
      <c r="ZJ32" s="936" t="str">
        <f t="shared" ca="1" si="637"/>
        <v/>
      </c>
      <c r="ZK32" s="936" t="str">
        <f t="shared" ca="1" si="637"/>
        <v/>
      </c>
      <c r="ZL32" s="936" t="str">
        <f t="shared" ca="1" si="637"/>
        <v/>
      </c>
      <c r="ZM32" s="936" t="str">
        <f t="shared" ca="1" si="637"/>
        <v/>
      </c>
      <c r="ZN32" s="936" t="str">
        <f t="shared" ca="1" si="637"/>
        <v/>
      </c>
      <c r="ZO32" s="936" t="str">
        <f t="shared" ca="1" si="637"/>
        <v/>
      </c>
      <c r="ZP32" s="936" t="str">
        <f t="shared" ca="1" si="637"/>
        <v/>
      </c>
      <c r="ZQ32" s="936" t="str">
        <f t="shared" ca="1" si="637"/>
        <v/>
      </c>
      <c r="ZR32" s="936" t="str">
        <f t="shared" ca="1" si="637"/>
        <v/>
      </c>
      <c r="ZS32" s="936" t="str">
        <f t="shared" ca="1" si="637"/>
        <v/>
      </c>
      <c r="ZT32" s="936" t="str">
        <f t="shared" ca="1" si="637"/>
        <v/>
      </c>
      <c r="ZU32" s="936" t="str">
        <f t="shared" ca="1" si="637"/>
        <v/>
      </c>
      <c r="ZV32" s="936" t="str">
        <f t="shared" ca="1" si="637"/>
        <v/>
      </c>
      <c r="ZW32" s="936" t="str">
        <f t="shared" ca="1" si="637"/>
        <v/>
      </c>
      <c r="ZX32" s="936" t="str">
        <f t="shared" ca="1" si="637"/>
        <v/>
      </c>
      <c r="ZY32" s="936" t="str">
        <f t="shared" ca="1" si="637"/>
        <v/>
      </c>
      <c r="ZZ32" s="936" t="str">
        <f t="shared" ca="1" si="637"/>
        <v/>
      </c>
    </row>
    <row r="33" spans="2:13" s="150" customFormat="1" ht="15" customHeight="1" x14ac:dyDescent="0.2">
      <c r="B33" s="167"/>
      <c r="C33" s="165"/>
      <c r="D33" s="147"/>
      <c r="E33" s="284"/>
      <c r="F33" s="156"/>
      <c r="G33" s="194"/>
      <c r="H33" s="147"/>
      <c r="I33" s="147"/>
      <c r="J33" s="149"/>
      <c r="L33" s="941"/>
      <c r="M33" s="1453">
        <f ca="1">MAX(N32:ZZ32)</f>
        <v>0.83750000000000691</v>
      </c>
    </row>
    <row r="34" spans="2:13" s="150" customFormat="1" ht="15" customHeight="1" x14ac:dyDescent="0.2">
      <c r="B34" s="163"/>
      <c r="C34" s="165"/>
      <c r="D34" s="147"/>
      <c r="E34" s="284"/>
      <c r="F34" s="156"/>
      <c r="G34" s="194"/>
      <c r="H34" s="147"/>
      <c r="I34" s="147"/>
      <c r="J34" s="149"/>
    </row>
    <row r="35" spans="2:13" s="150" customFormat="1" ht="15" customHeight="1" x14ac:dyDescent="0.2">
      <c r="B35" s="167"/>
      <c r="C35" s="165"/>
      <c r="D35" s="147"/>
      <c r="E35" s="284"/>
      <c r="F35" s="156"/>
      <c r="G35" s="194"/>
      <c r="H35" s="147"/>
      <c r="I35" s="147"/>
      <c r="J35" s="149"/>
    </row>
    <row r="36" spans="2:13" s="150" customFormat="1" ht="15" customHeight="1" x14ac:dyDescent="0.2">
      <c r="B36" s="167"/>
      <c r="C36" s="165"/>
      <c r="D36" s="147"/>
      <c r="E36" s="284"/>
      <c r="F36" s="156"/>
      <c r="G36" s="194"/>
      <c r="H36" s="147"/>
      <c r="I36" s="147"/>
      <c r="J36" s="149"/>
    </row>
    <row r="37" spans="2:13" s="150" customFormat="1" ht="15" customHeight="1" x14ac:dyDescent="0.2">
      <c r="B37" s="167"/>
      <c r="C37" s="165"/>
      <c r="D37" s="147"/>
      <c r="E37" s="284"/>
      <c r="F37" s="156"/>
      <c r="G37" s="194"/>
      <c r="H37" s="147"/>
      <c r="I37" s="147"/>
      <c r="J37" s="149"/>
    </row>
    <row r="38" spans="2:13" s="150" customFormat="1" ht="15" customHeight="1" x14ac:dyDescent="0.2">
      <c r="B38" s="163"/>
      <c r="C38" s="165"/>
      <c r="D38" s="147"/>
      <c r="E38" s="284"/>
      <c r="F38" s="156"/>
      <c r="G38" s="194"/>
      <c r="H38" s="147"/>
      <c r="I38" s="147"/>
      <c r="J38" s="149"/>
    </row>
    <row r="39" spans="2:13" s="150" customFormat="1" ht="7.5" customHeight="1" x14ac:dyDescent="0.2">
      <c r="B39" s="167"/>
      <c r="C39" s="165"/>
      <c r="E39" s="284"/>
      <c r="F39" s="156"/>
      <c r="G39" s="194"/>
      <c r="H39" s="147"/>
      <c r="I39" s="147"/>
      <c r="J39" s="174"/>
    </row>
    <row r="40" spans="2:13" s="177" customFormat="1" ht="12" x14ac:dyDescent="0.2">
      <c r="C40" s="195"/>
      <c r="E40" s="291"/>
      <c r="F40" s="196"/>
      <c r="G40" s="194"/>
      <c r="H40" s="196"/>
      <c r="I40" s="196"/>
      <c r="J40" s="149"/>
    </row>
    <row r="41" spans="2:13" s="150" customFormat="1" ht="12" x14ac:dyDescent="0.2">
      <c r="E41" s="167"/>
      <c r="G41" s="194"/>
      <c r="J41" s="174"/>
    </row>
    <row r="42" spans="2:13" s="150" customFormat="1" ht="12" x14ac:dyDescent="0.2">
      <c r="E42" s="167"/>
      <c r="G42" s="194"/>
      <c r="J42" s="174"/>
    </row>
    <row r="43" spans="2:13" s="150" customFormat="1" ht="12" x14ac:dyDescent="0.2">
      <c r="E43" s="167"/>
      <c r="G43" s="194"/>
      <c r="J43" s="174"/>
    </row>
    <row r="44" spans="2:13" s="150" customFormat="1" ht="12" x14ac:dyDescent="0.2">
      <c r="E44" s="167"/>
      <c r="G44" s="194"/>
      <c r="J44" s="174"/>
    </row>
    <row r="45" spans="2:13" s="150" customFormat="1" ht="12" x14ac:dyDescent="0.2">
      <c r="E45" s="167"/>
      <c r="G45" s="194"/>
      <c r="J45" s="174"/>
    </row>
    <row r="46" spans="2:13" s="150" customFormat="1" ht="12" x14ac:dyDescent="0.2">
      <c r="E46" s="167"/>
      <c r="J46" s="174"/>
    </row>
    <row r="47" spans="2:13" s="150" customFormat="1" ht="12" x14ac:dyDescent="0.2">
      <c r="E47" s="167"/>
      <c r="J47" s="174"/>
    </row>
    <row r="48" spans="2:13" s="150" customFormat="1" ht="12" x14ac:dyDescent="0.2">
      <c r="E48" s="167"/>
      <c r="J48" s="174"/>
    </row>
    <row r="49" spans="5:10" s="150" customFormat="1" ht="12" x14ac:dyDescent="0.2">
      <c r="E49" s="167"/>
      <c r="J49" s="174"/>
    </row>
    <row r="50" spans="5:10" x14ac:dyDescent="0.2">
      <c r="J50" s="174"/>
    </row>
    <row r="51" spans="5:10" x14ac:dyDescent="0.2">
      <c r="J51" s="174"/>
    </row>
    <row r="52" spans="5:10" x14ac:dyDescent="0.2">
      <c r="J52" s="174"/>
    </row>
    <row r="53" spans="5:10" x14ac:dyDescent="0.2">
      <c r="J53" s="174"/>
    </row>
    <row r="54" spans="5:10" x14ac:dyDescent="0.2">
      <c r="J54" s="174"/>
    </row>
    <row r="55" spans="5:10" x14ac:dyDescent="0.2">
      <c r="J55" s="174"/>
    </row>
    <row r="56" spans="5:10" x14ac:dyDescent="0.2">
      <c r="J56" s="174"/>
    </row>
    <row r="57" spans="5:10" x14ac:dyDescent="0.2">
      <c r="J57" s="174"/>
    </row>
    <row r="58" spans="5:10" x14ac:dyDescent="0.2">
      <c r="J58" s="174"/>
    </row>
    <row r="59" spans="5:10" x14ac:dyDescent="0.2">
      <c r="J59" s="174"/>
    </row>
    <row r="60" spans="5:10" x14ac:dyDescent="0.2">
      <c r="J60" s="174"/>
    </row>
    <row r="61" spans="5:10" x14ac:dyDescent="0.2">
      <c r="J61" s="174"/>
    </row>
    <row r="62" spans="5:10" x14ac:dyDescent="0.2">
      <c r="J62" s="174"/>
    </row>
    <row r="63" spans="5:10" x14ac:dyDescent="0.2">
      <c r="J63" s="174"/>
    </row>
    <row r="64" spans="5:10" x14ac:dyDescent="0.2">
      <c r="J64" s="174"/>
    </row>
    <row r="65" spans="10:10" x14ac:dyDescent="0.2">
      <c r="J65" s="174"/>
    </row>
    <row r="66" spans="10:10" x14ac:dyDescent="0.2">
      <c r="J66" s="174"/>
    </row>
    <row r="67" spans="10:10" x14ac:dyDescent="0.2">
      <c r="J67" s="174"/>
    </row>
    <row r="68" spans="10:10" x14ac:dyDescent="0.2">
      <c r="J68" s="174"/>
    </row>
    <row r="69" spans="10:10" x14ac:dyDescent="0.2">
      <c r="J69" s="174"/>
    </row>
    <row r="70" spans="10:10" x14ac:dyDescent="0.2">
      <c r="J70" s="174"/>
    </row>
    <row r="71" spans="10:10" x14ac:dyDescent="0.2">
      <c r="J71" s="174"/>
    </row>
    <row r="72" spans="10:10" x14ac:dyDescent="0.2">
      <c r="J72" s="174"/>
    </row>
    <row r="73" spans="10:10" x14ac:dyDescent="0.2">
      <c r="J73" s="174"/>
    </row>
    <row r="74" spans="10:10" x14ac:dyDescent="0.2">
      <c r="J74" s="174"/>
    </row>
    <row r="75" spans="10:10" x14ac:dyDescent="0.2">
      <c r="J75" s="174"/>
    </row>
    <row r="76" spans="10:10" x14ac:dyDescent="0.2">
      <c r="J76" s="174"/>
    </row>
    <row r="77" spans="10:10" x14ac:dyDescent="0.2">
      <c r="J77" s="174"/>
    </row>
    <row r="78" spans="10:10" x14ac:dyDescent="0.2">
      <c r="J78" s="174"/>
    </row>
    <row r="79" spans="10:10" x14ac:dyDescent="0.2">
      <c r="J79" s="174"/>
    </row>
    <row r="80" spans="10:10" x14ac:dyDescent="0.2">
      <c r="J80" s="174"/>
    </row>
    <row r="81" spans="10:10" x14ac:dyDescent="0.2">
      <c r="J81" s="174"/>
    </row>
    <row r="82" spans="10:10" x14ac:dyDescent="0.2">
      <c r="J82" s="174"/>
    </row>
    <row r="83" spans="10:10" x14ac:dyDescent="0.2">
      <c r="J83" s="174"/>
    </row>
    <row r="84" spans="10:10" x14ac:dyDescent="0.2">
      <c r="J84" s="174"/>
    </row>
    <row r="85" spans="10:10" x14ac:dyDescent="0.2">
      <c r="J85" s="174"/>
    </row>
    <row r="86" spans="10:10" x14ac:dyDescent="0.2">
      <c r="J86" s="174"/>
    </row>
    <row r="87" spans="10:10" x14ac:dyDescent="0.2">
      <c r="J87" s="174"/>
    </row>
    <row r="88" spans="10:10" x14ac:dyDescent="0.2">
      <c r="J88" s="174"/>
    </row>
    <row r="89" spans="10:10" x14ac:dyDescent="0.2">
      <c r="J89" s="174"/>
    </row>
    <row r="90" spans="10:10" x14ac:dyDescent="0.2">
      <c r="J90" s="174"/>
    </row>
    <row r="91" spans="10:10" x14ac:dyDescent="0.2">
      <c r="J91" s="174"/>
    </row>
    <row r="92" spans="10:10" x14ac:dyDescent="0.2">
      <c r="J92" s="174"/>
    </row>
    <row r="93" spans="10:10" x14ac:dyDescent="0.2">
      <c r="J93" s="174"/>
    </row>
    <row r="94" spans="10:10" x14ac:dyDescent="0.2">
      <c r="J94" s="174"/>
    </row>
    <row r="95" spans="10:10" x14ac:dyDescent="0.2">
      <c r="J95" s="174"/>
    </row>
    <row r="96" spans="10:10" x14ac:dyDescent="0.2">
      <c r="J96" s="174"/>
    </row>
    <row r="97" spans="10:10" x14ac:dyDescent="0.2">
      <c r="J97" s="174"/>
    </row>
    <row r="98" spans="10:10" x14ac:dyDescent="0.2">
      <c r="J98" s="174"/>
    </row>
    <row r="99" spans="10:10" x14ac:dyDescent="0.2">
      <c r="J99" s="174"/>
    </row>
    <row r="100" spans="10:10" x14ac:dyDescent="0.2">
      <c r="J100" s="174"/>
    </row>
    <row r="101" spans="10:10" x14ac:dyDescent="0.2">
      <c r="J101" s="174"/>
    </row>
    <row r="102" spans="10:10" x14ac:dyDescent="0.2">
      <c r="J102" s="174"/>
    </row>
    <row r="103" spans="10:10" x14ac:dyDescent="0.2">
      <c r="J103" s="174"/>
    </row>
    <row r="104" spans="10:10" x14ac:dyDescent="0.2">
      <c r="J104" s="174"/>
    </row>
    <row r="105" spans="10:10" x14ac:dyDescent="0.2">
      <c r="J105" s="174"/>
    </row>
    <row r="106" spans="10:10" x14ac:dyDescent="0.2">
      <c r="J106" s="174"/>
    </row>
    <row r="107" spans="10:10" x14ac:dyDescent="0.2">
      <c r="J107" s="174"/>
    </row>
    <row r="108" spans="10:10" x14ac:dyDescent="0.2">
      <c r="J108" s="174"/>
    </row>
    <row r="109" spans="10:10" x14ac:dyDescent="0.2">
      <c r="J109" s="174"/>
    </row>
    <row r="110" spans="10:10" x14ac:dyDescent="0.2">
      <c r="J110" s="174"/>
    </row>
    <row r="111" spans="10:10" x14ac:dyDescent="0.2">
      <c r="J111" s="174"/>
    </row>
    <row r="112" spans="10:10" x14ac:dyDescent="0.2">
      <c r="J112" s="174"/>
    </row>
    <row r="113" spans="10:10" x14ac:dyDescent="0.2">
      <c r="J113" s="174"/>
    </row>
    <row r="114" spans="10:10" x14ac:dyDescent="0.2">
      <c r="J114" s="174"/>
    </row>
    <row r="115" spans="10:10" x14ac:dyDescent="0.2">
      <c r="J115" s="174"/>
    </row>
    <row r="116" spans="10:10" x14ac:dyDescent="0.2">
      <c r="J116" s="174"/>
    </row>
    <row r="117" spans="10:10" x14ac:dyDescent="0.2">
      <c r="J117" s="174"/>
    </row>
    <row r="118" spans="10:10" x14ac:dyDescent="0.2">
      <c r="J118" s="174"/>
    </row>
    <row r="119" spans="10:10" x14ac:dyDescent="0.2">
      <c r="J119" s="174"/>
    </row>
    <row r="120" spans="10:10" x14ac:dyDescent="0.2">
      <c r="J120" s="174"/>
    </row>
    <row r="121" spans="10:10" x14ac:dyDescent="0.2">
      <c r="J121" s="174"/>
    </row>
    <row r="122" spans="10:10" x14ac:dyDescent="0.2">
      <c r="J122" s="174"/>
    </row>
    <row r="123" spans="10:10" x14ac:dyDescent="0.2">
      <c r="J123" s="174"/>
    </row>
    <row r="124" spans="10:10" x14ac:dyDescent="0.2">
      <c r="J124" s="174"/>
    </row>
    <row r="125" spans="10:10" x14ac:dyDescent="0.2">
      <c r="J125" s="174"/>
    </row>
    <row r="126" spans="10:10" x14ac:dyDescent="0.2">
      <c r="J126" s="174"/>
    </row>
    <row r="127" spans="10:10" x14ac:dyDescent="0.2">
      <c r="J127" s="174"/>
    </row>
    <row r="128" spans="10:10" x14ac:dyDescent="0.2">
      <c r="J128" s="174"/>
    </row>
    <row r="129" spans="10:10" x14ac:dyDescent="0.2">
      <c r="J129" s="174"/>
    </row>
    <row r="130" spans="10:10" x14ac:dyDescent="0.2">
      <c r="J130" s="174"/>
    </row>
    <row r="131" spans="10:10" x14ac:dyDescent="0.2">
      <c r="J131" s="174"/>
    </row>
    <row r="132" spans="10:10" x14ac:dyDescent="0.2">
      <c r="J132" s="174"/>
    </row>
    <row r="133" spans="10:10" x14ac:dyDescent="0.2">
      <c r="J133" s="174"/>
    </row>
    <row r="134" spans="10:10" x14ac:dyDescent="0.2">
      <c r="J134" s="174"/>
    </row>
    <row r="135" spans="10:10" x14ac:dyDescent="0.2">
      <c r="J135" s="174"/>
    </row>
    <row r="136" spans="10:10" x14ac:dyDescent="0.2">
      <c r="J136" s="174"/>
    </row>
    <row r="137" spans="10:10" x14ac:dyDescent="0.2">
      <c r="J137" s="174"/>
    </row>
    <row r="138" spans="10:10" x14ac:dyDescent="0.2">
      <c r="J138" s="174"/>
    </row>
    <row r="139" spans="10:10" x14ac:dyDescent="0.2">
      <c r="J139" s="174"/>
    </row>
    <row r="140" spans="10:10" x14ac:dyDescent="0.2">
      <c r="J140" s="174"/>
    </row>
    <row r="141" spans="10:10" x14ac:dyDescent="0.2">
      <c r="J141" s="174"/>
    </row>
    <row r="142" spans="10:10" x14ac:dyDescent="0.2">
      <c r="J142" s="174"/>
    </row>
    <row r="143" spans="10:10" x14ac:dyDescent="0.2">
      <c r="J143" s="174"/>
    </row>
    <row r="144" spans="10:10" x14ac:dyDescent="0.2">
      <c r="J144" s="174"/>
    </row>
    <row r="145" spans="10:10" x14ac:dyDescent="0.2">
      <c r="J145" s="174"/>
    </row>
    <row r="146" spans="10:10" x14ac:dyDescent="0.2">
      <c r="J146" s="174"/>
    </row>
    <row r="147" spans="10:10" x14ac:dyDescent="0.2">
      <c r="J147" s="174"/>
    </row>
    <row r="148" spans="10:10" x14ac:dyDescent="0.2">
      <c r="J148" s="174"/>
    </row>
    <row r="149" spans="10:10" x14ac:dyDescent="0.2">
      <c r="J149" s="174"/>
    </row>
    <row r="150" spans="10:10" x14ac:dyDescent="0.2">
      <c r="J150" s="174"/>
    </row>
    <row r="151" spans="10:10" x14ac:dyDescent="0.2">
      <c r="J151" s="174"/>
    </row>
    <row r="152" spans="10:10" x14ac:dyDescent="0.2">
      <c r="J152" s="174"/>
    </row>
    <row r="153" spans="10:10" x14ac:dyDescent="0.2">
      <c r="J153" s="174"/>
    </row>
    <row r="154" spans="10:10" x14ac:dyDescent="0.2">
      <c r="J154" s="174"/>
    </row>
    <row r="155" spans="10:10" x14ac:dyDescent="0.2">
      <c r="J155" s="174"/>
    </row>
    <row r="156" spans="10:10" x14ac:dyDescent="0.2">
      <c r="J156" s="174"/>
    </row>
    <row r="157" spans="10:10" x14ac:dyDescent="0.2">
      <c r="J157" s="174"/>
    </row>
    <row r="158" spans="10:10" x14ac:dyDescent="0.2">
      <c r="J158" s="174"/>
    </row>
    <row r="159" spans="10:10" x14ac:dyDescent="0.2">
      <c r="J159" s="174"/>
    </row>
    <row r="160" spans="10:10" x14ac:dyDescent="0.2">
      <c r="J160" s="174"/>
    </row>
    <row r="161" spans="10:10" x14ac:dyDescent="0.2">
      <c r="J161" s="174"/>
    </row>
    <row r="162" spans="10:10" x14ac:dyDescent="0.2">
      <c r="J162" s="174"/>
    </row>
    <row r="163" spans="10:10" x14ac:dyDescent="0.2">
      <c r="J163" s="174"/>
    </row>
    <row r="164" spans="10:10" x14ac:dyDescent="0.2">
      <c r="J164" s="174"/>
    </row>
    <row r="165" spans="10:10" x14ac:dyDescent="0.2">
      <c r="J165" s="174"/>
    </row>
    <row r="166" spans="10:10" x14ac:dyDescent="0.2">
      <c r="J166" s="174"/>
    </row>
    <row r="167" spans="10:10" x14ac:dyDescent="0.2">
      <c r="J167" s="174"/>
    </row>
    <row r="168" spans="10:10" x14ac:dyDescent="0.2">
      <c r="J168" s="174"/>
    </row>
    <row r="169" spans="10:10" x14ac:dyDescent="0.2">
      <c r="J169" s="174"/>
    </row>
    <row r="170" spans="10:10" x14ac:dyDescent="0.2">
      <c r="J170" s="174"/>
    </row>
    <row r="171" spans="10:10" x14ac:dyDescent="0.2">
      <c r="J171" s="174"/>
    </row>
    <row r="172" spans="10:10" x14ac:dyDescent="0.2">
      <c r="J172" s="174"/>
    </row>
    <row r="173" spans="10:10" x14ac:dyDescent="0.2">
      <c r="J173" s="174"/>
    </row>
    <row r="174" spans="10:10" x14ac:dyDescent="0.2">
      <c r="J174" s="174"/>
    </row>
    <row r="175" spans="10:10" x14ac:dyDescent="0.2">
      <c r="J175" s="174"/>
    </row>
    <row r="176" spans="10:10" x14ac:dyDescent="0.2">
      <c r="J176" s="174"/>
    </row>
    <row r="177" spans="10:10" x14ac:dyDescent="0.2">
      <c r="J177" s="174"/>
    </row>
    <row r="178" spans="10:10" x14ac:dyDescent="0.2">
      <c r="J178" s="174"/>
    </row>
    <row r="179" spans="10:10" x14ac:dyDescent="0.2">
      <c r="J179" s="174"/>
    </row>
    <row r="180" spans="10:10" x14ac:dyDescent="0.2">
      <c r="J180" s="174"/>
    </row>
    <row r="181" spans="10:10" x14ac:dyDescent="0.2">
      <c r="J181" s="174"/>
    </row>
    <row r="182" spans="10:10" x14ac:dyDescent="0.2">
      <c r="J182" s="174"/>
    </row>
    <row r="183" spans="10:10" x14ac:dyDescent="0.2">
      <c r="J183" s="174"/>
    </row>
    <row r="184" spans="10:10" x14ac:dyDescent="0.2">
      <c r="J184" s="174"/>
    </row>
    <row r="185" spans="10:10" x14ac:dyDescent="0.2">
      <c r="J185" s="174"/>
    </row>
    <row r="186" spans="10:10" x14ac:dyDescent="0.2">
      <c r="J186" s="174"/>
    </row>
    <row r="187" spans="10:10" x14ac:dyDescent="0.2">
      <c r="J187" s="174"/>
    </row>
    <row r="188" spans="10:10" x14ac:dyDescent="0.2">
      <c r="J188" s="174"/>
    </row>
    <row r="189" spans="10:10" x14ac:dyDescent="0.2">
      <c r="J189" s="174"/>
    </row>
    <row r="190" spans="10:10" x14ac:dyDescent="0.2">
      <c r="J190" s="174"/>
    </row>
    <row r="191" spans="10:10" x14ac:dyDescent="0.2">
      <c r="J191" s="174"/>
    </row>
    <row r="192" spans="10:10" x14ac:dyDescent="0.2">
      <c r="J192" s="174"/>
    </row>
    <row r="193" spans="10:10" x14ac:dyDescent="0.2">
      <c r="J193" s="174"/>
    </row>
    <row r="194" spans="10:10" x14ac:dyDescent="0.2">
      <c r="J194" s="174"/>
    </row>
    <row r="195" spans="10:10" x14ac:dyDescent="0.2">
      <c r="J195" s="174"/>
    </row>
    <row r="196" spans="10:10" x14ac:dyDescent="0.2">
      <c r="J196" s="174"/>
    </row>
    <row r="197" spans="10:10" x14ac:dyDescent="0.2">
      <c r="J197" s="174"/>
    </row>
    <row r="198" spans="10:10" x14ac:dyDescent="0.2">
      <c r="J198" s="174"/>
    </row>
    <row r="199" spans="10:10" x14ac:dyDescent="0.2">
      <c r="J199" s="174"/>
    </row>
    <row r="200" spans="10:10" x14ac:dyDescent="0.2">
      <c r="J200" s="174"/>
    </row>
    <row r="201" spans="10:10" x14ac:dyDescent="0.2">
      <c r="J201" s="174"/>
    </row>
    <row r="202" spans="10:10" x14ac:dyDescent="0.2">
      <c r="J202" s="174"/>
    </row>
    <row r="203" spans="10:10" x14ac:dyDescent="0.2">
      <c r="J203" s="174"/>
    </row>
    <row r="204" spans="10:10" x14ac:dyDescent="0.2">
      <c r="J204" s="174"/>
    </row>
    <row r="205" spans="10:10" x14ac:dyDescent="0.2">
      <c r="J205" s="174"/>
    </row>
    <row r="206" spans="10:10" x14ac:dyDescent="0.2">
      <c r="J206" s="174"/>
    </row>
    <row r="207" spans="10:10" x14ac:dyDescent="0.2">
      <c r="J207" s="174"/>
    </row>
    <row r="208" spans="10:10" x14ac:dyDescent="0.2">
      <c r="J208" s="174"/>
    </row>
    <row r="209" spans="10:10" x14ac:dyDescent="0.2">
      <c r="J209" s="174"/>
    </row>
    <row r="210" spans="10:10" x14ac:dyDescent="0.2">
      <c r="J210" s="174"/>
    </row>
    <row r="211" spans="10:10" x14ac:dyDescent="0.2">
      <c r="J211" s="174"/>
    </row>
    <row r="212" spans="10:10" x14ac:dyDescent="0.2">
      <c r="J212" s="174"/>
    </row>
    <row r="213" spans="10:10" x14ac:dyDescent="0.2">
      <c r="J213" s="174"/>
    </row>
    <row r="214" spans="10:10" x14ac:dyDescent="0.2">
      <c r="J214" s="174"/>
    </row>
    <row r="215" spans="10:10" x14ac:dyDescent="0.2">
      <c r="J215" s="174"/>
    </row>
    <row r="216" spans="10:10" x14ac:dyDescent="0.2">
      <c r="J216" s="174"/>
    </row>
    <row r="217" spans="10:10" x14ac:dyDescent="0.2">
      <c r="J217" s="174"/>
    </row>
    <row r="218" spans="10:10" x14ac:dyDescent="0.2">
      <c r="J218" s="174"/>
    </row>
    <row r="219" spans="10:10" x14ac:dyDescent="0.2">
      <c r="J219" s="174"/>
    </row>
    <row r="220" spans="10:10" x14ac:dyDescent="0.2">
      <c r="J220" s="174"/>
    </row>
    <row r="221" spans="10:10" x14ac:dyDescent="0.2">
      <c r="J221" s="174"/>
    </row>
    <row r="222" spans="10:10" x14ac:dyDescent="0.2">
      <c r="J222" s="174"/>
    </row>
    <row r="223" spans="10:10" x14ac:dyDescent="0.2">
      <c r="J223" s="174"/>
    </row>
    <row r="224" spans="10:10" x14ac:dyDescent="0.2">
      <c r="J224" s="174"/>
    </row>
    <row r="225" spans="10:10" x14ac:dyDescent="0.2">
      <c r="J225" s="174"/>
    </row>
    <row r="226" spans="10:10" x14ac:dyDescent="0.2">
      <c r="J226" s="174"/>
    </row>
    <row r="227" spans="10:10" x14ac:dyDescent="0.2">
      <c r="J227" s="174"/>
    </row>
    <row r="228" spans="10:10" x14ac:dyDescent="0.2">
      <c r="J228" s="174"/>
    </row>
    <row r="229" spans="10:10" x14ac:dyDescent="0.2">
      <c r="J229" s="174"/>
    </row>
    <row r="230" spans="10:10" x14ac:dyDescent="0.2">
      <c r="J230" s="174"/>
    </row>
    <row r="231" spans="10:10" x14ac:dyDescent="0.2">
      <c r="J231" s="174"/>
    </row>
    <row r="232" spans="10:10" x14ac:dyDescent="0.2">
      <c r="J232" s="174"/>
    </row>
    <row r="233" spans="10:10" x14ac:dyDescent="0.2">
      <c r="J233" s="174"/>
    </row>
    <row r="234" spans="10:10" x14ac:dyDescent="0.2">
      <c r="J234" s="174"/>
    </row>
    <row r="235" spans="10:10" x14ac:dyDescent="0.2">
      <c r="J235" s="174"/>
    </row>
    <row r="236" spans="10:10" x14ac:dyDescent="0.2">
      <c r="J236" s="174"/>
    </row>
    <row r="237" spans="10:10" x14ac:dyDescent="0.2">
      <c r="J237" s="174"/>
    </row>
    <row r="238" spans="10:10" x14ac:dyDescent="0.2">
      <c r="J238" s="174"/>
    </row>
    <row r="239" spans="10:10" x14ac:dyDescent="0.2">
      <c r="J239" s="174"/>
    </row>
    <row r="240" spans="10:10" x14ac:dyDescent="0.2">
      <c r="J240" s="174"/>
    </row>
    <row r="241" spans="10:10" x14ac:dyDescent="0.2">
      <c r="J241" s="174"/>
    </row>
    <row r="242" spans="10:10" x14ac:dyDescent="0.2">
      <c r="J242" s="174"/>
    </row>
    <row r="243" spans="10:10" x14ac:dyDescent="0.2">
      <c r="J243" s="174"/>
    </row>
    <row r="244" spans="10:10" x14ac:dyDescent="0.2">
      <c r="J244" s="174"/>
    </row>
    <row r="245" spans="10:10" x14ac:dyDescent="0.2">
      <c r="J245" s="174"/>
    </row>
    <row r="246" spans="10:10" x14ac:dyDescent="0.2">
      <c r="J246" s="174"/>
    </row>
    <row r="247" spans="10:10" x14ac:dyDescent="0.2">
      <c r="J247" s="174"/>
    </row>
    <row r="248" spans="10:10" x14ac:dyDescent="0.2">
      <c r="J248" s="174"/>
    </row>
    <row r="249" spans="10:10" x14ac:dyDescent="0.2">
      <c r="J249" s="174"/>
    </row>
    <row r="250" spans="10:10" x14ac:dyDescent="0.2">
      <c r="J250" s="174"/>
    </row>
    <row r="251" spans="10:10" x14ac:dyDescent="0.2">
      <c r="J251" s="174"/>
    </row>
    <row r="252" spans="10:10" x14ac:dyDescent="0.2">
      <c r="J252" s="174"/>
    </row>
    <row r="253" spans="10:10" x14ac:dyDescent="0.2">
      <c r="J253" s="174"/>
    </row>
    <row r="254" spans="10:10" x14ac:dyDescent="0.2">
      <c r="J254" s="174"/>
    </row>
    <row r="255" spans="10:10" x14ac:dyDescent="0.2">
      <c r="J255" s="174"/>
    </row>
    <row r="256" spans="10:10" x14ac:dyDescent="0.2">
      <c r="J256" s="174"/>
    </row>
    <row r="257" spans="10:10" x14ac:dyDescent="0.2">
      <c r="J257" s="174"/>
    </row>
    <row r="258" spans="10:10" x14ac:dyDescent="0.2">
      <c r="J258" s="174"/>
    </row>
    <row r="259" spans="10:10" x14ac:dyDescent="0.2">
      <c r="J259" s="174"/>
    </row>
    <row r="260" spans="10:10" x14ac:dyDescent="0.2">
      <c r="J260" s="174"/>
    </row>
    <row r="261" spans="10:10" x14ac:dyDescent="0.2">
      <c r="J261" s="174"/>
    </row>
    <row r="262" spans="10:10" x14ac:dyDescent="0.2">
      <c r="J262" s="174"/>
    </row>
    <row r="263" spans="10:10" x14ac:dyDescent="0.2">
      <c r="J263" s="174"/>
    </row>
    <row r="264" spans="10:10" x14ac:dyDescent="0.2">
      <c r="J264" s="174"/>
    </row>
    <row r="265" spans="10:10" x14ac:dyDescent="0.2">
      <c r="J265" s="174"/>
    </row>
    <row r="266" spans="10:10" x14ac:dyDescent="0.2">
      <c r="J266" s="174"/>
    </row>
    <row r="267" spans="10:10" x14ac:dyDescent="0.2">
      <c r="J267" s="174"/>
    </row>
    <row r="268" spans="10:10" x14ac:dyDescent="0.2">
      <c r="J268" s="174"/>
    </row>
    <row r="269" spans="10:10" x14ac:dyDescent="0.2">
      <c r="J269" s="174"/>
    </row>
    <row r="270" spans="10:10" x14ac:dyDescent="0.2">
      <c r="J270" s="174"/>
    </row>
    <row r="271" spans="10:10" x14ac:dyDescent="0.2">
      <c r="J271" s="174"/>
    </row>
    <row r="272" spans="10:10" x14ac:dyDescent="0.2">
      <c r="J272" s="174"/>
    </row>
    <row r="273" spans="10:10" x14ac:dyDescent="0.2">
      <c r="J273" s="174"/>
    </row>
    <row r="274" spans="10:10" x14ac:dyDescent="0.2">
      <c r="J274" s="174"/>
    </row>
    <row r="275" spans="10:10" x14ac:dyDescent="0.2">
      <c r="J275" s="174"/>
    </row>
    <row r="276" spans="10:10" x14ac:dyDescent="0.2">
      <c r="J276" s="174"/>
    </row>
    <row r="277" spans="10:10" x14ac:dyDescent="0.2">
      <c r="J277" s="174"/>
    </row>
    <row r="278" spans="10:10" x14ac:dyDescent="0.2">
      <c r="J278" s="174"/>
    </row>
    <row r="279" spans="10:10" x14ac:dyDescent="0.2">
      <c r="J279" s="174"/>
    </row>
    <row r="280" spans="10:10" x14ac:dyDescent="0.2">
      <c r="J280" s="174"/>
    </row>
    <row r="281" spans="10:10" x14ac:dyDescent="0.2">
      <c r="J281" s="174"/>
    </row>
    <row r="282" spans="10:10" x14ac:dyDescent="0.2">
      <c r="J282" s="174"/>
    </row>
    <row r="283" spans="10:10" x14ac:dyDescent="0.2">
      <c r="J283" s="174"/>
    </row>
    <row r="284" spans="10:10" x14ac:dyDescent="0.2">
      <c r="J284" s="174"/>
    </row>
    <row r="285" spans="10:10" x14ac:dyDescent="0.2">
      <c r="J285" s="174"/>
    </row>
    <row r="286" spans="10:10" x14ac:dyDescent="0.2">
      <c r="J286" s="174"/>
    </row>
    <row r="287" spans="10:10" x14ac:dyDescent="0.2">
      <c r="J287" s="174"/>
    </row>
    <row r="288" spans="10:10" x14ac:dyDescent="0.2">
      <c r="J288" s="174"/>
    </row>
    <row r="289" spans="10:10" x14ac:dyDescent="0.2">
      <c r="J289" s="174"/>
    </row>
    <row r="290" spans="10:10" x14ac:dyDescent="0.2">
      <c r="J290" s="174"/>
    </row>
    <row r="291" spans="10:10" x14ac:dyDescent="0.2">
      <c r="J291" s="174"/>
    </row>
    <row r="292" spans="10:10" x14ac:dyDescent="0.2">
      <c r="J292" s="174"/>
    </row>
    <row r="293" spans="10:10" x14ac:dyDescent="0.2">
      <c r="J293" s="174"/>
    </row>
    <row r="294" spans="10:10" x14ac:dyDescent="0.2">
      <c r="J294" s="174"/>
    </row>
    <row r="295" spans="10:10" x14ac:dyDescent="0.2">
      <c r="J295" s="174"/>
    </row>
    <row r="296" spans="10:10" x14ac:dyDescent="0.2">
      <c r="J296" s="174"/>
    </row>
    <row r="297" spans="10:10" x14ac:dyDescent="0.2">
      <c r="J297" s="174"/>
    </row>
    <row r="298" spans="10:10" x14ac:dyDescent="0.2">
      <c r="J298" s="174"/>
    </row>
    <row r="299" spans="10:10" x14ac:dyDescent="0.2">
      <c r="J299" s="174"/>
    </row>
    <row r="300" spans="10:10" x14ac:dyDescent="0.2">
      <c r="J300" s="174"/>
    </row>
    <row r="301" spans="10:10" x14ac:dyDescent="0.2">
      <c r="J301" s="174"/>
    </row>
    <row r="302" spans="10:10" x14ac:dyDescent="0.2">
      <c r="J302" s="174"/>
    </row>
    <row r="303" spans="10:10" x14ac:dyDescent="0.2">
      <c r="J303" s="174"/>
    </row>
    <row r="304" spans="10:10" x14ac:dyDescent="0.2">
      <c r="J304" s="174"/>
    </row>
    <row r="305" spans="10:10" x14ac:dyDescent="0.2">
      <c r="J305" s="174"/>
    </row>
    <row r="306" spans="10:10" x14ac:dyDescent="0.2">
      <c r="J306" s="174"/>
    </row>
    <row r="307" spans="10:10" x14ac:dyDescent="0.2">
      <c r="J307" s="174"/>
    </row>
    <row r="308" spans="10:10" x14ac:dyDescent="0.2">
      <c r="J308" s="174"/>
    </row>
    <row r="309" spans="10:10" x14ac:dyDescent="0.2">
      <c r="J309" s="174"/>
    </row>
    <row r="310" spans="10:10" x14ac:dyDescent="0.2">
      <c r="J310" s="174"/>
    </row>
    <row r="311" spans="10:10" x14ac:dyDescent="0.2">
      <c r="J311" s="174"/>
    </row>
    <row r="312" spans="10:10" x14ac:dyDescent="0.2">
      <c r="J312" s="174"/>
    </row>
    <row r="313" spans="10:10" x14ac:dyDescent="0.2">
      <c r="J313" s="174"/>
    </row>
    <row r="314" spans="10:10" x14ac:dyDescent="0.2">
      <c r="J314" s="174"/>
    </row>
    <row r="315" spans="10:10" x14ac:dyDescent="0.2">
      <c r="J315" s="174"/>
    </row>
    <row r="316" spans="10:10" x14ac:dyDescent="0.2">
      <c r="J316" s="174"/>
    </row>
    <row r="317" spans="10:10" x14ac:dyDescent="0.2">
      <c r="J317" s="174"/>
    </row>
    <row r="318" spans="10:10" x14ac:dyDescent="0.2">
      <c r="J318" s="174"/>
    </row>
    <row r="319" spans="10:10" x14ac:dyDescent="0.2">
      <c r="J319" s="174"/>
    </row>
    <row r="320" spans="10:10" x14ac:dyDescent="0.2">
      <c r="J320" s="174"/>
    </row>
    <row r="321" spans="10:10" x14ac:dyDescent="0.2">
      <c r="J321" s="174"/>
    </row>
    <row r="322" spans="10:10" x14ac:dyDescent="0.2">
      <c r="J322" s="174"/>
    </row>
    <row r="323" spans="10:10" x14ac:dyDescent="0.2">
      <c r="J323" s="174"/>
    </row>
    <row r="324" spans="10:10" x14ac:dyDescent="0.2">
      <c r="J324" s="174"/>
    </row>
    <row r="325" spans="10:10" x14ac:dyDescent="0.2">
      <c r="J325" s="174"/>
    </row>
    <row r="326" spans="10:10" x14ac:dyDescent="0.2">
      <c r="J326" s="174"/>
    </row>
    <row r="327" spans="10:10" x14ac:dyDescent="0.2">
      <c r="J327" s="174"/>
    </row>
    <row r="328" spans="10:10" x14ac:dyDescent="0.2">
      <c r="J328" s="174"/>
    </row>
    <row r="329" spans="10:10" x14ac:dyDescent="0.2">
      <c r="J329" s="174"/>
    </row>
    <row r="330" spans="10:10" x14ac:dyDescent="0.2">
      <c r="J330" s="174"/>
    </row>
    <row r="331" spans="10:10" x14ac:dyDescent="0.2">
      <c r="J331" s="174"/>
    </row>
    <row r="332" spans="10:10" x14ac:dyDescent="0.2">
      <c r="J332" s="174"/>
    </row>
    <row r="333" spans="10:10" x14ac:dyDescent="0.2">
      <c r="J333" s="174"/>
    </row>
    <row r="334" spans="10:10" x14ac:dyDescent="0.2">
      <c r="J334" s="174"/>
    </row>
    <row r="335" spans="10:10" x14ac:dyDescent="0.2">
      <c r="J335" s="174"/>
    </row>
    <row r="336" spans="10:10" x14ac:dyDescent="0.2">
      <c r="J336" s="174"/>
    </row>
    <row r="337" spans="10:10" x14ac:dyDescent="0.2">
      <c r="J337" s="174"/>
    </row>
    <row r="338" spans="10:10" x14ac:dyDescent="0.2">
      <c r="J338" s="174"/>
    </row>
  </sheetData>
  <pageMargins left="0.59055118110236227" right="0.59055118110236227" top="0.27559055118110237" bottom="0.47244094488188981" header="0.51181102362204722" footer="0.31496062992125984"/>
  <pageSetup paperSize="9" orientation="landscape" r:id="rId1"/>
  <headerFooter alignWithMargins="0">
    <oddFooter>&amp;C&amp;8Finanzausgleich / &amp;F / &amp;A / &amp;D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6">
    <tabColor rgb="FF00B0F0"/>
  </sheetPr>
  <dimension ref="A1:K32"/>
  <sheetViews>
    <sheetView zoomScaleNormal="100" workbookViewId="0">
      <selection activeCell="L24" sqref="L24"/>
    </sheetView>
  </sheetViews>
  <sheetFormatPr baseColWidth="10" defaultRowHeight="14.25" x14ac:dyDescent="0.2"/>
  <cols>
    <col min="1" max="1" width="15.375" customWidth="1"/>
    <col min="2" max="2" width="15.625" customWidth="1"/>
    <col min="3" max="3" width="18.125" customWidth="1"/>
    <col min="4" max="4" width="15.375" customWidth="1"/>
    <col min="5" max="5" width="18.625" customWidth="1"/>
    <col min="6" max="6" width="17.125" customWidth="1"/>
    <col min="7" max="7" width="11.25" customWidth="1"/>
    <col min="8" max="8" width="14.25" customWidth="1"/>
  </cols>
  <sheetData>
    <row r="1" spans="1:11" ht="18" x14ac:dyDescent="0.25">
      <c r="A1" s="13" t="str">
        <f>II_2!A1</f>
        <v>KANTON NIDWALDEN</v>
      </c>
      <c r="F1" s="13"/>
      <c r="G1" s="1"/>
      <c r="H1" s="1"/>
      <c r="I1" s="1"/>
    </row>
    <row r="2" spans="1:11" ht="7.5" customHeight="1" x14ac:dyDescent="0.25">
      <c r="F2" s="13"/>
    </row>
    <row r="3" spans="1:11" ht="15" x14ac:dyDescent="0.2">
      <c r="A3" s="1" t="str">
        <f>II_2!A3</f>
        <v>FINANZAUSGLEICH 2017</v>
      </c>
      <c r="F3" s="1"/>
    </row>
    <row r="5" spans="1:11" s="12" customFormat="1" ht="15" x14ac:dyDescent="0.2"/>
    <row r="6" spans="1:11" s="3" customFormat="1" ht="18" x14ac:dyDescent="0.25">
      <c r="A6" s="13" t="str">
        <f>CONCATENATE("IVa. Berechnung des Normsteuerertrages der Schulgemeinden"," ",Para_2!K30-1)</f>
        <v>IVa. Berechnung des Normsteuerertrages der Schulgemeinden 2016</v>
      </c>
      <c r="C6" s="739"/>
      <c r="D6" s="739"/>
      <c r="E6" s="739"/>
      <c r="F6" s="738"/>
      <c r="G6" s="739"/>
      <c r="H6" s="739"/>
      <c r="I6" s="739"/>
      <c r="J6" s="739"/>
      <c r="K6" s="739"/>
    </row>
    <row r="7" spans="1:11" s="12" customFormat="1" ht="12" customHeight="1" x14ac:dyDescent="0.2">
      <c r="C7" s="737"/>
      <c r="D7" s="737"/>
      <c r="E7" s="737"/>
      <c r="F7" s="737"/>
      <c r="G7" s="737"/>
      <c r="H7" s="737"/>
      <c r="I7" s="737"/>
      <c r="J7" s="737"/>
      <c r="K7" s="737"/>
    </row>
    <row r="8" spans="1:11" s="5" customFormat="1" ht="12.75" x14ac:dyDescent="0.2">
      <c r="A8" s="5" t="s">
        <v>0</v>
      </c>
      <c r="B8" s="199" t="s">
        <v>24</v>
      </c>
      <c r="C8" s="846" t="s">
        <v>40</v>
      </c>
      <c r="D8" s="846" t="s">
        <v>20</v>
      </c>
      <c r="E8" s="846" t="s">
        <v>40</v>
      </c>
      <c r="F8" s="832"/>
      <c r="G8" s="832"/>
      <c r="H8" s="832"/>
      <c r="I8" s="780"/>
      <c r="J8" s="777"/>
      <c r="K8" s="777"/>
    </row>
    <row r="9" spans="1:11" s="5" customFormat="1" ht="12.75" x14ac:dyDescent="0.2">
      <c r="B9" s="199" t="str">
        <f>CONCATENATE("pro Einheit"," ",Para_2!K30-1)</f>
        <v>pro Einheit 2016</v>
      </c>
      <c r="C9" s="846" t="str">
        <f ca="1">CONCATENATE(ROUND(Para_2!M20,2)," Einheiten +")</f>
        <v>1.22 Einheiten +</v>
      </c>
      <c r="D9" s="846" t="s">
        <v>25</v>
      </c>
      <c r="E9" s="846" t="s">
        <v>42</v>
      </c>
      <c r="F9" s="832"/>
      <c r="G9" s="832"/>
      <c r="H9" s="832"/>
      <c r="I9" s="780"/>
      <c r="J9" s="777"/>
      <c r="K9" s="777"/>
    </row>
    <row r="10" spans="1:11" s="5" customFormat="1" ht="12.75" x14ac:dyDescent="0.2">
      <c r="B10" s="199" t="s">
        <v>166</v>
      </c>
      <c r="C10" s="315" t="str">
        <f ca="1">CONCATENATE(Para_2!L64*100," % = ",C11," Einheiten")</f>
        <v>10 % = 1.34 Einheiten</v>
      </c>
      <c r="D10" s="315" t="s">
        <v>143</v>
      </c>
      <c r="E10" s="312" t="s">
        <v>25</v>
      </c>
      <c r="F10" s="66"/>
      <c r="G10" s="66"/>
      <c r="H10" s="65"/>
      <c r="I10" s="64"/>
    </row>
    <row r="11" spans="1:11" s="5" customFormat="1" ht="14.25" customHeight="1" x14ac:dyDescent="0.2">
      <c r="B11" s="199" t="s">
        <v>154</v>
      </c>
      <c r="C11" s="316">
        <f ca="1">ROUND(Para_2!L20,2)+ROUND(Para_2!L20*Para_2!L64,2)</f>
        <v>1.3399999999999999</v>
      </c>
      <c r="D11" s="315">
        <f ca="1">SUM(Para_2!N20)</f>
        <v>0.61700934261148188</v>
      </c>
      <c r="E11" s="312" t="s">
        <v>43</v>
      </c>
      <c r="F11" s="23"/>
      <c r="G11" s="23"/>
      <c r="H11" s="65"/>
    </row>
    <row r="12" spans="1:11" s="73" customFormat="1" ht="14.25" customHeight="1" x14ac:dyDescent="0.2">
      <c r="B12" s="282" t="s">
        <v>136</v>
      </c>
      <c r="C12" s="292" t="s">
        <v>137</v>
      </c>
      <c r="D12" s="292" t="s">
        <v>136</v>
      </c>
      <c r="E12" s="292"/>
      <c r="F12" s="197"/>
      <c r="G12" s="197"/>
      <c r="H12" s="197"/>
    </row>
    <row r="13" spans="1:11" s="278" customFormat="1" ht="14.25" customHeight="1" x14ac:dyDescent="0.2">
      <c r="A13" s="278" t="s">
        <v>5</v>
      </c>
      <c r="B13" s="506">
        <f ca="1">II_2!H17</f>
        <v>3263610.1524999999</v>
      </c>
      <c r="C13" s="507">
        <f ca="1">ROUND(B13*C$11,0)/1</f>
        <v>4373238</v>
      </c>
      <c r="D13" s="508">
        <f ca="1">ROUND(III_2!K15*$D$11,0)</f>
        <v>645512</v>
      </c>
      <c r="E13" s="508">
        <f ca="1">C13+D13</f>
        <v>5018750</v>
      </c>
      <c r="F13" s="507"/>
      <c r="G13" s="508"/>
      <c r="H13" s="508"/>
      <c r="I13" s="509"/>
    </row>
    <row r="14" spans="1:11" s="278" customFormat="1" ht="14.25" customHeight="1" x14ac:dyDescent="0.2">
      <c r="A14" s="278" t="s">
        <v>6</v>
      </c>
      <c r="B14" s="506">
        <f ca="1">II_2!H18</f>
        <v>4477761.3849999998</v>
      </c>
      <c r="C14" s="507">
        <f t="shared" ref="C14:C22" ca="1" si="0">ROUND(B14*C$11,0)/1</f>
        <v>6000200</v>
      </c>
      <c r="D14" s="508">
        <f ca="1">ROUND(III_2!K16*$D$11,0)</f>
        <v>1497584</v>
      </c>
      <c r="E14" s="508">
        <f t="shared" ref="E14:E23" ca="1" si="1">C14+D14</f>
        <v>7497784</v>
      </c>
      <c r="F14" s="507"/>
      <c r="G14" s="508"/>
      <c r="H14" s="508"/>
      <c r="I14" s="509"/>
    </row>
    <row r="15" spans="1:11" s="278" customFormat="1" ht="14.25" customHeight="1" x14ac:dyDescent="0.2">
      <c r="A15" s="278" t="s">
        <v>7</v>
      </c>
      <c r="B15" s="506">
        <f ca="1">II_2!H19</f>
        <v>1181154.7149999999</v>
      </c>
      <c r="C15" s="507">
        <f t="shared" ca="1" si="0"/>
        <v>1582747</v>
      </c>
      <c r="D15" s="508">
        <f ca="1">ROUND(III_2!K17*$D$11,0)</f>
        <v>931202</v>
      </c>
      <c r="E15" s="508">
        <f t="shared" ca="1" si="1"/>
        <v>2513949</v>
      </c>
      <c r="F15" s="507"/>
      <c r="G15" s="508"/>
      <c r="H15" s="508"/>
      <c r="I15" s="509"/>
    </row>
    <row r="16" spans="1:11" s="278" customFormat="1" ht="14.25" customHeight="1" x14ac:dyDescent="0.2">
      <c r="A16" s="278" t="s">
        <v>8</v>
      </c>
      <c r="B16" s="506">
        <f ca="1">II_2!H20</f>
        <v>1389608.7675000001</v>
      </c>
      <c r="C16" s="507">
        <f t="shared" ca="1" si="0"/>
        <v>1862076</v>
      </c>
      <c r="D16" s="508">
        <f ca="1">ROUND(III_2!K18*$D$11,0)</f>
        <v>104442</v>
      </c>
      <c r="E16" s="508">
        <f t="shared" ca="1" si="1"/>
        <v>1966518</v>
      </c>
      <c r="F16" s="507"/>
      <c r="G16" s="508"/>
      <c r="H16" s="508"/>
      <c r="I16" s="509"/>
    </row>
    <row r="17" spans="1:9" s="278" customFormat="1" ht="14.25" customHeight="1" x14ac:dyDescent="0.2">
      <c r="A17" s="278" t="s">
        <v>9</v>
      </c>
      <c r="B17" s="506">
        <f ca="1">II_2!H21</f>
        <v>5203385.47</v>
      </c>
      <c r="C17" s="507">
        <f ca="1">ROUND(B17*C$11,0)/1</f>
        <v>6972537</v>
      </c>
      <c r="D17" s="508">
        <f ca="1">ROUND(III_2!K19*$D$11,0)</f>
        <v>0</v>
      </c>
      <c r="E17" s="508">
        <f t="shared" ca="1" si="1"/>
        <v>6972537</v>
      </c>
      <c r="F17" s="507"/>
      <c r="G17" s="508"/>
      <c r="H17" s="508"/>
      <c r="I17" s="509"/>
    </row>
    <row r="18" spans="1:9" s="278" customFormat="1" ht="14.25" customHeight="1" x14ac:dyDescent="0.2">
      <c r="A18" s="278" t="s">
        <v>185</v>
      </c>
      <c r="B18" s="506">
        <f ca="1">II_2!H22</f>
        <v>1547065.34</v>
      </c>
      <c r="C18" s="507">
        <f t="shared" ca="1" si="0"/>
        <v>2073068</v>
      </c>
      <c r="D18" s="508">
        <f ca="1">ROUND(III_2!K20*$D$11,0)</f>
        <v>845701</v>
      </c>
      <c r="E18" s="508">
        <f t="shared" ca="1" si="1"/>
        <v>2918769</v>
      </c>
      <c r="F18" s="507"/>
      <c r="G18" s="508"/>
      <c r="H18" s="508"/>
      <c r="I18" s="509"/>
    </row>
    <row r="19" spans="1:9" s="278" customFormat="1" ht="14.25" customHeight="1" x14ac:dyDescent="0.2">
      <c r="A19" s="279" t="s">
        <v>194</v>
      </c>
      <c r="B19" s="506">
        <f ca="1">II_2!H23</f>
        <v>16745728.824999999</v>
      </c>
      <c r="C19" s="507">
        <f t="shared" ca="1" si="0"/>
        <v>22439277</v>
      </c>
      <c r="D19" s="508">
        <f ca="1">ROUND(III_2!K21*$D$11,0)</f>
        <v>0</v>
      </c>
      <c r="E19" s="508">
        <f t="shared" ca="1" si="1"/>
        <v>22439277</v>
      </c>
      <c r="F19" s="507"/>
      <c r="G19" s="508"/>
      <c r="H19" s="508"/>
      <c r="I19" s="509"/>
    </row>
    <row r="20" spans="1:9" s="278" customFormat="1" ht="14.25" customHeight="1" x14ac:dyDescent="0.2">
      <c r="A20" s="278" t="s">
        <v>12</v>
      </c>
      <c r="B20" s="506">
        <f ca="1">II_2!H24</f>
        <v>2326452.9500000002</v>
      </c>
      <c r="C20" s="507">
        <f t="shared" ca="1" si="0"/>
        <v>3117447</v>
      </c>
      <c r="D20" s="508">
        <f ca="1">ROUND(III_2!K22*$D$11,0)</f>
        <v>1223859</v>
      </c>
      <c r="E20" s="508">
        <f t="shared" ca="1" si="1"/>
        <v>4341306</v>
      </c>
      <c r="F20" s="507"/>
      <c r="G20" s="508"/>
      <c r="H20" s="508"/>
      <c r="I20" s="509"/>
    </row>
    <row r="21" spans="1:9" s="278" customFormat="1" ht="14.25" customHeight="1" x14ac:dyDescent="0.2">
      <c r="A21" s="278" t="s">
        <v>193</v>
      </c>
      <c r="B21" s="506">
        <f ca="1">II_2!H25</f>
        <v>9880107.8049999997</v>
      </c>
      <c r="C21" s="507">
        <f t="shared" ca="1" si="0"/>
        <v>13239344</v>
      </c>
      <c r="D21" s="508">
        <f ca="1">ROUND(III_2!K23*$D$11,0)</f>
        <v>0</v>
      </c>
      <c r="E21" s="508">
        <f t="shared" ca="1" si="1"/>
        <v>13239344</v>
      </c>
      <c r="F21" s="507"/>
      <c r="G21" s="508"/>
      <c r="H21" s="508"/>
      <c r="I21" s="509"/>
    </row>
    <row r="22" spans="1:9" s="278" customFormat="1" ht="14.25" customHeight="1" x14ac:dyDescent="0.2">
      <c r="A22" s="278" t="s">
        <v>14</v>
      </c>
      <c r="B22" s="506">
        <f ca="1">II_2!H26</f>
        <v>6316525.1499999994</v>
      </c>
      <c r="C22" s="507">
        <f t="shared" ca="1" si="0"/>
        <v>8464144</v>
      </c>
      <c r="D22" s="508">
        <f ca="1">ROUND(III_2!K24*$D$11,0)</f>
        <v>0</v>
      </c>
      <c r="E22" s="508">
        <f t="shared" ca="1" si="1"/>
        <v>8464144</v>
      </c>
      <c r="F22" s="507"/>
      <c r="G22" s="508"/>
      <c r="H22" s="508"/>
      <c r="I22" s="509"/>
    </row>
    <row r="23" spans="1:9" s="278" customFormat="1" ht="14.25" customHeight="1" x14ac:dyDescent="0.2">
      <c r="A23" s="278" t="s">
        <v>15</v>
      </c>
      <c r="B23" s="506">
        <f ca="1">II_2!H27</f>
        <v>1291317.4950000001</v>
      </c>
      <c r="C23" s="507">
        <f ca="1">ROUND(B23*C$11,0)/1</f>
        <v>1730365</v>
      </c>
      <c r="D23" s="508">
        <f ca="1">ROUND(III_2!K25*$D$11,0)</f>
        <v>1177335</v>
      </c>
      <c r="E23" s="508">
        <f t="shared" ca="1" si="1"/>
        <v>2907700</v>
      </c>
      <c r="F23" s="507"/>
      <c r="G23" s="508"/>
      <c r="H23" s="508"/>
      <c r="I23" s="509"/>
    </row>
    <row r="24" spans="1:9" s="278" customFormat="1" ht="14.25" customHeight="1" x14ac:dyDescent="0.2">
      <c r="B24" s="506"/>
      <c r="C24" s="510"/>
      <c r="D24" s="508"/>
      <c r="E24" s="508"/>
      <c r="F24" s="510"/>
      <c r="G24" s="508"/>
      <c r="H24" s="508"/>
      <c r="I24" s="509"/>
    </row>
    <row r="25" spans="1:9" s="32" customFormat="1" ht="14.25" customHeight="1" x14ac:dyDescent="0.25">
      <c r="B25" s="36">
        <f ca="1">SUM(B13:B23)</f>
        <v>53622718.055</v>
      </c>
      <c r="C25" s="53">
        <f ca="1">SUM(C13:C23)</f>
        <v>71854443</v>
      </c>
      <c r="D25" s="53">
        <f ca="1">SUM(D13:D23)</f>
        <v>6425635</v>
      </c>
      <c r="E25" s="53">
        <f ca="1">C25+D25</f>
        <v>78280078</v>
      </c>
      <c r="F25" s="53"/>
      <c r="G25" s="53"/>
      <c r="H25" s="53"/>
      <c r="I25" s="36"/>
    </row>
    <row r="26" spans="1:9" s="32" customFormat="1" ht="14.25" customHeight="1" x14ac:dyDescent="0.25">
      <c r="B26" s="36"/>
      <c r="C26" s="53"/>
      <c r="D26" s="53"/>
      <c r="E26" s="53"/>
      <c r="F26" s="53"/>
      <c r="G26" s="53"/>
      <c r="H26" s="53"/>
      <c r="I26" s="36"/>
    </row>
    <row r="27" spans="1:9" s="278" customFormat="1" ht="14.25" customHeight="1" x14ac:dyDescent="0.2"/>
    <row r="28" spans="1:9" s="38" customFormat="1" ht="14.25" customHeight="1" x14ac:dyDescent="0.25">
      <c r="A28" t="s">
        <v>186</v>
      </c>
      <c r="B28"/>
      <c r="C28"/>
      <c r="D28" s="99"/>
    </row>
    <row r="29" spans="1:9" s="40" customFormat="1" ht="14.25" customHeight="1" x14ac:dyDescent="0.25">
      <c r="A29" s="38"/>
    </row>
    <row r="30" spans="1:9" s="40" customFormat="1" ht="14.25" customHeight="1" x14ac:dyDescent="0.2">
      <c r="A30" s="70"/>
      <c r="D30" s="100"/>
      <c r="E30" s="511"/>
    </row>
    <row r="31" spans="1:9" s="42" customFormat="1" ht="14.25" customHeight="1" x14ac:dyDescent="0.2">
      <c r="A31" s="70"/>
      <c r="E31" s="279"/>
    </row>
    <row r="32" spans="1:9" s="42" customFormat="1" ht="14.25" customHeight="1" x14ac:dyDescent="0.2">
      <c r="A32" s="70"/>
      <c r="D32" s="100"/>
      <c r="E32" s="512"/>
    </row>
  </sheetData>
  <pageMargins left="0.59055118110236227" right="0.59055118110236227" top="0.27559055118110237" bottom="0.47244094488188981" header="0.51181102362204722" footer="0.31496062992125984"/>
  <pageSetup paperSize="9" orientation="landscape" r:id="rId1"/>
  <headerFooter alignWithMargins="0">
    <oddFooter>&amp;C&amp;8Finanzausgleich / &amp;F / &amp;A / &amp;D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7">
    <tabColor rgb="FF00B0F0"/>
  </sheetPr>
  <dimension ref="A1:I40"/>
  <sheetViews>
    <sheetView topLeftCell="A4" zoomScaleNormal="100" workbookViewId="0">
      <pane xSplit="1" ySplit="11" topLeftCell="B15" activePane="bottomRight" state="frozen"/>
      <selection activeCell="L24" sqref="L24"/>
      <selection pane="topRight" activeCell="L24" sqref="L24"/>
      <selection pane="bottomLeft" activeCell="L24" sqref="L24"/>
      <selection pane="bottomRight" activeCell="L24" sqref="L24"/>
    </sheetView>
  </sheetViews>
  <sheetFormatPr baseColWidth="10" defaultRowHeight="14.25" x14ac:dyDescent="0.2"/>
  <cols>
    <col min="1" max="1" width="14.5" customWidth="1"/>
    <col min="2" max="2" width="11.25" bestFit="1" customWidth="1"/>
    <col min="3" max="3" width="14.375" bestFit="1" customWidth="1"/>
    <col min="4" max="4" width="11.25" bestFit="1" customWidth="1"/>
    <col min="5" max="5" width="11.625" customWidth="1"/>
    <col min="6" max="6" width="14.5" customWidth="1"/>
    <col min="7" max="7" width="13.375" customWidth="1"/>
  </cols>
  <sheetData>
    <row r="1" spans="1:9" ht="18" x14ac:dyDescent="0.25">
      <c r="A1" s="13" t="str">
        <f>II_2!A1</f>
        <v>KANTON NIDWALDEN</v>
      </c>
      <c r="B1" s="13"/>
      <c r="C1" s="13"/>
      <c r="D1" s="13"/>
      <c r="E1" s="13"/>
    </row>
    <row r="2" spans="1:9" ht="7.5" customHeight="1" x14ac:dyDescent="0.25">
      <c r="A2" s="13"/>
    </row>
    <row r="3" spans="1:9" ht="15" x14ac:dyDescent="0.2">
      <c r="A3" s="1" t="str">
        <f>II_2!A3</f>
        <v>FINANZAUSGLEICH 2017</v>
      </c>
      <c r="B3" s="1"/>
      <c r="C3" s="1"/>
      <c r="D3" s="1"/>
      <c r="E3" s="1"/>
    </row>
    <row r="5" spans="1:9" s="12" customFormat="1" ht="15" x14ac:dyDescent="0.2"/>
    <row r="6" spans="1:9" s="3" customFormat="1" ht="18" x14ac:dyDescent="0.25">
      <c r="A6" s="13" t="s">
        <v>187</v>
      </c>
      <c r="B6" s="13"/>
      <c r="C6" s="13"/>
      <c r="D6" s="13"/>
      <c r="E6" s="13"/>
    </row>
    <row r="7" spans="1:9" s="3" customFormat="1" ht="18" x14ac:dyDescent="0.25">
      <c r="A7" s="13" t="str">
        <f>IVc_2!A7</f>
        <v>Einheitsgemeinden 2016</v>
      </c>
      <c r="B7" s="738"/>
      <c r="C7" s="738"/>
      <c r="D7" s="738"/>
      <c r="E7" s="738"/>
      <c r="F7" s="739"/>
      <c r="G7" s="739"/>
      <c r="H7" s="739"/>
      <c r="I7" s="739"/>
    </row>
    <row r="8" spans="1:9" s="12" customFormat="1" ht="12" customHeight="1" x14ac:dyDescent="0.2">
      <c r="B8" s="737"/>
      <c r="C8" s="737"/>
      <c r="D8" s="737"/>
      <c r="E8" s="737"/>
      <c r="F8" s="737"/>
      <c r="G8" s="737"/>
      <c r="H8" s="737"/>
      <c r="I8" s="737"/>
    </row>
    <row r="9" spans="1:9" s="12" customFormat="1" ht="15" customHeight="1" x14ac:dyDescent="0.2">
      <c r="A9" s="12" t="str">
        <f>CONCATENATE("Basis Schülerzahlen ",D12," / ",D12+1)</f>
        <v>Basis Schülerzahlen 2016 / 2017</v>
      </c>
      <c r="B9" s="737"/>
      <c r="C9" s="737"/>
      <c r="D9" s="737"/>
      <c r="E9" s="737"/>
      <c r="F9" s="737"/>
      <c r="G9" s="737"/>
      <c r="H9" s="737"/>
      <c r="I9" s="737"/>
    </row>
    <row r="10" spans="1:9" s="12" customFormat="1" ht="12" customHeight="1" x14ac:dyDescent="0.2"/>
    <row r="11" spans="1:9" s="5" customFormat="1" ht="12.75" x14ac:dyDescent="0.2">
      <c r="A11" s="5" t="s">
        <v>0</v>
      </c>
      <c r="B11" s="199" t="s">
        <v>44</v>
      </c>
      <c r="C11" s="199" t="s">
        <v>45</v>
      </c>
      <c r="D11" s="199" t="s">
        <v>46</v>
      </c>
      <c r="E11" s="199" t="s">
        <v>46</v>
      </c>
      <c r="F11" s="311" t="s">
        <v>47</v>
      </c>
      <c r="G11" s="312" t="s">
        <v>34</v>
      </c>
    </row>
    <row r="12" spans="1:9" s="5" customFormat="1" ht="12.75" x14ac:dyDescent="0.2">
      <c r="B12" s="199" t="s">
        <v>41</v>
      </c>
      <c r="C12" s="199">
        <f>Para_2!K30-1</f>
        <v>2016</v>
      </c>
      <c r="D12" s="199">
        <f>C12</f>
        <v>2016</v>
      </c>
      <c r="E12" s="199">
        <f>D12</f>
        <v>2016</v>
      </c>
      <c r="F12" s="311" t="s">
        <v>48</v>
      </c>
      <c r="G12" s="313" t="s">
        <v>49</v>
      </c>
    </row>
    <row r="13" spans="1:9" s="5" customFormat="1" ht="12.75" x14ac:dyDescent="0.2">
      <c r="B13" s="199"/>
      <c r="C13" s="199"/>
      <c r="D13" s="199" t="s">
        <v>50</v>
      </c>
      <c r="E13" s="199" t="s">
        <v>51</v>
      </c>
      <c r="F13" s="311" t="s">
        <v>52</v>
      </c>
      <c r="G13" s="314">
        <f ca="1">Para_2!L63</f>
        <v>0.92</v>
      </c>
    </row>
    <row r="14" spans="1:9" s="5" customFormat="1" ht="12.75" x14ac:dyDescent="0.2">
      <c r="B14" s="199"/>
      <c r="C14" s="199"/>
      <c r="D14" s="199"/>
      <c r="E14" s="199" t="s">
        <v>53</v>
      </c>
      <c r="F14" s="311" t="s">
        <v>54</v>
      </c>
      <c r="G14" s="199"/>
    </row>
    <row r="15" spans="1:9" s="5" customFormat="1" ht="12.75" x14ac:dyDescent="0.2">
      <c r="B15" s="230"/>
      <c r="C15" s="230"/>
      <c r="F15" s="64"/>
      <c r="G15" s="64"/>
    </row>
    <row r="16" spans="1:9" s="12" customFormat="1" ht="12.75" customHeight="1" x14ac:dyDescent="0.25">
      <c r="C16" s="234"/>
      <c r="F16" s="2"/>
    </row>
    <row r="17" spans="1:7" s="278" customFormat="1" ht="15" customHeight="1" x14ac:dyDescent="0.25">
      <c r="A17" s="278" t="s">
        <v>5</v>
      </c>
      <c r="B17" s="847">
        <f ca="1">SUM(Daten!J161)</f>
        <v>361</v>
      </c>
      <c r="C17" s="338">
        <f ca="1">SUM(Daten!J175)</f>
        <v>6134468.4199999999</v>
      </c>
      <c r="D17" s="85">
        <f t="shared" ref="D17:D27" ca="1" si="0">ROUND(C17/B17*1,0)</f>
        <v>16993</v>
      </c>
      <c r="E17" s="86">
        <f ca="1">D17/$D$29*100</f>
        <v>87.475548234325132</v>
      </c>
      <c r="F17" s="226">
        <f ca="1">ROUND(B17*$D$29*1,0)/1</f>
        <v>7012786</v>
      </c>
      <c r="G17" s="227">
        <f ca="1">ROUND(F17*$G$13*1,0)</f>
        <v>6451763</v>
      </c>
    </row>
    <row r="18" spans="1:7" s="278" customFormat="1" ht="15" customHeight="1" x14ac:dyDescent="0.25">
      <c r="A18" s="278" t="s">
        <v>6</v>
      </c>
      <c r="B18" s="847">
        <f ca="1">SUM(Daten!J162)</f>
        <v>524</v>
      </c>
      <c r="C18" s="338">
        <f ca="1">SUM(Daten!J176)</f>
        <v>10057878.719999999</v>
      </c>
      <c r="D18" s="85">
        <f t="shared" ca="1" si="0"/>
        <v>19194</v>
      </c>
      <c r="E18" s="86">
        <f t="shared" ref="E18:E27" ca="1" si="1">D18/$D$29*100</f>
        <v>98.805724287037989</v>
      </c>
      <c r="F18" s="226">
        <f t="shared" ref="F18:F27" ca="1" si="2">ROUND(B18*$D$29*1,0)/1</f>
        <v>10179224</v>
      </c>
      <c r="G18" s="227">
        <f t="shared" ref="G18:G27" ca="1" si="3">ROUND(F18*$G$13*1,0)</f>
        <v>9364886</v>
      </c>
    </row>
    <row r="19" spans="1:7" s="278" customFormat="1" ht="15" customHeight="1" x14ac:dyDescent="0.25">
      <c r="A19" s="278" t="s">
        <v>7</v>
      </c>
      <c r="B19" s="847">
        <f ca="1">SUM(Daten!J163)</f>
        <v>203</v>
      </c>
      <c r="C19" s="338">
        <f ca="1">SUM(Daten!J177)</f>
        <v>3455992.2199999993</v>
      </c>
      <c r="D19" s="85">
        <f t="shared" ca="1" si="0"/>
        <v>17025</v>
      </c>
      <c r="E19" s="86">
        <f t="shared" ca="1" si="1"/>
        <v>87.640275918871609</v>
      </c>
      <c r="F19" s="226">
        <f t="shared" ca="1" si="2"/>
        <v>3943478</v>
      </c>
      <c r="G19" s="227">
        <f t="shared" ca="1" si="3"/>
        <v>3628000</v>
      </c>
    </row>
    <row r="20" spans="1:7" s="278" customFormat="1" ht="15" customHeight="1" x14ac:dyDescent="0.25">
      <c r="A20" s="278" t="s">
        <v>8</v>
      </c>
      <c r="B20" s="847">
        <f ca="1">SUM(Daten!J164)</f>
        <v>101</v>
      </c>
      <c r="C20" s="338">
        <f ca="1">SUM(Daten!J178)</f>
        <v>2241381.2400000002</v>
      </c>
      <c r="D20" s="85">
        <f t="shared" ca="1" si="0"/>
        <v>22192</v>
      </c>
      <c r="E20" s="86">
        <f t="shared" ca="1" si="1"/>
        <v>114.23864923298672</v>
      </c>
      <c r="F20" s="226">
        <f t="shared" ca="1" si="2"/>
        <v>1962026</v>
      </c>
      <c r="G20" s="227">
        <f t="shared" ca="1" si="3"/>
        <v>1805064</v>
      </c>
    </row>
    <row r="21" spans="1:7" s="278" customFormat="1" ht="15" customHeight="1" x14ac:dyDescent="0.25">
      <c r="A21" s="278" t="s">
        <v>9</v>
      </c>
      <c r="B21" s="847">
        <f ca="1">SUM(Daten!J165)</f>
        <v>398</v>
      </c>
      <c r="C21" s="338">
        <f ca="1">SUM(Daten!J179)</f>
        <v>6941409.6499999994</v>
      </c>
      <c r="D21" s="85">
        <f t="shared" ca="1" si="0"/>
        <v>17441</v>
      </c>
      <c r="E21" s="86">
        <f ca="1">D21/$D$29*100</f>
        <v>89.7817358179759</v>
      </c>
      <c r="F21" s="226">
        <f ca="1">ROUND(B21*$D$29*1,0)/1</f>
        <v>7731548</v>
      </c>
      <c r="G21" s="227">
        <f ca="1">ROUND(F21*$G$13*1,0)</f>
        <v>7113024</v>
      </c>
    </row>
    <row r="22" spans="1:7" s="278" customFormat="1" ht="15" customHeight="1" x14ac:dyDescent="0.25">
      <c r="A22" s="278" t="s">
        <v>185</v>
      </c>
      <c r="B22" s="847">
        <f ca="1">SUM(Daten!J166)</f>
        <v>216</v>
      </c>
      <c r="C22" s="338">
        <f ca="1">SUM(Daten!J180)</f>
        <v>3998440.5599999996</v>
      </c>
      <c r="D22" s="85">
        <f t="shared" ca="1" si="0"/>
        <v>18511</v>
      </c>
      <c r="E22" s="86">
        <f ca="1">D22/$D$29*100</f>
        <v>95.289817769998976</v>
      </c>
      <c r="F22" s="226">
        <f t="shared" ca="1" si="2"/>
        <v>4196016</v>
      </c>
      <c r="G22" s="227">
        <f t="shared" ca="1" si="3"/>
        <v>3860335</v>
      </c>
    </row>
    <row r="23" spans="1:7" s="278" customFormat="1" ht="15" customHeight="1" x14ac:dyDescent="0.25">
      <c r="A23" s="279" t="s">
        <v>194</v>
      </c>
      <c r="B23" s="847">
        <f ca="1">SUM(Daten!J167)</f>
        <v>390</v>
      </c>
      <c r="C23" s="338">
        <f ca="1">SUM(Daten!J181)</f>
        <v>9305627.3985714279</v>
      </c>
      <c r="D23" s="85">
        <f t="shared" ca="1" si="0"/>
        <v>23861</v>
      </c>
      <c r="E23" s="86">
        <f t="shared" ca="1" si="1"/>
        <v>122.83022753011427</v>
      </c>
      <c r="F23" s="226">
        <f t="shared" ca="1" si="2"/>
        <v>7576140</v>
      </c>
      <c r="G23" s="227">
        <f t="shared" ca="1" si="3"/>
        <v>6970049</v>
      </c>
    </row>
    <row r="24" spans="1:7" s="278" customFormat="1" ht="15" customHeight="1" x14ac:dyDescent="0.25">
      <c r="A24" s="278" t="s">
        <v>12</v>
      </c>
      <c r="B24" s="847">
        <f ca="1">SUM(Daten!J168)</f>
        <v>367</v>
      </c>
      <c r="C24" s="338">
        <f ca="1">SUM(Daten!J182)</f>
        <v>6612031.0199999996</v>
      </c>
      <c r="D24" s="85">
        <f t="shared" ca="1" si="0"/>
        <v>18016</v>
      </c>
      <c r="E24" s="86">
        <f t="shared" ca="1" si="1"/>
        <v>92.741686399670542</v>
      </c>
      <c r="F24" s="226">
        <f t="shared" ca="1" si="2"/>
        <v>7129342</v>
      </c>
      <c r="G24" s="227">
        <f t="shared" ca="1" si="3"/>
        <v>6558995</v>
      </c>
    </row>
    <row r="25" spans="1:7" s="278" customFormat="1" ht="15" customHeight="1" x14ac:dyDescent="0.25">
      <c r="A25" s="278" t="s">
        <v>193</v>
      </c>
      <c r="B25" s="847">
        <f ca="1">SUM(Daten!J169)</f>
        <v>742</v>
      </c>
      <c r="C25" s="338">
        <f ca="1">SUM(Daten!J183)</f>
        <v>14658482.370000003</v>
      </c>
      <c r="D25" s="85">
        <f t="shared" ca="1" si="0"/>
        <v>19755</v>
      </c>
      <c r="E25" s="86">
        <f t="shared" ca="1" si="1"/>
        <v>101.69360650674355</v>
      </c>
      <c r="F25" s="226">
        <f t="shared" ca="1" si="2"/>
        <v>14414092</v>
      </c>
      <c r="G25" s="227">
        <f t="shared" ca="1" si="3"/>
        <v>13260965</v>
      </c>
    </row>
    <row r="26" spans="1:7" s="278" customFormat="1" ht="15" customHeight="1" x14ac:dyDescent="0.25">
      <c r="A26" s="278" t="s">
        <v>14</v>
      </c>
      <c r="B26" s="847">
        <f ca="1">SUM(Daten!J170)</f>
        <v>284</v>
      </c>
      <c r="C26" s="338">
        <f ca="1">SUM(Daten!J184)</f>
        <v>6727763.6099999994</v>
      </c>
      <c r="D26" s="85">
        <f t="shared" ca="1" si="0"/>
        <v>23689</v>
      </c>
      <c r="E26" s="86">
        <f t="shared" ca="1" si="1"/>
        <v>121.94481622567692</v>
      </c>
      <c r="F26" s="226">
        <f t="shared" ca="1" si="2"/>
        <v>5516984</v>
      </c>
      <c r="G26" s="227">
        <f t="shared" ca="1" si="3"/>
        <v>5075625</v>
      </c>
    </row>
    <row r="27" spans="1:7" s="278" customFormat="1" ht="15" customHeight="1" x14ac:dyDescent="0.25">
      <c r="A27" s="278" t="s">
        <v>15</v>
      </c>
      <c r="B27" s="847">
        <f ca="1">SUM(Daten!J171)</f>
        <v>278</v>
      </c>
      <c r="C27" s="338">
        <f ca="1">SUM(Daten!J185)</f>
        <v>4928985.6900000004</v>
      </c>
      <c r="D27" s="85">
        <f t="shared" ca="1" si="0"/>
        <v>17730</v>
      </c>
      <c r="E27" s="86">
        <f t="shared" ca="1" si="1"/>
        <v>91.269432719036345</v>
      </c>
      <c r="F27" s="226">
        <f t="shared" ca="1" si="2"/>
        <v>5400428</v>
      </c>
      <c r="G27" s="227">
        <f t="shared" ca="1" si="3"/>
        <v>4968394</v>
      </c>
    </row>
    <row r="28" spans="1:7" s="278" customFormat="1" ht="15" x14ac:dyDescent="0.25">
      <c r="B28" s="88"/>
      <c r="C28" s="88"/>
      <c r="D28" s="85"/>
      <c r="E28" s="86"/>
      <c r="F28" s="89"/>
      <c r="G28" s="72"/>
    </row>
    <row r="29" spans="1:7" s="32" customFormat="1" ht="15" x14ac:dyDescent="0.25">
      <c r="B29" s="53">
        <f ca="1">SUM(B17:B27)</f>
        <v>3864</v>
      </c>
      <c r="C29" s="53">
        <f ca="1">SUM(C17:C27)</f>
        <v>75062460.898571432</v>
      </c>
      <c r="D29" s="90">
        <f ca="1">ROUND(C29/B29*1,0)</f>
        <v>19426</v>
      </c>
      <c r="E29" s="87">
        <f ca="1">D29/$D$29*100</f>
        <v>100</v>
      </c>
      <c r="F29" s="91">
        <f ca="1">SUM(F17:F27)</f>
        <v>75062064</v>
      </c>
      <c r="G29" s="57">
        <f ca="1">SUM(G17:G27)</f>
        <v>69057100</v>
      </c>
    </row>
    <row r="30" spans="1:7" s="278" customFormat="1" ht="10.5" customHeight="1" x14ac:dyDescent="0.2"/>
    <row r="31" spans="1:7" s="32" customFormat="1" ht="17.25" customHeight="1" x14ac:dyDescent="0.25">
      <c r="C31" s="69"/>
      <c r="D31" s="69"/>
      <c r="E31" s="69"/>
    </row>
    <row r="32" spans="1:7" x14ac:dyDescent="0.2">
      <c r="A32" t="s">
        <v>186</v>
      </c>
    </row>
    <row r="33" spans="2:5" x14ac:dyDescent="0.2">
      <c r="B33" s="42"/>
      <c r="C33" s="42"/>
      <c r="D33" s="42"/>
      <c r="E33" s="42"/>
    </row>
    <row r="34" spans="2:5" x14ac:dyDescent="0.2">
      <c r="B34" s="42"/>
      <c r="C34" s="42"/>
      <c r="D34" s="42"/>
      <c r="E34" s="42"/>
    </row>
    <row r="35" spans="2:5" x14ac:dyDescent="0.2">
      <c r="B35" s="42"/>
      <c r="C35" s="42"/>
      <c r="D35" s="42"/>
      <c r="E35" s="42"/>
    </row>
    <row r="36" spans="2:5" x14ac:dyDescent="0.2">
      <c r="B36" s="42"/>
      <c r="C36" s="42"/>
      <c r="D36" s="42"/>
      <c r="E36" s="42"/>
    </row>
    <row r="37" spans="2:5" x14ac:dyDescent="0.2">
      <c r="B37" s="42"/>
      <c r="C37" s="42"/>
      <c r="D37" s="42"/>
      <c r="E37" s="42"/>
    </row>
    <row r="38" spans="2:5" x14ac:dyDescent="0.2">
      <c r="B38" s="42"/>
      <c r="C38" s="42"/>
      <c r="D38" s="42"/>
      <c r="E38" s="42"/>
    </row>
    <row r="39" spans="2:5" x14ac:dyDescent="0.2">
      <c r="B39" s="42"/>
      <c r="C39" s="42"/>
      <c r="D39" s="42"/>
      <c r="E39" s="42"/>
    </row>
    <row r="40" spans="2:5" x14ac:dyDescent="0.2">
      <c r="B40" s="42"/>
      <c r="C40" s="42"/>
      <c r="D40" s="42"/>
      <c r="E40" s="42"/>
    </row>
  </sheetData>
  <pageMargins left="0.59055118110236227" right="0.59055118110236227" top="0.27559055118110237" bottom="0.47244094488188981" header="0.51181102362204722" footer="0.31496062992125984"/>
  <pageSetup paperSize="9" orientation="landscape" r:id="rId1"/>
  <headerFooter alignWithMargins="0">
    <oddFooter>&amp;C&amp;8Finanzausgleich / &amp;F / &amp;A / &amp;D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8">
    <tabColor rgb="FF00B0F0"/>
  </sheetPr>
  <dimension ref="A1:O264"/>
  <sheetViews>
    <sheetView topLeftCell="A4" zoomScaleNormal="100" workbookViewId="0">
      <selection activeCell="L24" sqref="L24"/>
    </sheetView>
  </sheetViews>
  <sheetFormatPr baseColWidth="10" defaultRowHeight="14.25" x14ac:dyDescent="0.2"/>
  <cols>
    <col min="1" max="1" width="14.75" customWidth="1"/>
    <col min="2" max="2" width="12.25" customWidth="1"/>
    <col min="3" max="9" width="15.5" customWidth="1"/>
    <col min="10" max="11" width="15.25" customWidth="1"/>
    <col min="12" max="12" width="12.5" customWidth="1"/>
    <col min="14" max="14" width="12.375" bestFit="1" customWidth="1"/>
  </cols>
  <sheetData>
    <row r="1" spans="1:15" ht="18" x14ac:dyDescent="0.25">
      <c r="A1" s="13" t="str">
        <f>II_2!A1</f>
        <v>KANTON NIDWALDEN</v>
      </c>
    </row>
    <row r="2" spans="1:15" ht="7.5" customHeight="1" x14ac:dyDescent="0.2"/>
    <row r="3" spans="1:15" ht="15" x14ac:dyDescent="0.2">
      <c r="A3" s="1" t="str">
        <f>II_2!A3</f>
        <v>FINANZAUSGLEICH 2017</v>
      </c>
    </row>
    <row r="5" spans="1:15" s="12" customFormat="1" ht="13.5" customHeight="1" x14ac:dyDescent="0.2"/>
    <row r="6" spans="1:15" s="3" customFormat="1" ht="18" x14ac:dyDescent="0.25">
      <c r="A6" s="13" t="s">
        <v>188</v>
      </c>
    </row>
    <row r="7" spans="1:15" s="3" customFormat="1" ht="18" x14ac:dyDescent="0.25">
      <c r="A7" s="13" t="str">
        <f>CONCATENATE("Einheitsgemeinden ",IVb_2!D12)</f>
        <v>Einheitsgemeinden 2016</v>
      </c>
      <c r="C7" s="739"/>
      <c r="D7" s="739"/>
      <c r="E7" s="739"/>
      <c r="F7" s="739"/>
      <c r="G7" s="739"/>
      <c r="H7" s="739"/>
      <c r="I7" s="739"/>
      <c r="J7" s="739"/>
    </row>
    <row r="8" spans="1:15" s="12" customFormat="1" ht="12" customHeight="1" x14ac:dyDescent="0.2">
      <c r="C8" s="737"/>
      <c r="D8" s="737"/>
      <c r="E8" s="844"/>
      <c r="F8" s="844"/>
      <c r="G8" s="844"/>
      <c r="H8" s="844"/>
      <c r="I8" s="844"/>
      <c r="J8" s="844"/>
      <c r="K8" s="43"/>
    </row>
    <row r="9" spans="1:15" s="5" customFormat="1" ht="12.75" x14ac:dyDescent="0.2">
      <c r="A9" s="5" t="s">
        <v>0</v>
      </c>
      <c r="B9" s="44" t="s">
        <v>34</v>
      </c>
      <c r="C9" s="845" t="s">
        <v>40</v>
      </c>
      <c r="D9" s="778" t="s">
        <v>32</v>
      </c>
      <c r="E9" s="784" t="s">
        <v>33</v>
      </c>
      <c r="F9" s="784"/>
      <c r="G9" s="784"/>
      <c r="H9" s="784"/>
      <c r="I9" s="784"/>
      <c r="J9" s="784"/>
      <c r="K9" s="20"/>
    </row>
    <row r="10" spans="1:15" s="5" customFormat="1" ht="12.75" x14ac:dyDescent="0.2">
      <c r="B10" s="44" t="s">
        <v>49</v>
      </c>
      <c r="C10" s="845" t="s">
        <v>42</v>
      </c>
      <c r="D10" s="778" t="s">
        <v>34</v>
      </c>
      <c r="E10" s="784" t="s">
        <v>35</v>
      </c>
      <c r="F10" s="784"/>
      <c r="G10" s="784"/>
      <c r="H10" s="784"/>
      <c r="I10" s="784"/>
      <c r="J10" s="784"/>
      <c r="K10" s="20"/>
    </row>
    <row r="11" spans="1:15" s="5" customFormat="1" ht="12.75" x14ac:dyDescent="0.2">
      <c r="B11" s="98">
        <f ca="1">IVb_2!G13</f>
        <v>0.92</v>
      </c>
      <c r="C11" s="44" t="s">
        <v>25</v>
      </c>
      <c r="D11" s="22" t="s">
        <v>36</v>
      </c>
      <c r="E11" s="20" t="s">
        <v>34</v>
      </c>
      <c r="F11" s="20"/>
      <c r="G11" s="20"/>
      <c r="H11" s="20"/>
      <c r="I11" s="20"/>
      <c r="J11" s="20"/>
      <c r="K11" s="20"/>
    </row>
    <row r="12" spans="1:15" s="5" customFormat="1" ht="12.75" x14ac:dyDescent="0.2">
      <c r="B12" s="22"/>
      <c r="C12" s="22"/>
      <c r="D12" s="45"/>
      <c r="E12" s="20" t="s">
        <v>37</v>
      </c>
      <c r="F12" s="20"/>
      <c r="G12" s="20"/>
      <c r="H12" s="20"/>
      <c r="I12" s="20"/>
      <c r="J12" s="20"/>
      <c r="K12" s="20"/>
      <c r="L12" s="46"/>
    </row>
    <row r="13" spans="1:15" s="5" customFormat="1" ht="12.75" x14ac:dyDescent="0.2">
      <c r="B13" s="22"/>
      <c r="C13" s="22"/>
      <c r="D13" s="22"/>
      <c r="E13" s="47"/>
      <c r="F13" s="47"/>
      <c r="G13" s="47"/>
      <c r="H13" s="47"/>
      <c r="I13" s="47"/>
      <c r="J13" s="47"/>
      <c r="K13" s="22"/>
      <c r="L13" s="48"/>
    </row>
    <row r="14" spans="1:15" s="12" customFormat="1" ht="9" customHeight="1" x14ac:dyDescent="0.2">
      <c r="B14" s="22"/>
      <c r="C14" s="513"/>
    </row>
    <row r="15" spans="1:15" s="278" customFormat="1" ht="15" customHeight="1" x14ac:dyDescent="0.25">
      <c r="A15" s="278" t="s">
        <v>5</v>
      </c>
      <c r="B15" s="514">
        <f ca="1">IVb_2!G17</f>
        <v>6451763</v>
      </c>
      <c r="C15" s="513">
        <f ca="1">IVa_2!E13</f>
        <v>5018750</v>
      </c>
      <c r="D15" s="515">
        <f t="shared" ref="D15:D17" ca="1" si="0">IF((B15-C15)&lt;0,0,B15-C15)</f>
        <v>1433013</v>
      </c>
      <c r="E15" s="516">
        <f ca="1">ROUND($E$27/$D$27*D15*1,0)/1</f>
        <v>789924</v>
      </c>
      <c r="F15" s="508"/>
      <c r="G15" s="508"/>
      <c r="H15" s="508"/>
      <c r="I15" s="242">
        <f ca="1">ROUND($E$27/$D$27*D15*100,0)/100</f>
        <v>789923.85</v>
      </c>
      <c r="J15" s="508"/>
      <c r="K15" s="53"/>
      <c r="L15" s="54"/>
      <c r="M15" s="54"/>
      <c r="N15" s="54"/>
      <c r="O15" s="54"/>
    </row>
    <row r="16" spans="1:15" s="278" customFormat="1" ht="15" customHeight="1" x14ac:dyDescent="0.25">
      <c r="A16" s="278" t="s">
        <v>6</v>
      </c>
      <c r="B16" s="514">
        <f ca="1">IVb_2!G18</f>
        <v>9364886</v>
      </c>
      <c r="C16" s="513">
        <f ca="1">IVa_2!E14</f>
        <v>7497784</v>
      </c>
      <c r="D16" s="515">
        <f t="shared" ca="1" si="0"/>
        <v>1867102</v>
      </c>
      <c r="E16" s="516">
        <f t="shared" ref="E16:E25" ca="1" si="1">ROUND($E$27/$D$27*D16*1,0)/1</f>
        <v>1029208</v>
      </c>
      <c r="F16" s="508"/>
      <c r="G16" s="508"/>
      <c r="H16" s="508"/>
      <c r="I16" s="242">
        <f t="shared" ref="I16:I25" ca="1" si="2">ROUND($E$27/$D$27*D16*100,0)/100</f>
        <v>1029207.97</v>
      </c>
      <c r="J16" s="508"/>
      <c r="K16" s="53"/>
      <c r="L16" s="54"/>
    </row>
    <row r="17" spans="1:14" s="278" customFormat="1" ht="15" customHeight="1" x14ac:dyDescent="0.25">
      <c r="A17" s="278" t="s">
        <v>7</v>
      </c>
      <c r="B17" s="514">
        <f ca="1">IVb_2!G19</f>
        <v>3628000</v>
      </c>
      <c r="C17" s="513">
        <f ca="1">IVa_2!E15</f>
        <v>2513949</v>
      </c>
      <c r="D17" s="515">
        <f t="shared" ca="1" si="0"/>
        <v>1114051</v>
      </c>
      <c r="E17" s="516">
        <f t="shared" ca="1" si="1"/>
        <v>614102</v>
      </c>
      <c r="F17" s="508"/>
      <c r="G17" s="508"/>
      <c r="H17" s="508"/>
      <c r="I17" s="242">
        <f t="shared" ca="1" si="2"/>
        <v>614101.52</v>
      </c>
      <c r="J17" s="508"/>
      <c r="K17" s="53"/>
      <c r="L17" s="54"/>
    </row>
    <row r="18" spans="1:14" s="278" customFormat="1" ht="15" customHeight="1" x14ac:dyDescent="0.25">
      <c r="A18" s="278" t="s">
        <v>8</v>
      </c>
      <c r="B18" s="514">
        <f ca="1">IVb_2!G20</f>
        <v>1805064</v>
      </c>
      <c r="C18" s="513">
        <f ca="1">IVa_2!E16</f>
        <v>1966518</v>
      </c>
      <c r="D18" s="515">
        <f ca="1">IF((B18-C18)&lt;0,0,B18-C18)</f>
        <v>0</v>
      </c>
      <c r="E18" s="516">
        <f t="shared" ca="1" si="1"/>
        <v>0</v>
      </c>
      <c r="F18" s="508"/>
      <c r="G18" s="508"/>
      <c r="H18" s="508"/>
      <c r="I18" s="242">
        <f t="shared" ca="1" si="2"/>
        <v>0</v>
      </c>
      <c r="J18" s="508"/>
      <c r="K18" s="53"/>
      <c r="L18" s="54"/>
    </row>
    <row r="19" spans="1:14" s="278" customFormat="1" ht="15" customHeight="1" x14ac:dyDescent="0.25">
      <c r="A19" s="278" t="s">
        <v>9</v>
      </c>
      <c r="B19" s="514">
        <f ca="1">IVb_2!G21</f>
        <v>7113024</v>
      </c>
      <c r="C19" s="513">
        <f ca="1">IVa_2!E17</f>
        <v>6972537</v>
      </c>
      <c r="D19" s="515">
        <f t="shared" ref="D19:D25" ca="1" si="3">IF((B19-C19)&lt;0,0,B19-C19)</f>
        <v>140487</v>
      </c>
      <c r="E19" s="516">
        <f t="shared" ca="1" si="1"/>
        <v>77441</v>
      </c>
      <c r="F19" s="508"/>
      <c r="G19" s="508"/>
      <c r="H19" s="508"/>
      <c r="I19" s="242">
        <f t="shared" ca="1" si="2"/>
        <v>77441.05</v>
      </c>
      <c r="J19" s="508"/>
      <c r="K19" s="53"/>
      <c r="L19" s="54"/>
    </row>
    <row r="20" spans="1:14" s="278" customFormat="1" ht="15" customHeight="1" x14ac:dyDescent="0.25">
      <c r="A20" s="278" t="s">
        <v>185</v>
      </c>
      <c r="B20" s="514">
        <f ca="1">IVb_2!G22</f>
        <v>3860335</v>
      </c>
      <c r="C20" s="513">
        <f ca="1">IVa_2!E18</f>
        <v>2918769</v>
      </c>
      <c r="D20" s="515">
        <f t="shared" ca="1" si="3"/>
        <v>941566</v>
      </c>
      <c r="E20" s="516">
        <f t="shared" ca="1" si="1"/>
        <v>519022</v>
      </c>
      <c r="F20" s="508"/>
      <c r="G20" s="508"/>
      <c r="H20" s="508"/>
      <c r="I20" s="242">
        <f t="shared" ca="1" si="2"/>
        <v>519022.12</v>
      </c>
      <c r="J20" s="508"/>
      <c r="K20" s="53"/>
      <c r="L20" s="54"/>
    </row>
    <row r="21" spans="1:14" s="278" customFormat="1" ht="15" customHeight="1" x14ac:dyDescent="0.25">
      <c r="A21" s="279" t="s">
        <v>194</v>
      </c>
      <c r="B21" s="514">
        <f ca="1">IVb_2!G23</f>
        <v>6970049</v>
      </c>
      <c r="C21" s="513">
        <f ca="1">IVa_2!E19</f>
        <v>22439277</v>
      </c>
      <c r="D21" s="515">
        <f t="shared" ca="1" si="3"/>
        <v>0</v>
      </c>
      <c r="E21" s="516">
        <f t="shared" ca="1" si="1"/>
        <v>0</v>
      </c>
      <c r="F21" s="508"/>
      <c r="G21" s="508"/>
      <c r="H21" s="508"/>
      <c r="I21" s="242">
        <f t="shared" ca="1" si="2"/>
        <v>0</v>
      </c>
      <c r="J21" s="508"/>
      <c r="K21" s="53"/>
      <c r="L21" s="54"/>
    </row>
    <row r="22" spans="1:14" s="278" customFormat="1" ht="15" customHeight="1" x14ac:dyDescent="0.25">
      <c r="A22" s="278" t="s">
        <v>12</v>
      </c>
      <c r="B22" s="514">
        <f ca="1">IVb_2!G24</f>
        <v>6558995</v>
      </c>
      <c r="C22" s="513">
        <f ca="1">IVa_2!E20</f>
        <v>4341306</v>
      </c>
      <c r="D22" s="515">
        <f t="shared" ca="1" si="3"/>
        <v>2217689</v>
      </c>
      <c r="E22" s="516">
        <f t="shared" ca="1" si="1"/>
        <v>1222463</v>
      </c>
      <c r="F22" s="508"/>
      <c r="G22" s="508"/>
      <c r="H22" s="508"/>
      <c r="I22" s="242">
        <f t="shared" ca="1" si="2"/>
        <v>1222463.05</v>
      </c>
      <c r="J22" s="508"/>
      <c r="K22" s="53"/>
      <c r="L22" s="54"/>
    </row>
    <row r="23" spans="1:14" s="278" customFormat="1" ht="15" customHeight="1" x14ac:dyDescent="0.25">
      <c r="A23" s="278" t="s">
        <v>193</v>
      </c>
      <c r="B23" s="514">
        <f ca="1">IVb_2!G25</f>
        <v>13260965</v>
      </c>
      <c r="C23" s="513">
        <f ca="1">IVa_2!E21</f>
        <v>13239344</v>
      </c>
      <c r="D23" s="515">
        <f t="shared" ca="1" si="3"/>
        <v>21621</v>
      </c>
      <c r="E23" s="516">
        <f t="shared" ca="1" si="1"/>
        <v>11918</v>
      </c>
      <c r="F23" s="508"/>
      <c r="G23" s="508"/>
      <c r="H23" s="508"/>
      <c r="I23" s="242">
        <f t="shared" ca="1" si="2"/>
        <v>11918.21</v>
      </c>
      <c r="J23" s="53"/>
      <c r="K23" s="53"/>
      <c r="L23" s="54"/>
    </row>
    <row r="24" spans="1:14" s="278" customFormat="1" ht="15" customHeight="1" x14ac:dyDescent="0.25">
      <c r="A24" s="278" t="s">
        <v>14</v>
      </c>
      <c r="B24" s="514">
        <f ca="1">IVb_2!G26</f>
        <v>5075625</v>
      </c>
      <c r="C24" s="513">
        <f ca="1">IVa_2!E22</f>
        <v>8464144</v>
      </c>
      <c r="D24" s="515">
        <f t="shared" ca="1" si="3"/>
        <v>0</v>
      </c>
      <c r="E24" s="516">
        <f t="shared" ca="1" si="1"/>
        <v>0</v>
      </c>
      <c r="F24" s="508"/>
      <c r="G24" s="508"/>
      <c r="H24" s="508"/>
      <c r="I24" s="242">
        <f t="shared" ca="1" si="2"/>
        <v>0</v>
      </c>
      <c r="J24" s="53"/>
      <c r="K24" s="53"/>
      <c r="L24" s="54"/>
    </row>
    <row r="25" spans="1:14" s="278" customFormat="1" ht="15" customHeight="1" x14ac:dyDescent="0.25">
      <c r="A25" s="278" t="s">
        <v>15</v>
      </c>
      <c r="B25" s="514">
        <f ca="1">IVb_2!G27</f>
        <v>4968394</v>
      </c>
      <c r="C25" s="513">
        <f ca="1">IVa_2!E23</f>
        <v>2907700</v>
      </c>
      <c r="D25" s="515">
        <f t="shared" ca="1" si="3"/>
        <v>2060694</v>
      </c>
      <c r="E25" s="516">
        <f t="shared" ca="1" si="1"/>
        <v>1135922</v>
      </c>
      <c r="F25" s="508"/>
      <c r="G25" s="508"/>
      <c r="H25" s="508"/>
      <c r="I25" s="242">
        <f t="shared" ca="1" si="2"/>
        <v>1135922.24</v>
      </c>
      <c r="J25" s="508"/>
      <c r="K25" s="53"/>
      <c r="L25" s="54"/>
    </row>
    <row r="26" spans="1:14" s="278" customFormat="1" ht="15" x14ac:dyDescent="0.2">
      <c r="B26" s="50"/>
      <c r="C26" s="513"/>
      <c r="D26" s="517"/>
      <c r="E26" s="43"/>
      <c r="F26" s="43"/>
      <c r="G26" s="43"/>
      <c r="H26" s="43"/>
      <c r="I26" s="43"/>
      <c r="J26" s="43"/>
      <c r="K26" s="43"/>
      <c r="L26" s="54"/>
    </row>
    <row r="27" spans="1:14" s="32" customFormat="1" ht="15" x14ac:dyDescent="0.25">
      <c r="B27" s="56">
        <f ca="1">IVb_2!G29</f>
        <v>69057100</v>
      </c>
      <c r="C27" s="56">
        <f ca="1">IVa_2!E25</f>
        <v>78280078</v>
      </c>
      <c r="D27" s="57">
        <f ca="1">SUM(D15:D26)</f>
        <v>9796223</v>
      </c>
      <c r="E27" s="56">
        <f ca="1">IF(Para_2!L23="ja",IF(AND(Para_2!L53="ja",Para_2!L56="ja"),M_2!N19,M_2!I17),M_2!I35)</f>
        <v>5400000</v>
      </c>
      <c r="F27" s="57"/>
      <c r="G27" s="57"/>
      <c r="H27" s="57"/>
      <c r="I27" s="34">
        <f ca="1">SUM(I15:I26)</f>
        <v>5400000.0099999998</v>
      </c>
      <c r="J27" s="53"/>
      <c r="K27" s="53"/>
      <c r="L27" s="54"/>
      <c r="N27" s="33"/>
    </row>
    <row r="28" spans="1:14" s="278" customFormat="1" x14ac:dyDescent="0.2"/>
    <row r="29" spans="1:14" s="32" customFormat="1" ht="14.25" customHeight="1" x14ac:dyDescent="0.25">
      <c r="E29" s="58" t="s">
        <v>33</v>
      </c>
      <c r="F29" s="58"/>
      <c r="G29" s="58"/>
      <c r="H29" s="58"/>
      <c r="I29" s="58"/>
      <c r="J29" s="58"/>
      <c r="K29" s="59"/>
    </row>
    <row r="30" spans="1:14" s="32" customFormat="1" ht="14.25" customHeight="1" x14ac:dyDescent="0.25">
      <c r="A30" t="s">
        <v>186</v>
      </c>
      <c r="B30"/>
      <c r="C30"/>
      <c r="D30" s="278"/>
      <c r="E30" s="317">
        <f ca="1">E27/D27</f>
        <v>0.55123285780652398</v>
      </c>
      <c r="F30" s="60"/>
      <c r="G30" s="60"/>
      <c r="H30" s="60"/>
      <c r="I30" s="60"/>
      <c r="J30" s="60"/>
      <c r="K30" s="61"/>
    </row>
    <row r="31" spans="1:14" s="62" customFormat="1" ht="12.75" customHeight="1" x14ac:dyDescent="0.25">
      <c r="A31" s="37"/>
      <c r="B31" s="513"/>
      <c r="C31" s="32"/>
      <c r="D31" s="32"/>
      <c r="E31" s="58" t="s">
        <v>38</v>
      </c>
    </row>
    <row r="32" spans="1:14" s="278" customFormat="1" ht="12.75" customHeight="1" x14ac:dyDescent="0.25">
      <c r="A32" s="32"/>
      <c r="B32" s="513"/>
      <c r="C32" s="32"/>
      <c r="D32" s="32"/>
      <c r="E32" s="60">
        <f ca="1">D27-E27</f>
        <v>4396223</v>
      </c>
      <c r="F32" s="63"/>
      <c r="G32" s="63"/>
      <c r="H32" s="63"/>
      <c r="I32" s="63"/>
      <c r="J32" s="63"/>
    </row>
    <row r="33" spans="1:11" s="32" customFormat="1" ht="15" x14ac:dyDescent="0.25">
      <c r="A33" s="41"/>
      <c r="B33" s="513"/>
      <c r="C33" s="62"/>
      <c r="D33" s="62"/>
      <c r="E33" s="62"/>
      <c r="F33" s="63"/>
      <c r="G33" s="63"/>
      <c r="H33" s="63"/>
      <c r="I33" s="63"/>
      <c r="J33" s="63"/>
      <c r="K33" s="63"/>
    </row>
    <row r="34" spans="1:11" s="12" customFormat="1" ht="12" customHeight="1" x14ac:dyDescent="0.2">
      <c r="A34" s="41" t="s">
        <v>39</v>
      </c>
      <c r="B34" s="513"/>
      <c r="C34" s="278"/>
      <c r="D34" s="278"/>
      <c r="E34" s="63">
        <f ca="1">SUM(E15:E25)</f>
        <v>5400000</v>
      </c>
    </row>
    <row r="35" spans="1:11" s="12" customFormat="1" ht="15" x14ac:dyDescent="0.2">
      <c r="A35" s="41"/>
      <c r="B35" s="513"/>
      <c r="D35" s="275" t="s">
        <v>33</v>
      </c>
      <c r="E35" s="281">
        <f ca="1">E30</f>
        <v>0.55123285780652398</v>
      </c>
      <c r="F35" s="275" t="s">
        <v>172</v>
      </c>
    </row>
    <row r="36" spans="1:11" x14ac:dyDescent="0.2">
      <c r="B36" s="513"/>
      <c r="D36" s="275"/>
      <c r="E36" s="281">
        <v>0.65839999999999999</v>
      </c>
      <c r="F36" s="275" t="s">
        <v>169</v>
      </c>
    </row>
    <row r="37" spans="1:11" x14ac:dyDescent="0.2">
      <c r="B37" s="513"/>
      <c r="E37" s="281">
        <v>0.65417374214614732</v>
      </c>
      <c r="F37" s="307">
        <v>2011</v>
      </c>
    </row>
    <row r="38" spans="1:11" x14ac:dyDescent="0.2">
      <c r="B38" s="513"/>
      <c r="E38" s="281">
        <v>0.61307584156149897</v>
      </c>
      <c r="F38" s="307">
        <v>2010</v>
      </c>
    </row>
    <row r="39" spans="1:11" x14ac:dyDescent="0.2">
      <c r="B39" s="513"/>
    </row>
    <row r="40" spans="1:11" x14ac:dyDescent="0.2">
      <c r="B40" s="513"/>
    </row>
    <row r="41" spans="1:11" x14ac:dyDescent="0.2">
      <c r="B41" s="513"/>
    </row>
    <row r="42" spans="1:11" x14ac:dyDescent="0.2">
      <c r="B42" s="513"/>
    </row>
    <row r="43" spans="1:11" x14ac:dyDescent="0.2">
      <c r="B43" s="513"/>
    </row>
    <row r="44" spans="1:11" x14ac:dyDescent="0.2">
      <c r="B44" s="513"/>
    </row>
    <row r="45" spans="1:11" x14ac:dyDescent="0.2">
      <c r="B45" s="513"/>
    </row>
    <row r="46" spans="1:11" x14ac:dyDescent="0.2">
      <c r="B46" s="513"/>
    </row>
    <row r="47" spans="1:11" x14ac:dyDescent="0.2">
      <c r="B47" s="513"/>
    </row>
    <row r="48" spans="1:11" x14ac:dyDescent="0.2">
      <c r="B48" s="513"/>
    </row>
    <row r="49" spans="2:2" x14ac:dyDescent="0.2">
      <c r="B49" s="513"/>
    </row>
    <row r="50" spans="2:2" x14ac:dyDescent="0.2">
      <c r="B50" s="513"/>
    </row>
    <row r="51" spans="2:2" x14ac:dyDescent="0.2">
      <c r="B51" s="513"/>
    </row>
    <row r="52" spans="2:2" x14ac:dyDescent="0.2">
      <c r="B52" s="513"/>
    </row>
    <row r="53" spans="2:2" x14ac:dyDescent="0.2">
      <c r="B53" s="513"/>
    </row>
    <row r="54" spans="2:2" x14ac:dyDescent="0.2">
      <c r="B54" s="513"/>
    </row>
    <row r="55" spans="2:2" x14ac:dyDescent="0.2">
      <c r="B55" s="513"/>
    </row>
    <row r="56" spans="2:2" x14ac:dyDescent="0.2">
      <c r="B56" s="513"/>
    </row>
    <row r="57" spans="2:2" x14ac:dyDescent="0.2">
      <c r="B57" s="513"/>
    </row>
    <row r="58" spans="2:2" x14ac:dyDescent="0.2">
      <c r="B58" s="513"/>
    </row>
    <row r="59" spans="2:2" x14ac:dyDescent="0.2">
      <c r="B59" s="513"/>
    </row>
    <row r="60" spans="2:2" x14ac:dyDescent="0.2">
      <c r="B60" s="513"/>
    </row>
    <row r="61" spans="2:2" x14ac:dyDescent="0.2">
      <c r="B61" s="513"/>
    </row>
    <row r="62" spans="2:2" x14ac:dyDescent="0.2">
      <c r="B62" s="513"/>
    </row>
    <row r="63" spans="2:2" x14ac:dyDescent="0.2">
      <c r="B63" s="513"/>
    </row>
    <row r="64" spans="2:2" x14ac:dyDescent="0.2">
      <c r="B64" s="513"/>
    </row>
    <row r="65" spans="2:2" x14ac:dyDescent="0.2">
      <c r="B65" s="513"/>
    </row>
    <row r="66" spans="2:2" x14ac:dyDescent="0.2">
      <c r="B66" s="513"/>
    </row>
    <row r="67" spans="2:2" x14ac:dyDescent="0.2">
      <c r="B67" s="513"/>
    </row>
    <row r="68" spans="2:2" x14ac:dyDescent="0.2">
      <c r="B68" s="513"/>
    </row>
    <row r="69" spans="2:2" x14ac:dyDescent="0.2">
      <c r="B69" s="513"/>
    </row>
    <row r="70" spans="2:2" x14ac:dyDescent="0.2">
      <c r="B70" s="513"/>
    </row>
    <row r="71" spans="2:2" x14ac:dyDescent="0.2">
      <c r="B71" s="513"/>
    </row>
    <row r="72" spans="2:2" x14ac:dyDescent="0.2">
      <c r="B72" s="513"/>
    </row>
    <row r="73" spans="2:2" x14ac:dyDescent="0.2">
      <c r="B73" s="513"/>
    </row>
    <row r="74" spans="2:2" x14ac:dyDescent="0.2">
      <c r="B74" s="513"/>
    </row>
    <row r="75" spans="2:2" x14ac:dyDescent="0.2">
      <c r="B75" s="513"/>
    </row>
    <row r="76" spans="2:2" x14ac:dyDescent="0.2">
      <c r="B76" s="513"/>
    </row>
    <row r="77" spans="2:2" x14ac:dyDescent="0.2">
      <c r="B77" s="513"/>
    </row>
    <row r="78" spans="2:2" x14ac:dyDescent="0.2">
      <c r="B78" s="513"/>
    </row>
    <row r="79" spans="2:2" x14ac:dyDescent="0.2">
      <c r="B79" s="513"/>
    </row>
    <row r="80" spans="2:2" x14ac:dyDescent="0.2">
      <c r="B80" s="513"/>
    </row>
    <row r="81" spans="2:2" x14ac:dyDescent="0.2">
      <c r="B81" s="513"/>
    </row>
    <row r="82" spans="2:2" x14ac:dyDescent="0.2">
      <c r="B82" s="513"/>
    </row>
    <row r="83" spans="2:2" x14ac:dyDescent="0.2">
      <c r="B83" s="513"/>
    </row>
    <row r="84" spans="2:2" x14ac:dyDescent="0.2">
      <c r="B84" s="513"/>
    </row>
    <row r="85" spans="2:2" x14ac:dyDescent="0.2">
      <c r="B85" s="513"/>
    </row>
    <row r="86" spans="2:2" x14ac:dyDescent="0.2">
      <c r="B86" s="513"/>
    </row>
    <row r="87" spans="2:2" x14ac:dyDescent="0.2">
      <c r="B87" s="513"/>
    </row>
    <row r="88" spans="2:2" x14ac:dyDescent="0.2">
      <c r="B88" s="513"/>
    </row>
    <row r="89" spans="2:2" x14ac:dyDescent="0.2">
      <c r="B89" s="513"/>
    </row>
    <row r="90" spans="2:2" x14ac:dyDescent="0.2">
      <c r="B90" s="513"/>
    </row>
    <row r="91" spans="2:2" x14ac:dyDescent="0.2">
      <c r="B91" s="513"/>
    </row>
    <row r="92" spans="2:2" x14ac:dyDescent="0.2">
      <c r="B92" s="513"/>
    </row>
    <row r="93" spans="2:2" x14ac:dyDescent="0.2">
      <c r="B93" s="513"/>
    </row>
    <row r="94" spans="2:2" x14ac:dyDescent="0.2">
      <c r="B94" s="513"/>
    </row>
    <row r="95" spans="2:2" x14ac:dyDescent="0.2">
      <c r="B95" s="513"/>
    </row>
    <row r="96" spans="2:2" x14ac:dyDescent="0.2">
      <c r="B96" s="513"/>
    </row>
    <row r="97" spans="2:2" x14ac:dyDescent="0.2">
      <c r="B97" s="513"/>
    </row>
    <row r="98" spans="2:2" x14ac:dyDescent="0.2">
      <c r="B98" s="513"/>
    </row>
    <row r="99" spans="2:2" x14ac:dyDescent="0.2">
      <c r="B99" s="513"/>
    </row>
    <row r="100" spans="2:2" x14ac:dyDescent="0.2">
      <c r="B100" s="513"/>
    </row>
    <row r="101" spans="2:2" x14ac:dyDescent="0.2">
      <c r="B101" s="513"/>
    </row>
    <row r="102" spans="2:2" x14ac:dyDescent="0.2">
      <c r="B102" s="513"/>
    </row>
    <row r="103" spans="2:2" x14ac:dyDescent="0.2">
      <c r="B103" s="513"/>
    </row>
    <row r="104" spans="2:2" x14ac:dyDescent="0.2">
      <c r="B104" s="513"/>
    </row>
    <row r="105" spans="2:2" x14ac:dyDescent="0.2">
      <c r="B105" s="513"/>
    </row>
    <row r="106" spans="2:2" x14ac:dyDescent="0.2">
      <c r="B106" s="513"/>
    </row>
    <row r="107" spans="2:2" x14ac:dyDescent="0.2">
      <c r="B107" s="513"/>
    </row>
    <row r="108" spans="2:2" x14ac:dyDescent="0.2">
      <c r="B108" s="513"/>
    </row>
    <row r="109" spans="2:2" x14ac:dyDescent="0.2">
      <c r="B109" s="513"/>
    </row>
    <row r="110" spans="2:2" x14ac:dyDescent="0.2">
      <c r="B110" s="513"/>
    </row>
    <row r="111" spans="2:2" x14ac:dyDescent="0.2">
      <c r="B111" s="513"/>
    </row>
    <row r="112" spans="2:2" x14ac:dyDescent="0.2">
      <c r="B112" s="513"/>
    </row>
    <row r="113" spans="2:2" x14ac:dyDescent="0.2">
      <c r="B113" s="513"/>
    </row>
    <row r="114" spans="2:2" x14ac:dyDescent="0.2">
      <c r="B114" s="513"/>
    </row>
    <row r="115" spans="2:2" x14ac:dyDescent="0.2">
      <c r="B115" s="513"/>
    </row>
    <row r="116" spans="2:2" x14ac:dyDescent="0.2">
      <c r="B116" s="513"/>
    </row>
    <row r="117" spans="2:2" x14ac:dyDescent="0.2">
      <c r="B117" s="513"/>
    </row>
    <row r="118" spans="2:2" x14ac:dyDescent="0.2">
      <c r="B118" s="513"/>
    </row>
    <row r="119" spans="2:2" x14ac:dyDescent="0.2">
      <c r="B119" s="513"/>
    </row>
    <row r="120" spans="2:2" x14ac:dyDescent="0.2">
      <c r="B120" s="513"/>
    </row>
    <row r="121" spans="2:2" x14ac:dyDescent="0.2">
      <c r="B121" s="513"/>
    </row>
    <row r="122" spans="2:2" x14ac:dyDescent="0.2">
      <c r="B122" s="513"/>
    </row>
    <row r="123" spans="2:2" x14ac:dyDescent="0.2">
      <c r="B123" s="513"/>
    </row>
    <row r="124" spans="2:2" x14ac:dyDescent="0.2">
      <c r="B124" s="513"/>
    </row>
    <row r="125" spans="2:2" x14ac:dyDescent="0.2">
      <c r="B125" s="513"/>
    </row>
    <row r="126" spans="2:2" x14ac:dyDescent="0.2">
      <c r="B126" s="513"/>
    </row>
    <row r="127" spans="2:2" x14ac:dyDescent="0.2">
      <c r="B127" s="513"/>
    </row>
    <row r="128" spans="2:2" x14ac:dyDescent="0.2">
      <c r="B128" s="513"/>
    </row>
    <row r="129" spans="2:2" x14ac:dyDescent="0.2">
      <c r="B129" s="513"/>
    </row>
    <row r="130" spans="2:2" x14ac:dyDescent="0.2">
      <c r="B130" s="513"/>
    </row>
    <row r="131" spans="2:2" x14ac:dyDescent="0.2">
      <c r="B131" s="513"/>
    </row>
    <row r="132" spans="2:2" x14ac:dyDescent="0.2">
      <c r="B132" s="513"/>
    </row>
    <row r="133" spans="2:2" x14ac:dyDescent="0.2">
      <c r="B133" s="513"/>
    </row>
    <row r="134" spans="2:2" x14ac:dyDescent="0.2">
      <c r="B134" s="513"/>
    </row>
    <row r="135" spans="2:2" x14ac:dyDescent="0.2">
      <c r="B135" s="513"/>
    </row>
    <row r="136" spans="2:2" x14ac:dyDescent="0.2">
      <c r="B136" s="513"/>
    </row>
    <row r="137" spans="2:2" x14ac:dyDescent="0.2">
      <c r="B137" s="513"/>
    </row>
    <row r="138" spans="2:2" x14ac:dyDescent="0.2">
      <c r="B138" s="513"/>
    </row>
    <row r="139" spans="2:2" x14ac:dyDescent="0.2">
      <c r="B139" s="513"/>
    </row>
    <row r="140" spans="2:2" x14ac:dyDescent="0.2">
      <c r="B140" s="513"/>
    </row>
    <row r="141" spans="2:2" x14ac:dyDescent="0.2">
      <c r="B141" s="513"/>
    </row>
    <row r="142" spans="2:2" x14ac:dyDescent="0.2">
      <c r="B142" s="513"/>
    </row>
    <row r="143" spans="2:2" x14ac:dyDescent="0.2">
      <c r="B143" s="513"/>
    </row>
    <row r="144" spans="2:2" x14ac:dyDescent="0.2">
      <c r="B144" s="513"/>
    </row>
    <row r="145" spans="2:2" x14ac:dyDescent="0.2">
      <c r="B145" s="513"/>
    </row>
    <row r="146" spans="2:2" x14ac:dyDescent="0.2">
      <c r="B146" s="513"/>
    </row>
    <row r="147" spans="2:2" x14ac:dyDescent="0.2">
      <c r="B147" s="513"/>
    </row>
    <row r="148" spans="2:2" x14ac:dyDescent="0.2">
      <c r="B148" s="513"/>
    </row>
    <row r="149" spans="2:2" x14ac:dyDescent="0.2">
      <c r="B149" s="513"/>
    </row>
    <row r="150" spans="2:2" x14ac:dyDescent="0.2">
      <c r="B150" s="513"/>
    </row>
    <row r="151" spans="2:2" x14ac:dyDescent="0.2">
      <c r="B151" s="513"/>
    </row>
    <row r="152" spans="2:2" x14ac:dyDescent="0.2">
      <c r="B152" s="513"/>
    </row>
    <row r="153" spans="2:2" x14ac:dyDescent="0.2">
      <c r="B153" s="513"/>
    </row>
    <row r="154" spans="2:2" x14ac:dyDescent="0.2">
      <c r="B154" s="513"/>
    </row>
    <row r="155" spans="2:2" x14ac:dyDescent="0.2">
      <c r="B155" s="513"/>
    </row>
    <row r="156" spans="2:2" x14ac:dyDescent="0.2">
      <c r="B156" s="513"/>
    </row>
    <row r="157" spans="2:2" x14ac:dyDescent="0.2">
      <c r="B157" s="513"/>
    </row>
    <row r="158" spans="2:2" x14ac:dyDescent="0.2">
      <c r="B158" s="513"/>
    </row>
    <row r="159" spans="2:2" x14ac:dyDescent="0.2">
      <c r="B159" s="513"/>
    </row>
    <row r="160" spans="2:2" x14ac:dyDescent="0.2">
      <c r="B160" s="513"/>
    </row>
    <row r="161" spans="2:2" x14ac:dyDescent="0.2">
      <c r="B161" s="513"/>
    </row>
    <row r="162" spans="2:2" x14ac:dyDescent="0.2">
      <c r="B162" s="513"/>
    </row>
    <row r="163" spans="2:2" x14ac:dyDescent="0.2">
      <c r="B163" s="513"/>
    </row>
    <row r="164" spans="2:2" x14ac:dyDescent="0.2">
      <c r="B164" s="513"/>
    </row>
    <row r="165" spans="2:2" x14ac:dyDescent="0.2">
      <c r="B165" s="513"/>
    </row>
    <row r="166" spans="2:2" x14ac:dyDescent="0.2">
      <c r="B166" s="513"/>
    </row>
    <row r="167" spans="2:2" x14ac:dyDescent="0.2">
      <c r="B167" s="513"/>
    </row>
    <row r="168" spans="2:2" x14ac:dyDescent="0.2">
      <c r="B168" s="513"/>
    </row>
    <row r="169" spans="2:2" x14ac:dyDescent="0.2">
      <c r="B169" s="513"/>
    </row>
    <row r="170" spans="2:2" x14ac:dyDescent="0.2">
      <c r="B170" s="513"/>
    </row>
    <row r="171" spans="2:2" x14ac:dyDescent="0.2">
      <c r="B171" s="513"/>
    </row>
    <row r="172" spans="2:2" x14ac:dyDescent="0.2">
      <c r="B172" s="513"/>
    </row>
    <row r="173" spans="2:2" x14ac:dyDescent="0.2">
      <c r="B173" s="513"/>
    </row>
    <row r="174" spans="2:2" x14ac:dyDescent="0.2">
      <c r="B174" s="513"/>
    </row>
    <row r="175" spans="2:2" x14ac:dyDescent="0.2">
      <c r="B175" s="513"/>
    </row>
    <row r="176" spans="2:2" x14ac:dyDescent="0.2">
      <c r="B176" s="513"/>
    </row>
    <row r="177" spans="2:2" x14ac:dyDescent="0.2">
      <c r="B177" s="513"/>
    </row>
    <row r="178" spans="2:2" x14ac:dyDescent="0.2">
      <c r="B178" s="513"/>
    </row>
    <row r="179" spans="2:2" x14ac:dyDescent="0.2">
      <c r="B179" s="513"/>
    </row>
    <row r="180" spans="2:2" x14ac:dyDescent="0.2">
      <c r="B180" s="513"/>
    </row>
    <row r="181" spans="2:2" x14ac:dyDescent="0.2">
      <c r="B181" s="513"/>
    </row>
    <row r="182" spans="2:2" x14ac:dyDescent="0.2">
      <c r="B182" s="513"/>
    </row>
    <row r="183" spans="2:2" x14ac:dyDescent="0.2">
      <c r="B183" s="513"/>
    </row>
    <row r="184" spans="2:2" x14ac:dyDescent="0.2">
      <c r="B184" s="513"/>
    </row>
    <row r="185" spans="2:2" x14ac:dyDescent="0.2">
      <c r="B185" s="513"/>
    </row>
    <row r="186" spans="2:2" x14ac:dyDescent="0.2">
      <c r="B186" s="513"/>
    </row>
    <row r="187" spans="2:2" x14ac:dyDescent="0.2">
      <c r="B187" s="513"/>
    </row>
    <row r="188" spans="2:2" x14ac:dyDescent="0.2">
      <c r="B188" s="513"/>
    </row>
    <row r="189" spans="2:2" x14ac:dyDescent="0.2">
      <c r="B189" s="513"/>
    </row>
    <row r="190" spans="2:2" x14ac:dyDescent="0.2">
      <c r="B190" s="513"/>
    </row>
    <row r="191" spans="2:2" x14ac:dyDescent="0.2">
      <c r="B191" s="513"/>
    </row>
    <row r="192" spans="2:2" x14ac:dyDescent="0.2">
      <c r="B192" s="513"/>
    </row>
    <row r="193" spans="2:2" x14ac:dyDescent="0.2">
      <c r="B193" s="513"/>
    </row>
    <row r="194" spans="2:2" x14ac:dyDescent="0.2">
      <c r="B194" s="513"/>
    </row>
    <row r="195" spans="2:2" x14ac:dyDescent="0.2">
      <c r="B195" s="513"/>
    </row>
    <row r="196" spans="2:2" x14ac:dyDescent="0.2">
      <c r="B196" s="513"/>
    </row>
    <row r="197" spans="2:2" x14ac:dyDescent="0.2">
      <c r="B197" s="513"/>
    </row>
    <row r="198" spans="2:2" x14ac:dyDescent="0.2">
      <c r="B198" s="513"/>
    </row>
    <row r="199" spans="2:2" x14ac:dyDescent="0.2">
      <c r="B199" s="513"/>
    </row>
    <row r="200" spans="2:2" x14ac:dyDescent="0.2">
      <c r="B200" s="513"/>
    </row>
    <row r="201" spans="2:2" x14ac:dyDescent="0.2">
      <c r="B201" s="513"/>
    </row>
    <row r="202" spans="2:2" x14ac:dyDescent="0.2">
      <c r="B202" s="513"/>
    </row>
    <row r="203" spans="2:2" x14ac:dyDescent="0.2">
      <c r="B203" s="513"/>
    </row>
    <row r="204" spans="2:2" x14ac:dyDescent="0.2">
      <c r="B204" s="513"/>
    </row>
    <row r="205" spans="2:2" x14ac:dyDescent="0.2">
      <c r="B205" s="513"/>
    </row>
    <row r="206" spans="2:2" x14ac:dyDescent="0.2">
      <c r="B206" s="513"/>
    </row>
    <row r="207" spans="2:2" x14ac:dyDescent="0.2">
      <c r="B207" s="513"/>
    </row>
    <row r="208" spans="2:2" x14ac:dyDescent="0.2">
      <c r="B208" s="513"/>
    </row>
    <row r="209" spans="2:2" x14ac:dyDescent="0.2">
      <c r="B209" s="513"/>
    </row>
    <row r="210" spans="2:2" x14ac:dyDescent="0.2">
      <c r="B210" s="513"/>
    </row>
    <row r="211" spans="2:2" x14ac:dyDescent="0.2">
      <c r="B211" s="513"/>
    </row>
    <row r="212" spans="2:2" x14ac:dyDescent="0.2">
      <c r="B212" s="513"/>
    </row>
    <row r="213" spans="2:2" x14ac:dyDescent="0.2">
      <c r="B213" s="513"/>
    </row>
    <row r="214" spans="2:2" x14ac:dyDescent="0.2">
      <c r="B214" s="513"/>
    </row>
    <row r="215" spans="2:2" x14ac:dyDescent="0.2">
      <c r="B215" s="513"/>
    </row>
    <row r="216" spans="2:2" x14ac:dyDescent="0.2">
      <c r="B216" s="513"/>
    </row>
    <row r="217" spans="2:2" x14ac:dyDescent="0.2">
      <c r="B217" s="513"/>
    </row>
    <row r="218" spans="2:2" x14ac:dyDescent="0.2">
      <c r="B218" s="513"/>
    </row>
    <row r="219" spans="2:2" x14ac:dyDescent="0.2">
      <c r="B219" s="513"/>
    </row>
    <row r="220" spans="2:2" x14ac:dyDescent="0.2">
      <c r="B220" s="513"/>
    </row>
    <row r="221" spans="2:2" x14ac:dyDescent="0.2">
      <c r="B221" s="513"/>
    </row>
    <row r="222" spans="2:2" x14ac:dyDescent="0.2">
      <c r="B222" s="513"/>
    </row>
    <row r="223" spans="2:2" x14ac:dyDescent="0.2">
      <c r="B223" s="513"/>
    </row>
    <row r="224" spans="2:2" x14ac:dyDescent="0.2">
      <c r="B224" s="513"/>
    </row>
    <row r="225" spans="2:2" x14ac:dyDescent="0.2">
      <c r="B225" s="513"/>
    </row>
    <row r="226" spans="2:2" x14ac:dyDescent="0.2">
      <c r="B226" s="513"/>
    </row>
    <row r="227" spans="2:2" x14ac:dyDescent="0.2">
      <c r="B227" s="513"/>
    </row>
    <row r="228" spans="2:2" x14ac:dyDescent="0.2">
      <c r="B228" s="513"/>
    </row>
    <row r="229" spans="2:2" x14ac:dyDescent="0.2">
      <c r="B229" s="513"/>
    </row>
    <row r="230" spans="2:2" x14ac:dyDescent="0.2">
      <c r="B230" s="513"/>
    </row>
    <row r="231" spans="2:2" x14ac:dyDescent="0.2">
      <c r="B231" s="513"/>
    </row>
    <row r="232" spans="2:2" x14ac:dyDescent="0.2">
      <c r="B232" s="513"/>
    </row>
    <row r="233" spans="2:2" x14ac:dyDescent="0.2">
      <c r="B233" s="513"/>
    </row>
    <row r="234" spans="2:2" x14ac:dyDescent="0.2">
      <c r="B234" s="513"/>
    </row>
    <row r="235" spans="2:2" x14ac:dyDescent="0.2">
      <c r="B235" s="513"/>
    </row>
    <row r="236" spans="2:2" x14ac:dyDescent="0.2">
      <c r="B236" s="513"/>
    </row>
    <row r="237" spans="2:2" x14ac:dyDescent="0.2">
      <c r="B237" s="513"/>
    </row>
    <row r="238" spans="2:2" x14ac:dyDescent="0.2">
      <c r="B238" s="513"/>
    </row>
    <row r="239" spans="2:2" x14ac:dyDescent="0.2">
      <c r="B239" s="513"/>
    </row>
    <row r="240" spans="2:2" x14ac:dyDescent="0.2">
      <c r="B240" s="513"/>
    </row>
    <row r="241" spans="2:2" x14ac:dyDescent="0.2">
      <c r="B241" s="513"/>
    </row>
    <row r="242" spans="2:2" x14ac:dyDescent="0.2">
      <c r="B242" s="513"/>
    </row>
    <row r="243" spans="2:2" x14ac:dyDescent="0.2">
      <c r="B243" s="513"/>
    </row>
    <row r="244" spans="2:2" x14ac:dyDescent="0.2">
      <c r="B244" s="513"/>
    </row>
    <row r="245" spans="2:2" x14ac:dyDescent="0.2">
      <c r="B245" s="513"/>
    </row>
    <row r="246" spans="2:2" x14ac:dyDescent="0.2">
      <c r="B246" s="513"/>
    </row>
    <row r="247" spans="2:2" x14ac:dyDescent="0.2">
      <c r="B247" s="513"/>
    </row>
    <row r="248" spans="2:2" x14ac:dyDescent="0.2">
      <c r="B248" s="513"/>
    </row>
    <row r="249" spans="2:2" x14ac:dyDescent="0.2">
      <c r="B249" s="513"/>
    </row>
    <row r="250" spans="2:2" x14ac:dyDescent="0.2">
      <c r="B250" s="513"/>
    </row>
    <row r="251" spans="2:2" x14ac:dyDescent="0.2">
      <c r="B251" s="513"/>
    </row>
    <row r="252" spans="2:2" x14ac:dyDescent="0.2">
      <c r="B252" s="513"/>
    </row>
    <row r="253" spans="2:2" x14ac:dyDescent="0.2">
      <c r="B253" s="513"/>
    </row>
    <row r="254" spans="2:2" x14ac:dyDescent="0.2">
      <c r="B254" s="513"/>
    </row>
    <row r="255" spans="2:2" x14ac:dyDescent="0.2">
      <c r="B255" s="513"/>
    </row>
    <row r="256" spans="2:2" x14ac:dyDescent="0.2">
      <c r="B256" s="513"/>
    </row>
    <row r="257" spans="2:2" x14ac:dyDescent="0.2">
      <c r="B257" s="513"/>
    </row>
    <row r="258" spans="2:2" x14ac:dyDescent="0.2">
      <c r="B258" s="513"/>
    </row>
    <row r="259" spans="2:2" x14ac:dyDescent="0.2">
      <c r="B259" s="513"/>
    </row>
    <row r="260" spans="2:2" x14ac:dyDescent="0.2">
      <c r="B260" s="513"/>
    </row>
    <row r="261" spans="2:2" x14ac:dyDescent="0.2">
      <c r="B261" s="513"/>
    </row>
    <row r="262" spans="2:2" x14ac:dyDescent="0.2">
      <c r="B262" s="513"/>
    </row>
    <row r="263" spans="2:2" x14ac:dyDescent="0.2">
      <c r="B263" s="513"/>
    </row>
    <row r="264" spans="2:2" x14ac:dyDescent="0.2">
      <c r="B264" s="513"/>
    </row>
  </sheetData>
  <pageMargins left="0.59055118110236227" right="0.59055118110236227" top="0.27559055118110237" bottom="0.47244094488188981" header="0.51181102362204722" footer="0.31496062992125984"/>
  <pageSetup paperSize="9" orientation="landscape" r:id="rId1"/>
  <headerFooter alignWithMargins="0">
    <oddFooter>&amp;C&amp;8Finanzausgleich / &amp;F / &amp;A / &amp;D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7">
    <tabColor rgb="FF00B0F0"/>
    <pageSetUpPr fitToPage="1"/>
  </sheetPr>
  <dimension ref="A1:AB41"/>
  <sheetViews>
    <sheetView zoomScaleNormal="100" workbookViewId="0">
      <pane xSplit="2" ySplit="14" topLeftCell="D21" activePane="bottomRight" state="frozen"/>
      <selection activeCell="L24" sqref="L24"/>
      <selection pane="topRight" activeCell="L24" sqref="L24"/>
      <selection pane="bottomLeft" activeCell="L24" sqref="L24"/>
      <selection pane="bottomRight" activeCell="L24" sqref="L24"/>
    </sheetView>
  </sheetViews>
  <sheetFormatPr baseColWidth="10" defaultRowHeight="14.25" x14ac:dyDescent="0.2"/>
  <cols>
    <col min="1" max="1" width="14.5" customWidth="1"/>
    <col min="2" max="2" width="11.5" bestFit="1" customWidth="1"/>
    <col min="3" max="3" width="14.625" bestFit="1" customWidth="1"/>
    <col min="4" max="4" width="11.5" bestFit="1" customWidth="1"/>
    <col min="5" max="5" width="11.625" customWidth="1"/>
    <col min="6" max="6" width="14.5" customWidth="1"/>
    <col min="7" max="10" width="11.25" bestFit="1" customWidth="1"/>
    <col min="11" max="11" width="9.125" bestFit="1" customWidth="1"/>
    <col min="12" max="12" width="13.125" bestFit="1" customWidth="1"/>
    <col min="13" max="13" width="2" customWidth="1"/>
    <col min="14" max="14" width="13" bestFit="1" customWidth="1"/>
    <col min="15" max="15" width="2.25" customWidth="1"/>
    <col min="16" max="16" width="13" bestFit="1" customWidth="1"/>
    <col min="17" max="17" width="2" customWidth="1"/>
    <col min="18" max="18" width="6.875" bestFit="1" customWidth="1"/>
    <col min="19" max="19" width="7.5" bestFit="1" customWidth="1"/>
    <col min="20" max="20" width="7.625" bestFit="1" customWidth="1"/>
    <col min="21" max="21" width="10.5" bestFit="1" customWidth="1"/>
    <col min="22" max="22" width="13" bestFit="1" customWidth="1"/>
    <col min="23" max="23" width="2.25" customWidth="1"/>
    <col min="27" max="27" width="12.875" bestFit="1" customWidth="1"/>
  </cols>
  <sheetData>
    <row r="1" spans="1:28" ht="18" x14ac:dyDescent="0.25">
      <c r="A1" s="13" t="str">
        <f>II!A1</f>
        <v>KANTON NIDWALDEN</v>
      </c>
      <c r="B1" s="13"/>
      <c r="C1" s="13"/>
      <c r="D1" s="13"/>
      <c r="E1" s="13"/>
    </row>
    <row r="2" spans="1:28" ht="7.5" customHeight="1" x14ac:dyDescent="0.25">
      <c r="A2" s="13"/>
    </row>
    <row r="3" spans="1:28" ht="15" x14ac:dyDescent="0.2">
      <c r="A3" s="1" t="str">
        <f>II!A3</f>
        <v>FINANZAUSGLEICH 2017</v>
      </c>
      <c r="B3" s="1"/>
      <c r="C3" s="1"/>
      <c r="D3" s="1"/>
      <c r="E3" s="1"/>
    </row>
    <row r="5" spans="1:28" s="12" customFormat="1" ht="15" x14ac:dyDescent="0.2"/>
    <row r="6" spans="1:28" s="3" customFormat="1" ht="18" x14ac:dyDescent="0.25">
      <c r="A6" s="13" t="s">
        <v>316</v>
      </c>
      <c r="B6" s="13"/>
      <c r="C6" s="13"/>
      <c r="D6" s="13"/>
      <c r="E6" s="13"/>
    </row>
    <row r="7" spans="1:28" s="3" customFormat="1" ht="18" x14ac:dyDescent="0.25">
      <c r="A7" s="13"/>
      <c r="B7" s="13"/>
      <c r="C7" s="738"/>
      <c r="D7" s="13"/>
      <c r="E7" s="13"/>
      <c r="H7" s="1062"/>
      <c r="I7" s="1051"/>
      <c r="J7" s="1051"/>
      <c r="K7" s="1051"/>
      <c r="L7" s="1052" t="s">
        <v>461</v>
      </c>
      <c r="M7" s="1051"/>
      <c r="N7" s="1053" t="str">
        <f ca="1">(Para_2!L53)</f>
        <v>ja</v>
      </c>
      <c r="O7" s="256"/>
      <c r="P7" s="256"/>
    </row>
    <row r="8" spans="1:28" s="12" customFormat="1" ht="12" customHeight="1" x14ac:dyDescent="0.2">
      <c r="H8" s="737"/>
    </row>
    <row r="9" spans="1:28" s="12" customFormat="1" ht="15" customHeight="1" x14ac:dyDescent="0.2">
      <c r="A9" s="12" t="str">
        <f>CONCATENATE("Basis Schülerzahlen ",D12," / ",D12+1)</f>
        <v>Basis Schülerzahlen 2016 / 2017</v>
      </c>
      <c r="H9" s="737"/>
      <c r="L9" s="967" t="s">
        <v>198</v>
      </c>
      <c r="N9" s="986" t="str">
        <f ca="1">(Para_2!L54)</f>
        <v>V4</v>
      </c>
      <c r="O9" s="967"/>
      <c r="P9" s="967" t="s">
        <v>199</v>
      </c>
      <c r="Q9" s="967"/>
      <c r="R9" s="967"/>
      <c r="S9" s="967"/>
      <c r="T9" s="967"/>
      <c r="U9" s="967"/>
      <c r="V9" s="967" t="s">
        <v>374</v>
      </c>
      <c r="X9" s="12" t="s">
        <v>381</v>
      </c>
    </row>
    <row r="10" spans="1:28" s="12" customFormat="1" ht="12" customHeight="1" x14ac:dyDescent="0.2">
      <c r="N10" s="987"/>
      <c r="S10" s="967"/>
      <c r="X10" s="1002" t="s">
        <v>365</v>
      </c>
    </row>
    <row r="11" spans="1:28" s="5" customFormat="1" ht="12.75" x14ac:dyDescent="0.2">
      <c r="A11" s="5" t="s">
        <v>0</v>
      </c>
      <c r="B11" s="199" t="s">
        <v>44</v>
      </c>
      <c r="C11" s="199" t="s">
        <v>45</v>
      </c>
      <c r="D11" s="199" t="s">
        <v>46</v>
      </c>
      <c r="E11" s="199" t="s">
        <v>46</v>
      </c>
      <c r="F11" s="311" t="s">
        <v>47</v>
      </c>
      <c r="G11" s="311"/>
      <c r="H11" s="311" t="s">
        <v>47</v>
      </c>
      <c r="I11" s="311" t="s">
        <v>59</v>
      </c>
      <c r="J11" s="311" t="s">
        <v>293</v>
      </c>
      <c r="K11" s="336" t="s">
        <v>143</v>
      </c>
      <c r="L11" s="312" t="s">
        <v>302</v>
      </c>
      <c r="N11" s="992" t="s">
        <v>365</v>
      </c>
      <c r="P11" s="5" t="s">
        <v>365</v>
      </c>
      <c r="R11" s="18" t="s">
        <v>58</v>
      </c>
      <c r="S11" s="18" t="s">
        <v>369</v>
      </c>
      <c r="T11" s="18" t="str">
        <f>B11</f>
        <v>Schüler-</v>
      </c>
      <c r="U11" s="18" t="str">
        <f>T11</f>
        <v>Schüler-</v>
      </c>
      <c r="V11" s="18" t="s">
        <v>365</v>
      </c>
      <c r="X11" s="1003" t="s">
        <v>382</v>
      </c>
    </row>
    <row r="12" spans="1:28" s="5" customFormat="1" ht="12.75" x14ac:dyDescent="0.2">
      <c r="B12" s="199" t="s">
        <v>41</v>
      </c>
      <c r="C12" s="199">
        <f>Para_2!K30-1</f>
        <v>2016</v>
      </c>
      <c r="D12" s="199">
        <f>C12</f>
        <v>2016</v>
      </c>
      <c r="E12" s="199">
        <f>D12</f>
        <v>2016</v>
      </c>
      <c r="F12" s="311" t="s">
        <v>48</v>
      </c>
      <c r="G12" s="120" t="s">
        <v>57</v>
      </c>
      <c r="H12" s="311" t="s">
        <v>303</v>
      </c>
      <c r="I12" s="311" t="s">
        <v>304</v>
      </c>
      <c r="J12" s="311" t="s">
        <v>295</v>
      </c>
      <c r="K12" s="336" t="s">
        <v>315</v>
      </c>
      <c r="L12" s="313" t="s">
        <v>305</v>
      </c>
      <c r="N12" s="992" t="s">
        <v>375</v>
      </c>
      <c r="P12" s="5" t="s">
        <v>368</v>
      </c>
      <c r="R12" s="18" t="s">
        <v>62</v>
      </c>
      <c r="S12" s="18" t="s">
        <v>370</v>
      </c>
      <c r="T12" s="18" t="str">
        <f>B12</f>
        <v>zahl</v>
      </c>
      <c r="U12" s="18" t="str">
        <f>T12</f>
        <v>zahl</v>
      </c>
      <c r="V12" s="977" t="s">
        <v>367</v>
      </c>
      <c r="X12" s="5" t="s">
        <v>386</v>
      </c>
      <c r="Y12" s="5" t="s">
        <v>170</v>
      </c>
      <c r="Z12" s="5" t="s">
        <v>392</v>
      </c>
      <c r="AA12" s="5" t="s">
        <v>143</v>
      </c>
      <c r="AB12" s="5" t="s">
        <v>143</v>
      </c>
    </row>
    <row r="13" spans="1:28" s="5" customFormat="1" ht="12.75" x14ac:dyDescent="0.2">
      <c r="B13" s="199"/>
      <c r="C13" s="199"/>
      <c r="D13" s="199" t="s">
        <v>50</v>
      </c>
      <c r="E13" s="199" t="s">
        <v>51</v>
      </c>
      <c r="F13" s="311" t="s">
        <v>52</v>
      </c>
      <c r="G13" s="124" t="str">
        <f>II_2!I13</f>
        <v>31.12.2016</v>
      </c>
      <c r="H13" s="311"/>
      <c r="I13" s="311" t="s">
        <v>306</v>
      </c>
      <c r="J13" s="311" t="s">
        <v>307</v>
      </c>
      <c r="K13" s="336" t="s">
        <v>101</v>
      </c>
      <c r="L13" s="314">
        <v>1</v>
      </c>
      <c r="N13" s="992" t="s">
        <v>376</v>
      </c>
      <c r="P13" s="5" t="s">
        <v>315</v>
      </c>
      <c r="R13" s="18" t="s">
        <v>371</v>
      </c>
      <c r="S13" s="18" t="s">
        <v>67</v>
      </c>
      <c r="T13" s="18"/>
      <c r="U13" s="977" t="s">
        <v>373</v>
      </c>
      <c r="V13" s="18" t="s">
        <v>315</v>
      </c>
      <c r="X13" s="5" t="s">
        <v>387</v>
      </c>
      <c r="Y13" s="5" t="s">
        <v>391</v>
      </c>
      <c r="Z13" s="5" t="s">
        <v>393</v>
      </c>
      <c r="AA13" s="5" t="s">
        <v>33</v>
      </c>
      <c r="AB13" s="5" t="s">
        <v>33</v>
      </c>
    </row>
    <row r="14" spans="1:28" s="5" customFormat="1" ht="12.75" x14ac:dyDescent="0.2">
      <c r="B14" s="199"/>
      <c r="C14" s="199"/>
      <c r="D14" s="199"/>
      <c r="E14" s="199" t="s">
        <v>53</v>
      </c>
      <c r="F14" s="311" t="s">
        <v>54</v>
      </c>
      <c r="G14" s="120"/>
      <c r="H14" s="311"/>
      <c r="I14" s="311" t="s">
        <v>296</v>
      </c>
      <c r="J14" s="311" t="s">
        <v>308</v>
      </c>
      <c r="K14" s="336"/>
      <c r="L14" s="199"/>
      <c r="N14" s="988"/>
      <c r="S14" s="18"/>
      <c r="X14" s="5" t="s">
        <v>170</v>
      </c>
      <c r="Y14" s="5" t="s">
        <v>382</v>
      </c>
      <c r="Z14" s="5" t="s">
        <v>390</v>
      </c>
      <c r="AA14" s="5" t="s">
        <v>396</v>
      </c>
      <c r="AB14" s="5" t="s">
        <v>396</v>
      </c>
    </row>
    <row r="15" spans="1:28" s="5" customFormat="1" ht="12.75" x14ac:dyDescent="0.2">
      <c r="B15" s="230"/>
      <c r="C15" s="230"/>
      <c r="F15" s="64"/>
      <c r="G15" s="785" t="s">
        <v>309</v>
      </c>
      <c r="H15" s="765" t="s">
        <v>310</v>
      </c>
      <c r="I15" s="765" t="s">
        <v>311</v>
      </c>
      <c r="J15" s="765" t="s">
        <v>312</v>
      </c>
      <c r="K15" s="766" t="s">
        <v>313</v>
      </c>
      <c r="L15" s="765" t="s">
        <v>314</v>
      </c>
      <c r="N15" s="988"/>
      <c r="R15" s="974" t="s">
        <v>364</v>
      </c>
      <c r="S15" s="974" t="s">
        <v>363</v>
      </c>
      <c r="T15" s="974" t="s">
        <v>285</v>
      </c>
      <c r="U15" s="974" t="s">
        <v>372</v>
      </c>
      <c r="V15" s="275"/>
      <c r="X15" s="974" t="s">
        <v>388</v>
      </c>
      <c r="Y15" s="974" t="s">
        <v>389</v>
      </c>
      <c r="Z15" s="974" t="s">
        <v>394</v>
      </c>
      <c r="AA15" s="974" t="s">
        <v>395</v>
      </c>
      <c r="AB15" s="974" t="s">
        <v>395</v>
      </c>
    </row>
    <row r="16" spans="1:28" s="12" customFormat="1" ht="12.75" customHeight="1" x14ac:dyDescent="0.25">
      <c r="C16" s="234"/>
      <c r="F16" s="2"/>
      <c r="G16" s="125" t="s">
        <v>128</v>
      </c>
      <c r="H16" s="2"/>
      <c r="I16" s="2"/>
      <c r="J16" s="2"/>
      <c r="K16" s="323"/>
      <c r="N16" s="987"/>
      <c r="R16" s="967"/>
      <c r="S16" s="967"/>
      <c r="T16" s="967"/>
    </row>
    <row r="17" spans="1:28" s="4" customFormat="1" ht="15" customHeight="1" x14ac:dyDescent="0.25">
      <c r="A17" s="4" t="s">
        <v>5</v>
      </c>
      <c r="B17" s="223">
        <f ca="1">SUM(Daten!J161)</f>
        <v>361</v>
      </c>
      <c r="C17" s="338">
        <f ca="1">SUM(Daten!J175)</f>
        <v>6134468.4199999999</v>
      </c>
      <c r="D17" s="85">
        <f t="shared" ref="D17:D27" ca="1" si="0">ROUND(C17/B17*1,0)</f>
        <v>16993</v>
      </c>
      <c r="E17" s="86">
        <f ca="1">D17/$D$29*100</f>
        <v>87.475548234325132</v>
      </c>
      <c r="F17" s="226">
        <f ca="1">ROUND(B17*$D$29*1,0)/1</f>
        <v>7012786</v>
      </c>
      <c r="G17" s="130">
        <f ca="1">SUM(II_2!I17)</f>
        <v>3576</v>
      </c>
      <c r="H17" s="226">
        <f ca="1">ROUND(F17/G17,0)</f>
        <v>1961</v>
      </c>
      <c r="I17" s="226">
        <f ca="1">H17-H$29</f>
        <v>188</v>
      </c>
      <c r="J17" s="226">
        <f ca="1">IF(I17&gt;0,I17,"")</f>
        <v>188</v>
      </c>
      <c r="K17" s="767">
        <f t="shared" ref="K17:K27" ca="1" si="1">IF(J17="","",J17/J$29)</f>
        <v>8.6916319926028662E-2</v>
      </c>
      <c r="L17" s="838">
        <f ca="1">IF(J17="","0",ROUND(K17*L$29,2))</f>
        <v>469348.13</v>
      </c>
      <c r="N17" s="989">
        <f t="shared" ref="N17:N27" ca="1" si="2">IF(N$7="nein","0",IF(N$9="V1",L17,IF(N$9="V2",P17,IF(N$9="V3",V17,AA17))))</f>
        <v>647260.27</v>
      </c>
      <c r="P17" s="838">
        <f t="shared" ref="P17:P27" ca="1" si="3">P$30*B17</f>
        <v>504503.1055900621</v>
      </c>
      <c r="R17" s="971">
        <f ca="1">SUM(II_2!K17)</f>
        <v>72.073096574980056</v>
      </c>
      <c r="S17" s="993">
        <f>SUM(Daten!J59)</f>
        <v>1.5</v>
      </c>
      <c r="T17" s="972">
        <f ca="1">B17</f>
        <v>361</v>
      </c>
      <c r="U17" s="975">
        <f ca="1">T17*S17</f>
        <v>541.5</v>
      </c>
      <c r="V17" s="69">
        <f ca="1">ROUND(U17/U$29*V$29,2)</f>
        <v>622944.18000000005</v>
      </c>
      <c r="X17" s="1000">
        <f ca="1">B17/G17</f>
        <v>0.10095078299776286</v>
      </c>
      <c r="Y17" s="1001">
        <f ca="1">ROUND(X$29*G17,0)</f>
        <v>326</v>
      </c>
      <c r="Z17" s="35">
        <f ca="1">IF(B17-Y17&gt;0,B17-Y17,0)</f>
        <v>35</v>
      </c>
      <c r="AA17" s="1008">
        <f ca="1">ROUND(Z17/Z$29*AA$29,2)</f>
        <v>647260.27</v>
      </c>
      <c r="AB17" s="226">
        <f ca="1">Z17*D$29</f>
        <v>679910</v>
      </c>
    </row>
    <row r="18" spans="1:28" s="4" customFormat="1" ht="15" customHeight="1" x14ac:dyDescent="0.25">
      <c r="A18" s="4" t="s">
        <v>6</v>
      </c>
      <c r="B18" s="223">
        <f ca="1">SUM(Daten!J162)</f>
        <v>524</v>
      </c>
      <c r="C18" s="338">
        <f ca="1">SUM(Daten!J176)</f>
        <v>10057878.719999999</v>
      </c>
      <c r="D18" s="85">
        <f t="shared" ca="1" si="0"/>
        <v>19194</v>
      </c>
      <c r="E18" s="86">
        <f t="shared" ref="E18:E27" ca="1" si="4">D18/$D$29*100</f>
        <v>98.805724287037989</v>
      </c>
      <c r="F18" s="226">
        <f t="shared" ref="F18:F27" ca="1" si="5">ROUND(B18*$D$29*1,0)/1</f>
        <v>10179224</v>
      </c>
      <c r="G18" s="130">
        <f ca="1">SUM(II_2!I18)</f>
        <v>5379</v>
      </c>
      <c r="H18" s="226">
        <f t="shared" ref="H18:H29" ca="1" si="6">ROUND(F18/G18,0)</f>
        <v>1892</v>
      </c>
      <c r="I18" s="226">
        <f t="shared" ref="I18:I27" ca="1" si="7">H18-H$29</f>
        <v>119</v>
      </c>
      <c r="J18" s="226">
        <f t="shared" ref="J18:J27" ca="1" si="8">IF(I18&gt;0,I18,"")</f>
        <v>119</v>
      </c>
      <c r="K18" s="767">
        <f t="shared" ca="1" si="1"/>
        <v>5.5016181229773461E-2</v>
      </c>
      <c r="L18" s="838">
        <f t="shared" ref="L18:L27" ca="1" si="9">IF(J18="","0",ROUND(K18*L$29,2))</f>
        <v>297087.38</v>
      </c>
      <c r="N18" s="989">
        <f t="shared" ca="1" si="2"/>
        <v>610273.97</v>
      </c>
      <c r="P18" s="838">
        <f t="shared" ca="1" si="3"/>
        <v>732298.13664596272</v>
      </c>
      <c r="R18" s="971">
        <f ca="1">SUM(II_2!K18)</f>
        <v>65.740323943550749</v>
      </c>
      <c r="S18" s="994">
        <f>SUM(Daten!J60)</f>
        <v>1.5</v>
      </c>
      <c r="T18" s="972">
        <f t="shared" ref="T18:T27" ca="1" si="10">B18</f>
        <v>524</v>
      </c>
      <c r="U18" s="975">
        <f t="shared" ref="U18:U27" ca="1" si="11">T18*S18</f>
        <v>786</v>
      </c>
      <c r="V18" s="69">
        <f t="shared" ref="V18:V26" ca="1" si="12">ROUND(U18/U$29*V$29,2)</f>
        <v>904218.15</v>
      </c>
      <c r="X18" s="1000">
        <f t="shared" ref="X18:X27" ca="1" si="13">B18/G18</f>
        <v>9.7415876556980849E-2</v>
      </c>
      <c r="Y18" s="1001">
        <f t="shared" ref="Y18:Y27" ca="1" si="14">ROUND(X$29*G18,0)</f>
        <v>491</v>
      </c>
      <c r="Z18" s="35">
        <f t="shared" ref="Z18:Z26" ca="1" si="15">IF(B18-Y18&gt;0,B18-Y18,0)</f>
        <v>33</v>
      </c>
      <c r="AA18" s="1008">
        <f t="shared" ref="AA18:AA26" ca="1" si="16">ROUND(Z18/Z$29*AA$29,2)</f>
        <v>610273.97</v>
      </c>
      <c r="AB18" s="226">
        <f t="shared" ref="AB18:AB26" ca="1" si="17">Z18*D$29</f>
        <v>641058</v>
      </c>
    </row>
    <row r="19" spans="1:28" s="4" customFormat="1" ht="15" customHeight="1" x14ac:dyDescent="0.25">
      <c r="A19" s="4" t="s">
        <v>7</v>
      </c>
      <c r="B19" s="223">
        <f ca="1">SUM(Daten!J163)</f>
        <v>203</v>
      </c>
      <c r="C19" s="338">
        <f ca="1">SUM(Daten!J177)</f>
        <v>3455992.2199999993</v>
      </c>
      <c r="D19" s="85">
        <f t="shared" ca="1" si="0"/>
        <v>17025</v>
      </c>
      <c r="E19" s="86">
        <f t="shared" ca="1" si="4"/>
        <v>87.640275918871609</v>
      </c>
      <c r="F19" s="226">
        <f t="shared" ca="1" si="5"/>
        <v>3943478</v>
      </c>
      <c r="G19" s="130">
        <f ca="1">SUM(II_2!I19)</f>
        <v>1833</v>
      </c>
      <c r="H19" s="226">
        <f t="shared" ca="1" si="6"/>
        <v>2151</v>
      </c>
      <c r="I19" s="226">
        <f t="shared" ca="1" si="7"/>
        <v>378</v>
      </c>
      <c r="J19" s="226">
        <f t="shared" ca="1" si="8"/>
        <v>378</v>
      </c>
      <c r="K19" s="767">
        <f t="shared" ca="1" si="1"/>
        <v>0.17475728155339806</v>
      </c>
      <c r="L19" s="838">
        <f t="shared" ca="1" si="9"/>
        <v>943689.32</v>
      </c>
      <c r="N19" s="989">
        <f t="shared" ca="1" si="2"/>
        <v>665753.42000000004</v>
      </c>
      <c r="P19" s="838">
        <f t="shared" ca="1" si="3"/>
        <v>283695.65217391303</v>
      </c>
      <c r="R19" s="971">
        <f ca="1">SUM(II_2!K19)</f>
        <v>50.888041255024596</v>
      </c>
      <c r="S19" s="994">
        <f>SUM(Daten!J61)</f>
        <v>1.5</v>
      </c>
      <c r="T19" s="972">
        <f t="shared" ca="1" si="10"/>
        <v>203</v>
      </c>
      <c r="U19" s="975">
        <f t="shared" ca="1" si="11"/>
        <v>304.5</v>
      </c>
      <c r="V19" s="69">
        <f t="shared" ca="1" si="12"/>
        <v>350298.25</v>
      </c>
      <c r="X19" s="1000">
        <f t="shared" ca="1" si="13"/>
        <v>0.11074740861974905</v>
      </c>
      <c r="Y19" s="1001">
        <f t="shared" ca="1" si="14"/>
        <v>167</v>
      </c>
      <c r="Z19" s="35">
        <f t="shared" ca="1" si="15"/>
        <v>36</v>
      </c>
      <c r="AA19" s="1008">
        <f t="shared" ca="1" si="16"/>
        <v>665753.42000000004</v>
      </c>
      <c r="AB19" s="226">
        <f t="shared" ca="1" si="17"/>
        <v>699336</v>
      </c>
    </row>
    <row r="20" spans="1:28" s="4" customFormat="1" ht="15" customHeight="1" x14ac:dyDescent="0.25">
      <c r="A20" s="4" t="s">
        <v>8</v>
      </c>
      <c r="B20" s="223">
        <f ca="1">SUM(Daten!J164)</f>
        <v>101</v>
      </c>
      <c r="C20" s="338">
        <f ca="1">SUM(Daten!J178)</f>
        <v>2241381.2400000002</v>
      </c>
      <c r="D20" s="85">
        <f t="shared" ca="1" si="0"/>
        <v>22192</v>
      </c>
      <c r="E20" s="86">
        <f t="shared" ca="1" si="4"/>
        <v>114.23864923298672</v>
      </c>
      <c r="F20" s="226">
        <f t="shared" ca="1" si="5"/>
        <v>1962026</v>
      </c>
      <c r="G20" s="130">
        <f ca="1">SUM(II_2!I20)</f>
        <v>1391</v>
      </c>
      <c r="H20" s="226">
        <f t="shared" ca="1" si="6"/>
        <v>1411</v>
      </c>
      <c r="I20" s="226">
        <f t="shared" ca="1" si="7"/>
        <v>-362</v>
      </c>
      <c r="J20" s="226" t="str">
        <f t="shared" ca="1" si="8"/>
        <v/>
      </c>
      <c r="K20" s="767" t="str">
        <f t="shared" ca="1" si="1"/>
        <v/>
      </c>
      <c r="L20" s="838" t="str">
        <f t="shared" ca="1" si="9"/>
        <v>0</v>
      </c>
      <c r="N20" s="989">
        <f t="shared" ca="1" si="2"/>
        <v>0</v>
      </c>
      <c r="P20" s="838">
        <f t="shared" ca="1" si="3"/>
        <v>141149.06832298136</v>
      </c>
      <c r="R20" s="971">
        <f ca="1">SUM(II_2!K20)</f>
        <v>78.893127058210339</v>
      </c>
      <c r="S20" s="994">
        <f>SUM(Daten!J62)</f>
        <v>1.5</v>
      </c>
      <c r="T20" s="972">
        <f t="shared" ca="1" si="10"/>
        <v>101</v>
      </c>
      <c r="U20" s="975">
        <f t="shared" ca="1" si="11"/>
        <v>151.5</v>
      </c>
      <c r="V20" s="69">
        <f t="shared" ca="1" si="12"/>
        <v>174286.32</v>
      </c>
      <c r="X20" s="1000">
        <f ca="1">B20/G20</f>
        <v>7.2609633357296907E-2</v>
      </c>
      <c r="Y20" s="1001">
        <f t="shared" ca="1" si="14"/>
        <v>127</v>
      </c>
      <c r="Z20" s="35">
        <f t="shared" ca="1" si="15"/>
        <v>0</v>
      </c>
      <c r="AA20" s="1008">
        <f t="shared" ca="1" si="16"/>
        <v>0</v>
      </c>
      <c r="AB20" s="226">
        <f t="shared" ca="1" si="17"/>
        <v>0</v>
      </c>
    </row>
    <row r="21" spans="1:28" s="4" customFormat="1" ht="15" customHeight="1" x14ac:dyDescent="0.25">
      <c r="A21" s="4" t="s">
        <v>9</v>
      </c>
      <c r="B21" s="223">
        <f ca="1">SUM(Daten!J165)</f>
        <v>398</v>
      </c>
      <c r="C21" s="338">
        <f ca="1">SUM(Daten!J179)</f>
        <v>6941409.6499999994</v>
      </c>
      <c r="D21" s="85">
        <f t="shared" ca="1" si="0"/>
        <v>17441</v>
      </c>
      <c r="E21" s="86">
        <f ca="1">D21/$D$29*100</f>
        <v>89.7817358179759</v>
      </c>
      <c r="F21" s="226">
        <f ca="1">ROUND(B21*$D$29*1,0)/1</f>
        <v>7731548</v>
      </c>
      <c r="G21" s="130">
        <f ca="1">SUM(II_2!I21)</f>
        <v>4515</v>
      </c>
      <c r="H21" s="226">
        <f t="shared" ca="1" si="6"/>
        <v>1712</v>
      </c>
      <c r="I21" s="226">
        <f t="shared" ca="1" si="7"/>
        <v>-61</v>
      </c>
      <c r="J21" s="226" t="str">
        <f t="shared" ca="1" si="8"/>
        <v/>
      </c>
      <c r="K21" s="767" t="str">
        <f t="shared" ca="1" si="1"/>
        <v/>
      </c>
      <c r="L21" s="838" t="str">
        <f t="shared" ca="1" si="9"/>
        <v>0</v>
      </c>
      <c r="N21" s="989">
        <f t="shared" ca="1" si="2"/>
        <v>0</v>
      </c>
      <c r="P21" s="838">
        <f t="shared" ca="1" si="3"/>
        <v>556211.18012422358</v>
      </c>
      <c r="R21" s="971">
        <f ca="1">SUM(II_2!K21)</f>
        <v>91.012975115891564</v>
      </c>
      <c r="S21" s="994">
        <f>SUM(Daten!J63)</f>
        <v>1</v>
      </c>
      <c r="T21" s="972">
        <f t="shared" ca="1" si="10"/>
        <v>398</v>
      </c>
      <c r="U21" s="975">
        <f t="shared" ca="1" si="11"/>
        <v>398</v>
      </c>
      <c r="V21" s="69">
        <f t="shared" ca="1" si="12"/>
        <v>457861.1</v>
      </c>
      <c r="X21" s="1000">
        <f ca="1">B21/G21</f>
        <v>8.8150609080841644E-2</v>
      </c>
      <c r="Y21" s="1001">
        <f t="shared" ca="1" si="14"/>
        <v>412</v>
      </c>
      <c r="Z21" s="35">
        <f t="shared" ca="1" si="15"/>
        <v>0</v>
      </c>
      <c r="AA21" s="1008">
        <f t="shared" ca="1" si="16"/>
        <v>0</v>
      </c>
      <c r="AB21" s="226">
        <f t="shared" ca="1" si="17"/>
        <v>0</v>
      </c>
    </row>
    <row r="22" spans="1:28" s="4" customFormat="1" ht="15" customHeight="1" x14ac:dyDescent="0.25">
      <c r="A22" s="278" t="s">
        <v>185</v>
      </c>
      <c r="B22" s="223">
        <f ca="1">SUM(Daten!J166)</f>
        <v>216</v>
      </c>
      <c r="C22" s="338">
        <f ca="1">SUM(Daten!J180)</f>
        <v>3998440.5599999996</v>
      </c>
      <c r="D22" s="85">
        <f t="shared" ca="1" si="0"/>
        <v>18511</v>
      </c>
      <c r="E22" s="86">
        <f ca="1">D22/$D$29*100</f>
        <v>95.289817769998976</v>
      </c>
      <c r="F22" s="226">
        <f t="shared" ca="1" si="5"/>
        <v>4196016</v>
      </c>
      <c r="G22" s="130">
        <f ca="1">SUM(II_2!I22)</f>
        <v>2112</v>
      </c>
      <c r="H22" s="226">
        <f t="shared" ca="1" si="6"/>
        <v>1987</v>
      </c>
      <c r="I22" s="226">
        <f t="shared" ca="1" si="7"/>
        <v>214</v>
      </c>
      <c r="J22" s="226">
        <f t="shared" ca="1" si="8"/>
        <v>214</v>
      </c>
      <c r="K22" s="767">
        <f t="shared" ca="1" si="1"/>
        <v>9.8936662043458162E-2</v>
      </c>
      <c r="L22" s="838">
        <f t="shared" ca="1" si="9"/>
        <v>534257.98</v>
      </c>
      <c r="N22" s="989">
        <f t="shared" ca="1" si="2"/>
        <v>425342.47</v>
      </c>
      <c r="P22" s="838">
        <f t="shared" ca="1" si="3"/>
        <v>301863.3540372671</v>
      </c>
      <c r="R22" s="971">
        <f ca="1">SUM(II_2!K22)</f>
        <v>57.847852353763415</v>
      </c>
      <c r="S22" s="994">
        <f>SUM(Daten!J64)</f>
        <v>1.5</v>
      </c>
      <c r="T22" s="972">
        <f t="shared" ca="1" si="10"/>
        <v>216</v>
      </c>
      <c r="U22" s="975">
        <f t="shared" ca="1" si="11"/>
        <v>324</v>
      </c>
      <c r="V22" s="69">
        <f t="shared" ca="1" si="12"/>
        <v>372731.15</v>
      </c>
      <c r="X22" s="1000">
        <f t="shared" ca="1" si="13"/>
        <v>0.10227272727272728</v>
      </c>
      <c r="Y22" s="1001">
        <f t="shared" ca="1" si="14"/>
        <v>193</v>
      </c>
      <c r="Z22" s="35">
        <f ca="1">IF(B22-Y22&gt;0,B22-Y22,0)</f>
        <v>23</v>
      </c>
      <c r="AA22" s="1008">
        <f t="shared" ca="1" si="16"/>
        <v>425342.47</v>
      </c>
      <c r="AB22" s="226">
        <f t="shared" ca="1" si="17"/>
        <v>446798</v>
      </c>
    </row>
    <row r="23" spans="1:28" s="4" customFormat="1" ht="15" customHeight="1" x14ac:dyDescent="0.25">
      <c r="A23" s="279" t="s">
        <v>194</v>
      </c>
      <c r="B23" s="223">
        <f ca="1">SUM(Daten!J167)</f>
        <v>390</v>
      </c>
      <c r="C23" s="338">
        <f ca="1">SUM(Daten!J181)</f>
        <v>9305627.3985714279</v>
      </c>
      <c r="D23" s="85">
        <f t="shared" ca="1" si="0"/>
        <v>23861</v>
      </c>
      <c r="E23" s="86">
        <f t="shared" ca="1" si="4"/>
        <v>122.83022753011427</v>
      </c>
      <c r="F23" s="226">
        <f t="shared" ca="1" si="5"/>
        <v>7576140</v>
      </c>
      <c r="G23" s="130">
        <f ca="1">SUM(II_2!I23)</f>
        <v>5677</v>
      </c>
      <c r="H23" s="226">
        <f t="shared" ca="1" si="6"/>
        <v>1335</v>
      </c>
      <c r="I23" s="226">
        <f t="shared" ca="1" si="7"/>
        <v>-438</v>
      </c>
      <c r="J23" s="226" t="str">
        <f t="shared" ca="1" si="8"/>
        <v/>
      </c>
      <c r="K23" s="767" t="str">
        <f t="shared" ca="1" si="1"/>
        <v/>
      </c>
      <c r="L23" s="838" t="str">
        <f t="shared" ca="1" si="9"/>
        <v>0</v>
      </c>
      <c r="N23" s="989">
        <f t="shared" ca="1" si="2"/>
        <v>0</v>
      </c>
      <c r="P23" s="838">
        <f t="shared" ca="1" si="3"/>
        <v>545031.05590062111</v>
      </c>
      <c r="R23" s="971">
        <f ca="1">SUM(II_2!K23)</f>
        <v>232.94794948944539</v>
      </c>
      <c r="S23" s="994">
        <f>SUM(Daten!J65)</f>
        <v>0.5</v>
      </c>
      <c r="T23" s="972">
        <f t="shared" ca="1" si="10"/>
        <v>390</v>
      </c>
      <c r="U23" s="975">
        <f t="shared" ca="1" si="11"/>
        <v>195</v>
      </c>
      <c r="V23" s="69">
        <f t="shared" ca="1" si="12"/>
        <v>224328.93</v>
      </c>
      <c r="X23" s="1000">
        <f t="shared" ca="1" si="13"/>
        <v>6.8698256121190765E-2</v>
      </c>
      <c r="Y23" s="1001">
        <f t="shared" ca="1" si="14"/>
        <v>518</v>
      </c>
      <c r="Z23" s="35">
        <f t="shared" ca="1" si="15"/>
        <v>0</v>
      </c>
      <c r="AA23" s="1008">
        <f t="shared" ca="1" si="16"/>
        <v>0</v>
      </c>
      <c r="AB23" s="226">
        <f t="shared" ca="1" si="17"/>
        <v>0</v>
      </c>
    </row>
    <row r="24" spans="1:28" s="4" customFormat="1" ht="15" customHeight="1" x14ac:dyDescent="0.25">
      <c r="A24" s="4" t="s">
        <v>12</v>
      </c>
      <c r="B24" s="223">
        <f ca="1">SUM(Daten!J168)</f>
        <v>367</v>
      </c>
      <c r="C24" s="338">
        <f ca="1">SUM(Daten!J182)</f>
        <v>6612031.0199999996</v>
      </c>
      <c r="D24" s="85">
        <f t="shared" ca="1" si="0"/>
        <v>18016</v>
      </c>
      <c r="E24" s="86">
        <f t="shared" ca="1" si="4"/>
        <v>92.741686399670542</v>
      </c>
      <c r="F24" s="226">
        <f t="shared" ca="1" si="5"/>
        <v>7129342</v>
      </c>
      <c r="G24" s="130">
        <f ca="1">SUM(II_2!I24)</f>
        <v>3139</v>
      </c>
      <c r="H24" s="226">
        <f t="shared" ca="1" si="6"/>
        <v>2271</v>
      </c>
      <c r="I24" s="226">
        <f t="shared" ca="1" si="7"/>
        <v>498</v>
      </c>
      <c r="J24" s="226">
        <f t="shared" ca="1" si="8"/>
        <v>498</v>
      </c>
      <c r="K24" s="767">
        <f t="shared" ca="1" si="1"/>
        <v>0.2302357836338419</v>
      </c>
      <c r="L24" s="838">
        <f t="shared" ca="1" si="9"/>
        <v>1243273.23</v>
      </c>
      <c r="N24" s="989">
        <f t="shared" ca="1" si="2"/>
        <v>1497945.21</v>
      </c>
      <c r="P24" s="838">
        <f t="shared" ca="1" si="3"/>
        <v>512888.19875776395</v>
      </c>
      <c r="R24" s="971">
        <f ca="1">SUM(II_2!K24)</f>
        <v>58.529381569491498</v>
      </c>
      <c r="S24" s="994">
        <f>SUM(Daten!J66)</f>
        <v>1.5</v>
      </c>
      <c r="T24" s="972">
        <f t="shared" ca="1" si="10"/>
        <v>367</v>
      </c>
      <c r="U24" s="975">
        <f t="shared" ca="1" si="11"/>
        <v>550.5</v>
      </c>
      <c r="V24" s="69">
        <f t="shared" ca="1" si="12"/>
        <v>633297.82999999996</v>
      </c>
      <c r="X24" s="1000">
        <f t="shared" ca="1" si="13"/>
        <v>0.11691621535520867</v>
      </c>
      <c r="Y24" s="1001">
        <f t="shared" ca="1" si="14"/>
        <v>286</v>
      </c>
      <c r="Z24" s="35">
        <f ca="1">IF(B24-Y24&gt;0,B24-Y24,0)</f>
        <v>81</v>
      </c>
      <c r="AA24" s="1008">
        <f t="shared" ca="1" si="16"/>
        <v>1497945.21</v>
      </c>
      <c r="AB24" s="226">
        <f t="shared" ca="1" si="17"/>
        <v>1573506</v>
      </c>
    </row>
    <row r="25" spans="1:28" s="4" customFormat="1" ht="15" customHeight="1" x14ac:dyDescent="0.25">
      <c r="A25" s="278" t="s">
        <v>193</v>
      </c>
      <c r="B25" s="223">
        <f ca="1">SUM(Daten!J169)</f>
        <v>742</v>
      </c>
      <c r="C25" s="338">
        <f ca="1">SUM(Daten!J183)</f>
        <v>14658482.370000003</v>
      </c>
      <c r="D25" s="85">
        <f t="shared" ca="1" si="0"/>
        <v>19755</v>
      </c>
      <c r="E25" s="86">
        <f t="shared" ca="1" si="4"/>
        <v>101.69360650674355</v>
      </c>
      <c r="F25" s="226">
        <f t="shared" ca="1" si="5"/>
        <v>14414092</v>
      </c>
      <c r="G25" s="130">
        <f ca="1">SUM(II_2!I25)</f>
        <v>8160</v>
      </c>
      <c r="H25" s="226">
        <f t="shared" ca="1" si="6"/>
        <v>1766</v>
      </c>
      <c r="I25" s="226">
        <f t="shared" ca="1" si="7"/>
        <v>-7</v>
      </c>
      <c r="J25" s="226" t="str">
        <f t="shared" ca="1" si="8"/>
        <v/>
      </c>
      <c r="K25" s="767" t="str">
        <f t="shared" ca="1" si="1"/>
        <v/>
      </c>
      <c r="L25" s="838" t="str">
        <f t="shared" ca="1" si="9"/>
        <v>0</v>
      </c>
      <c r="N25" s="989">
        <f t="shared" ca="1" si="2"/>
        <v>0</v>
      </c>
      <c r="P25" s="838">
        <f t="shared" ca="1" si="3"/>
        <v>1036956.5217391305</v>
      </c>
      <c r="R25" s="971">
        <f ca="1">SUM(II_2!K25)</f>
        <v>95.619417659740819</v>
      </c>
      <c r="S25" s="994">
        <f>SUM(Daten!J67)</f>
        <v>1</v>
      </c>
      <c r="T25" s="972">
        <f t="shared" ca="1" si="10"/>
        <v>742</v>
      </c>
      <c r="U25" s="975">
        <f t="shared" ca="1" si="11"/>
        <v>742</v>
      </c>
      <c r="V25" s="69">
        <f t="shared" ca="1" si="12"/>
        <v>853600.34</v>
      </c>
      <c r="X25" s="1000">
        <f t="shared" ca="1" si="13"/>
        <v>9.0931372549019604E-2</v>
      </c>
      <c r="Y25" s="1001">
        <f t="shared" ca="1" si="14"/>
        <v>745</v>
      </c>
      <c r="Z25" s="35">
        <f t="shared" ca="1" si="15"/>
        <v>0</v>
      </c>
      <c r="AA25" s="1008">
        <f t="shared" ca="1" si="16"/>
        <v>0</v>
      </c>
      <c r="AB25" s="226">
        <f t="shared" ca="1" si="17"/>
        <v>0</v>
      </c>
    </row>
    <row r="26" spans="1:28" s="4" customFormat="1" ht="15" customHeight="1" x14ac:dyDescent="0.25">
      <c r="A26" s="4" t="s">
        <v>14</v>
      </c>
      <c r="B26" s="223">
        <f ca="1">SUM(Daten!J170)</f>
        <v>284</v>
      </c>
      <c r="C26" s="338">
        <f ca="1">SUM(Daten!J184)</f>
        <v>6727763.6099999994</v>
      </c>
      <c r="D26" s="85">
        <f t="shared" ca="1" si="0"/>
        <v>23689</v>
      </c>
      <c r="E26" s="86">
        <f t="shared" ca="1" si="4"/>
        <v>121.94481622567692</v>
      </c>
      <c r="F26" s="226">
        <f t="shared" ca="1" si="5"/>
        <v>5516984</v>
      </c>
      <c r="G26" s="130">
        <f ca="1">SUM(II_2!I26)</f>
        <v>4438</v>
      </c>
      <c r="H26" s="226">
        <f t="shared" ca="1" si="6"/>
        <v>1243</v>
      </c>
      <c r="I26" s="226">
        <f t="shared" ca="1" si="7"/>
        <v>-530</v>
      </c>
      <c r="J26" s="226" t="str">
        <f t="shared" ca="1" si="8"/>
        <v/>
      </c>
      <c r="K26" s="767" t="str">
        <f t="shared" ca="1" si="1"/>
        <v/>
      </c>
      <c r="L26" s="838" t="str">
        <f t="shared" ca="1" si="9"/>
        <v>0</v>
      </c>
      <c r="N26" s="989">
        <f t="shared" ca="1" si="2"/>
        <v>0</v>
      </c>
      <c r="P26" s="838">
        <f t="shared" ca="1" si="3"/>
        <v>396894.40993788821</v>
      </c>
      <c r="R26" s="971">
        <f ca="1">SUM(II_2!K26)</f>
        <v>112.39940928869829</v>
      </c>
      <c r="S26" s="994">
        <f>SUM(Daten!J68)</f>
        <v>1</v>
      </c>
      <c r="T26" s="972">
        <f t="shared" ca="1" si="10"/>
        <v>284</v>
      </c>
      <c r="U26" s="975">
        <f t="shared" ca="1" si="11"/>
        <v>284</v>
      </c>
      <c r="V26" s="69">
        <f t="shared" ca="1" si="12"/>
        <v>326714.96000000002</v>
      </c>
      <c r="X26" s="1000">
        <f t="shared" ca="1" si="13"/>
        <v>6.3992789544840015E-2</v>
      </c>
      <c r="Y26" s="1001">
        <f t="shared" ca="1" si="14"/>
        <v>405</v>
      </c>
      <c r="Z26" s="35">
        <f t="shared" ca="1" si="15"/>
        <v>0</v>
      </c>
      <c r="AA26" s="1008">
        <f t="shared" ca="1" si="16"/>
        <v>0</v>
      </c>
      <c r="AB26" s="226">
        <f t="shared" ca="1" si="17"/>
        <v>0</v>
      </c>
    </row>
    <row r="27" spans="1:28" s="4" customFormat="1" ht="15" customHeight="1" x14ac:dyDescent="0.25">
      <c r="A27" s="4" t="s">
        <v>15</v>
      </c>
      <c r="B27" s="223">
        <f ca="1">SUM(Daten!J171)</f>
        <v>278</v>
      </c>
      <c r="C27" s="338">
        <f ca="1">SUM(Daten!J185)</f>
        <v>4928985.6900000004</v>
      </c>
      <c r="D27" s="85">
        <f t="shared" ca="1" si="0"/>
        <v>17730</v>
      </c>
      <c r="E27" s="86">
        <f t="shared" ca="1" si="4"/>
        <v>91.269432719036345</v>
      </c>
      <c r="F27" s="226">
        <f t="shared" ca="1" si="5"/>
        <v>5400428</v>
      </c>
      <c r="G27" s="130">
        <f ca="1">SUM(II_2!I27)</f>
        <v>2127</v>
      </c>
      <c r="H27" s="226">
        <f t="shared" ca="1" si="6"/>
        <v>2539</v>
      </c>
      <c r="I27" s="226">
        <f t="shared" ca="1" si="7"/>
        <v>766</v>
      </c>
      <c r="J27" s="226">
        <f t="shared" ca="1" si="8"/>
        <v>766</v>
      </c>
      <c r="K27" s="767">
        <f t="shared" ca="1" si="1"/>
        <v>0.35413777161349974</v>
      </c>
      <c r="L27" s="838">
        <f t="shared" ca="1" si="9"/>
        <v>1912343.97</v>
      </c>
      <c r="N27" s="989">
        <f t="shared" ca="1" si="2"/>
        <v>1553424.66</v>
      </c>
      <c r="P27" s="838">
        <f t="shared" ca="1" si="3"/>
        <v>388509.31677018636</v>
      </c>
      <c r="R27" s="971">
        <f ca="1">SUM(II_2!K27)</f>
        <v>47.944751119429505</v>
      </c>
      <c r="S27" s="995">
        <f>SUM(Daten!J69)</f>
        <v>1.5</v>
      </c>
      <c r="T27" s="972">
        <f t="shared" ca="1" si="10"/>
        <v>278</v>
      </c>
      <c r="U27" s="975">
        <f t="shared" ca="1" si="11"/>
        <v>417</v>
      </c>
      <c r="V27" s="69">
        <f ca="1">ROUND(U27/U$29*V$29,2)</f>
        <v>479718.79</v>
      </c>
      <c r="X27" s="1000">
        <f t="shared" ca="1" si="13"/>
        <v>0.13070051716031969</v>
      </c>
      <c r="Y27" s="1001">
        <f t="shared" ca="1" si="14"/>
        <v>194</v>
      </c>
      <c r="Z27" s="35">
        <f ca="1">IF(B27-Y27&gt;0,B27-Y27,0)</f>
        <v>84</v>
      </c>
      <c r="AA27" s="1008">
        <f ca="1">ROUND(Z27/Z$29*AA$29,2)</f>
        <v>1553424.66</v>
      </c>
      <c r="AB27" s="226">
        <f ca="1">Z27*D$29</f>
        <v>1631784</v>
      </c>
    </row>
    <row r="28" spans="1:28" s="4" customFormat="1" ht="15" x14ac:dyDescent="0.25">
      <c r="B28" s="88"/>
      <c r="C28" s="88"/>
      <c r="D28" s="85"/>
      <c r="E28" s="86"/>
      <c r="F28" s="89"/>
      <c r="G28" s="130"/>
      <c r="H28" s="226"/>
      <c r="I28" s="89"/>
      <c r="J28" s="89"/>
      <c r="K28" s="153"/>
      <c r="L28" s="72"/>
      <c r="N28" s="990"/>
      <c r="P28" s="839"/>
      <c r="R28" s="278"/>
      <c r="S28" s="278"/>
      <c r="T28" s="973"/>
      <c r="U28" s="975"/>
    </row>
    <row r="29" spans="1:28" s="32" customFormat="1" ht="15" x14ac:dyDescent="0.25">
      <c r="B29" s="53">
        <f ca="1">SUM(B17:B27)</f>
        <v>3864</v>
      </c>
      <c r="C29" s="53">
        <f ca="1">SUM(C17:C27)</f>
        <v>75062460.898571432</v>
      </c>
      <c r="D29" s="90">
        <f ca="1">ROUND(C29/B29*1,0)</f>
        <v>19426</v>
      </c>
      <c r="E29" s="87">
        <f ca="1">D29/$D$29*100</f>
        <v>100</v>
      </c>
      <c r="F29" s="91">
        <f ca="1">SUM(F17:F27)</f>
        <v>75062064</v>
      </c>
      <c r="G29" s="141">
        <f ca="1">SUM(G17:G27)</f>
        <v>42347</v>
      </c>
      <c r="H29" s="226">
        <f t="shared" ca="1" si="6"/>
        <v>1773</v>
      </c>
      <c r="I29" s="91"/>
      <c r="J29" s="91">
        <f ca="1">SUM(J17:J27)</f>
        <v>2163</v>
      </c>
      <c r="K29" s="767">
        <f ca="1">SUM(K17:K27)</f>
        <v>1</v>
      </c>
      <c r="L29" s="56">
        <f ca="1">IF(Para_2!L23="ja",IF(AND(Para_2!L53="ja",Para_2!L56="ja"),M_2!N19,M_2!I17),M_2!I35)</f>
        <v>5400000</v>
      </c>
      <c r="N29" s="991">
        <f ca="1">SUM(N17:N28)</f>
        <v>5400000</v>
      </c>
      <c r="P29" s="56">
        <f ca="1">L29</f>
        <v>5400000</v>
      </c>
      <c r="S29" s="970"/>
      <c r="U29" s="976">
        <f ca="1">SUM(U17:U28)</f>
        <v>4694</v>
      </c>
      <c r="V29" s="56">
        <f ca="1">L29</f>
        <v>5400000</v>
      </c>
      <c r="X29" s="999">
        <f ca="1">SUM(B29/G29)</f>
        <v>9.1246133138120758E-2</v>
      </c>
      <c r="Y29" s="69">
        <f t="shared" ref="Y29" ca="1" si="18">SUM(Y17:Y28)</f>
        <v>3864</v>
      </c>
      <c r="Z29" s="69">
        <f ca="1">SUM(Z17:Z28)</f>
        <v>292</v>
      </c>
      <c r="AA29" s="69">
        <f ca="1">SUM(L29)</f>
        <v>5400000</v>
      </c>
      <c r="AB29" s="69">
        <f ca="1">SUM(AB17:AB28)</f>
        <v>5672392</v>
      </c>
    </row>
    <row r="30" spans="1:28" s="4" customFormat="1" ht="15" x14ac:dyDescent="0.25">
      <c r="P30" s="965">
        <f ca="1">P29/B29</f>
        <v>1397.5155279503106</v>
      </c>
      <c r="S30" s="969"/>
    </row>
    <row r="31" spans="1:28" s="32" customFormat="1" ht="17.25" customHeight="1" x14ac:dyDescent="0.25">
      <c r="C31" s="69"/>
      <c r="D31" s="69"/>
      <c r="E31" s="69"/>
      <c r="P31" s="966" t="s">
        <v>366</v>
      </c>
      <c r="S31" s="970"/>
      <c r="V31" s="973">
        <f ca="1">SUM(V17:V27)</f>
        <v>5400000</v>
      </c>
    </row>
    <row r="32" spans="1:28" ht="15" x14ac:dyDescent="0.25">
      <c r="A32" t="s">
        <v>186</v>
      </c>
      <c r="L32" s="768">
        <f ca="1">IF(L35="ja",IF(L36="ja",IF(L37&gt;L39,L39,L37)),0)</f>
        <v>5400000</v>
      </c>
      <c r="S32" s="6"/>
      <c r="V32" s="509">
        <f ca="1">V31-V29</f>
        <v>0</v>
      </c>
    </row>
    <row r="33" spans="1:12" x14ac:dyDescent="0.2">
      <c r="B33" s="42"/>
      <c r="C33" s="42"/>
      <c r="D33" s="42"/>
      <c r="E33" s="42"/>
      <c r="G33" s="42"/>
      <c r="H33" s="42"/>
      <c r="I33" s="42"/>
      <c r="J33" s="42"/>
      <c r="K33" s="42"/>
    </row>
    <row r="34" spans="1:12" x14ac:dyDescent="0.2">
      <c r="B34" s="42"/>
      <c r="C34" s="42"/>
      <c r="D34" s="42"/>
      <c r="E34" s="42"/>
      <c r="G34" s="42"/>
      <c r="H34" s="42"/>
      <c r="I34" s="42"/>
      <c r="J34" s="42"/>
      <c r="K34" s="42"/>
    </row>
    <row r="35" spans="1:12" x14ac:dyDescent="0.2">
      <c r="A35" s="1450" t="str">
        <f>Para_2!C53</f>
        <v>Lastenausgleich Volksschule NEU</v>
      </c>
      <c r="B35" s="42"/>
      <c r="C35" s="42"/>
      <c r="D35" s="42"/>
      <c r="E35" s="42"/>
      <c r="G35" s="42"/>
      <c r="H35" s="42"/>
      <c r="I35" s="42"/>
      <c r="J35" s="42"/>
      <c r="K35" s="42"/>
      <c r="L35" s="772" t="str">
        <f ca="1">(Para_2!L53)</f>
        <v>ja</v>
      </c>
    </row>
    <row r="36" spans="1:12" x14ac:dyDescent="0.2">
      <c r="A36" s="1450" t="str">
        <f>Para_2!C56</f>
        <v>LA Volksschule  Ausgleich absolut in CHF</v>
      </c>
      <c r="B36" s="42"/>
      <c r="C36" s="42"/>
      <c r="D36" s="42"/>
      <c r="E36" s="42"/>
      <c r="G36" s="42"/>
      <c r="H36" s="42"/>
      <c r="L36" s="772" t="str">
        <f ca="1">(Para_2!L56)</f>
        <v>ja</v>
      </c>
    </row>
    <row r="37" spans="1:12" x14ac:dyDescent="0.2">
      <c r="A37" s="1450" t="str">
        <f>Para_2!C57</f>
        <v>LA Volksschule  Ausgleich: absolut in CHF (im Maximum øIst-Aufwand x Anzahl Schüler über ø Schülerquote pro ø Einwohner)</v>
      </c>
      <c r="B37" s="42"/>
      <c r="C37" s="42"/>
      <c r="D37" s="42"/>
      <c r="E37" s="42"/>
      <c r="G37" s="42"/>
      <c r="H37" s="42"/>
      <c r="I37" s="42"/>
      <c r="J37" s="42"/>
      <c r="K37" s="42"/>
      <c r="L37" s="1007">
        <f ca="1">(Para_2!L57)</f>
        <v>5400000</v>
      </c>
    </row>
    <row r="38" spans="1:12" x14ac:dyDescent="0.2">
      <c r="A38" s="1450" t="str">
        <f>Para_2!C58</f>
        <v>LA Volksschule  Ausgleich: x % vom Kantonsbeitrag</v>
      </c>
      <c r="B38" s="42"/>
      <c r="C38" s="42"/>
      <c r="D38" s="42"/>
      <c r="E38" s="42"/>
      <c r="L38" s="772">
        <f ca="1">(Para_2!L58)</f>
        <v>0.6</v>
      </c>
    </row>
    <row r="39" spans="1:12" ht="15" x14ac:dyDescent="0.25">
      <c r="A39" s="1450"/>
      <c r="B39" s="42"/>
      <c r="C39" s="42"/>
      <c r="D39" s="42"/>
      <c r="E39" s="42"/>
      <c r="L39" s="227">
        <f ca="1">SUM(Z29*ROUND(D29,-1))</f>
        <v>5673560</v>
      </c>
    </row>
    <row r="40" spans="1:12" x14ac:dyDescent="0.2">
      <c r="A40" s="1450" t="str">
        <f>Para_2!C59</f>
        <v>LA Volksschule  Ausgleich: max. x % aller Finanzausgleichsmittel</v>
      </c>
      <c r="B40" s="42"/>
      <c r="C40" s="42"/>
      <c r="D40" s="42"/>
      <c r="E40" s="42"/>
      <c r="L40" s="772">
        <f ca="1">(Para_2!L59)</f>
        <v>0.3</v>
      </c>
    </row>
    <row r="41" spans="1:12" ht="15" x14ac:dyDescent="0.25">
      <c r="A41" s="1450"/>
      <c r="L41" s="227">
        <f ca="1">ROUND(SUM(L40*M_2!C32),-3)</f>
        <v>5700000</v>
      </c>
    </row>
  </sheetData>
  <pageMargins left="0.59055118110236227" right="0.59055118110236227" top="0.27559055118110237" bottom="0.47244094488188981" header="0.51181102362204722" footer="0.31496062992125984"/>
  <pageSetup paperSize="8" scale="58" orientation="landscape" r:id="rId1"/>
  <headerFooter alignWithMargins="0">
    <oddFooter>&amp;C&amp;8Finanzausgleich / &amp;F / &amp;A / &amp;D</oddFooter>
  </headerFooter>
  <colBreaks count="2" manualBreakCount="2">
    <brk id="10" max="37" man="1"/>
    <brk id="22" max="37" man="1"/>
  </col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>
    <tabColor rgb="FF00B0F0"/>
  </sheetPr>
  <dimension ref="A1:I34"/>
  <sheetViews>
    <sheetView zoomScaleNormal="100" workbookViewId="0">
      <selection activeCell="L24" sqref="L24"/>
    </sheetView>
  </sheetViews>
  <sheetFormatPr baseColWidth="10" defaultColWidth="11" defaultRowHeight="14.25" x14ac:dyDescent="0.2"/>
  <cols>
    <col min="1" max="1" width="14.75" style="42" customWidth="1"/>
    <col min="2" max="2" width="12.25" style="42" bestFit="1" customWidth="1"/>
    <col min="3" max="16384" width="11" style="42"/>
  </cols>
  <sheetData>
    <row r="1" spans="1:9" s="248" customFormat="1" ht="20.25" x14ac:dyDescent="0.3">
      <c r="A1" s="248" t="str">
        <f>II_2!A1</f>
        <v>KANTON NIDWALDEN</v>
      </c>
      <c r="B1" s="250"/>
    </row>
    <row r="2" spans="1:9" s="253" customFormat="1" ht="7.5" customHeight="1" x14ac:dyDescent="0.3">
      <c r="A2" s="251"/>
      <c r="B2" s="254"/>
    </row>
    <row r="3" spans="1:9" s="253" customFormat="1" ht="15" customHeight="1" x14ac:dyDescent="0.3">
      <c r="A3" s="251" t="str">
        <f>II_2!A3</f>
        <v>FINANZAUSGLEICH 2017</v>
      </c>
      <c r="B3" s="254"/>
    </row>
    <row r="4" spans="1:9" s="253" customFormat="1" ht="14.25" customHeight="1" x14ac:dyDescent="0.3">
      <c r="A4" s="251"/>
      <c r="B4" s="254"/>
    </row>
    <row r="5" spans="1:9" s="253" customFormat="1" ht="14.25" customHeight="1" x14ac:dyDescent="0.3">
      <c r="A5" s="251"/>
      <c r="B5" s="254"/>
      <c r="C5" s="12"/>
      <c r="D5" s="12"/>
      <c r="E5" s="12"/>
      <c r="F5" s="12"/>
      <c r="G5" s="12"/>
    </row>
    <row r="6" spans="1:9" s="248" customFormat="1" ht="29.25" customHeight="1" x14ac:dyDescent="0.3">
      <c r="A6" s="255" t="s">
        <v>298</v>
      </c>
      <c r="B6" s="250"/>
      <c r="C6" s="12"/>
      <c r="D6" s="12"/>
      <c r="E6" s="323"/>
      <c r="F6" s="12"/>
      <c r="G6" s="12"/>
    </row>
    <row r="7" spans="1:9" s="248" customFormat="1" ht="17.25" customHeight="1" x14ac:dyDescent="0.3">
      <c r="A7" s="256"/>
      <c r="B7" s="250"/>
      <c r="C7" s="311" t="s">
        <v>59</v>
      </c>
      <c r="D7" s="311" t="s">
        <v>293</v>
      </c>
      <c r="E7" s="336" t="s">
        <v>378</v>
      </c>
      <c r="F7" s="312"/>
      <c r="G7" s="312"/>
    </row>
    <row r="8" spans="1:9" s="220" customFormat="1" ht="13.5" customHeight="1" x14ac:dyDescent="0.2">
      <c r="A8" s="220" t="s">
        <v>163</v>
      </c>
      <c r="B8" s="257"/>
      <c r="C8" s="311" t="s">
        <v>294</v>
      </c>
      <c r="D8" s="311" t="s">
        <v>295</v>
      </c>
      <c r="E8" s="336" t="s">
        <v>296</v>
      </c>
      <c r="F8" s="313"/>
      <c r="G8" s="313"/>
    </row>
    <row r="9" spans="1:9" ht="15" customHeight="1" x14ac:dyDescent="0.2">
      <c r="B9" s="258"/>
      <c r="C9" s="311" t="s">
        <v>398</v>
      </c>
      <c r="D9" s="311" t="s">
        <v>297</v>
      </c>
      <c r="E9" s="336" t="s">
        <v>101</v>
      </c>
    </row>
    <row r="10" spans="1:9" s="260" customFormat="1" ht="12.75" x14ac:dyDescent="0.2">
      <c r="A10" s="259" t="s">
        <v>0</v>
      </c>
      <c r="B10" s="310" t="s">
        <v>251</v>
      </c>
      <c r="C10" s="311" t="s">
        <v>399</v>
      </c>
      <c r="D10" s="311" t="s">
        <v>296</v>
      </c>
      <c r="E10" s="336"/>
      <c r="F10" s="314"/>
      <c r="G10" s="314"/>
    </row>
    <row r="11" spans="1:9" s="264" customFormat="1" ht="24" customHeight="1" x14ac:dyDescent="0.2">
      <c r="A11" s="261"/>
      <c r="B11" s="478" t="str">
        <f>II_2!I13</f>
        <v>31.12.2016</v>
      </c>
      <c r="C11" s="1004">
        <f ca="1">SUM(Para_2!L47)</f>
        <v>0.7</v>
      </c>
      <c r="D11" s="765"/>
      <c r="E11" s="766"/>
      <c r="F11" s="765"/>
      <c r="G11" s="765"/>
    </row>
    <row r="12" spans="1:9" s="260" customFormat="1" ht="15.75" customHeight="1" x14ac:dyDescent="0.25">
      <c r="A12" s="259"/>
      <c r="B12" s="7"/>
      <c r="C12" s="2"/>
      <c r="D12" s="2"/>
      <c r="E12" s="323"/>
      <c r="F12" s="12"/>
      <c r="G12" s="12"/>
    </row>
    <row r="13" spans="1:9" s="76" customFormat="1" ht="15.75" customHeight="1" x14ac:dyDescent="0.25">
      <c r="A13" s="76" t="s">
        <v>5</v>
      </c>
      <c r="B13" s="84">
        <f ca="1">II_2!I17</f>
        <v>3576</v>
      </c>
      <c r="C13" s="226">
        <f ca="1">-B13+B$25*C$11</f>
        <v>-881.19090909090937</v>
      </c>
      <c r="D13" s="226" t="str">
        <f t="shared" ref="D13" ca="1" si="0">IF(C13&gt;0,B$25-B13,"")</f>
        <v/>
      </c>
      <c r="E13" s="767" t="str">
        <f ca="1">IF(D13="","",D13/D$25)</f>
        <v/>
      </c>
      <c r="F13" s="838" t="str">
        <f ca="1">IF(D13="","0",E13*F$25)</f>
        <v>0</v>
      </c>
      <c r="G13" s="227"/>
      <c r="H13" s="1544">
        <f t="shared" ref="H13:H22" ca="1" si="1">B13/B$25-1</f>
        <v>-7.1103029730559375E-2</v>
      </c>
    </row>
    <row r="14" spans="1:9" s="76" customFormat="1" ht="15.75" customHeight="1" x14ac:dyDescent="0.25">
      <c r="A14" s="76" t="s">
        <v>6</v>
      </c>
      <c r="B14" s="84">
        <f ca="1">II_2!I18</f>
        <v>5379</v>
      </c>
      <c r="C14" s="226">
        <f ca="1">-B14+B$25*C$11</f>
        <v>-2684.1909090909094</v>
      </c>
      <c r="D14" s="226" t="str">
        <f t="shared" ref="D14:D23" ca="1" si="2">IF(C14&gt;0,B$25-B14,"")</f>
        <v/>
      </c>
      <c r="E14" s="767" t="str">
        <f t="shared" ref="E14:E22" ca="1" si="3">IF(D14="","",D14/D$25)</f>
        <v/>
      </c>
      <c r="F14" s="838" t="str">
        <f t="shared" ref="F14:F22" ca="1" si="4">IF(D14="","0",E14*F$25)</f>
        <v>0</v>
      </c>
      <c r="G14" s="227"/>
      <c r="H14" s="1544">
        <f t="shared" ca="1" si="1"/>
        <v>0.39724183531300916</v>
      </c>
    </row>
    <row r="15" spans="1:9" s="76" customFormat="1" ht="15.75" customHeight="1" x14ac:dyDescent="0.25">
      <c r="A15" s="76" t="s">
        <v>7</v>
      </c>
      <c r="B15" s="84">
        <f ca="1">II_2!I19</f>
        <v>1833</v>
      </c>
      <c r="C15" s="226">
        <f ca="1">-B15+B$25*C$11</f>
        <v>861.80909090909063</v>
      </c>
      <c r="D15" s="226">
        <f t="shared" ca="1" si="2"/>
        <v>2016.7272727272725</v>
      </c>
      <c r="E15" s="767">
        <f t="shared" ca="1" si="3"/>
        <v>0.25412681138667736</v>
      </c>
      <c r="F15" s="838">
        <f t="shared" ca="1" si="4"/>
        <v>457428.26049601927</v>
      </c>
      <c r="G15" s="227"/>
      <c r="H15" s="1544">
        <f ca="1">B15/B$25-1</f>
        <v>-0.52386237513873479</v>
      </c>
    </row>
    <row r="16" spans="1:9" s="76" customFormat="1" ht="15.75" customHeight="1" x14ac:dyDescent="0.25">
      <c r="A16" s="76" t="s">
        <v>8</v>
      </c>
      <c r="B16" s="84">
        <f ca="1">II_2!I20</f>
        <v>1391</v>
      </c>
      <c r="C16" s="226">
        <f ca="1">-B16+B$25*C$11</f>
        <v>1303.8090909090906</v>
      </c>
      <c r="D16" s="226">
        <f t="shared" ca="1" si="2"/>
        <v>2458.7272727272725</v>
      </c>
      <c r="E16" s="767">
        <f t="shared" ca="1" si="3"/>
        <v>0.30982301391832295</v>
      </c>
      <c r="F16" s="838">
        <f ca="1">IF(D16="","0",E16*F$25)</f>
        <v>557681.42505298136</v>
      </c>
      <c r="G16" s="227"/>
      <c r="H16" s="1544">
        <f ca="1">B16/B$25-1</f>
        <v>-0.63867570311946542</v>
      </c>
      <c r="I16" s="295">
        <f ca="1">B15-B16</f>
        <v>442</v>
      </c>
    </row>
    <row r="17" spans="1:8" s="76" customFormat="1" ht="15.75" customHeight="1" x14ac:dyDescent="0.25">
      <c r="A17" s="76" t="s">
        <v>9</v>
      </c>
      <c r="B17" s="84">
        <f ca="1">II_2!I21</f>
        <v>4515</v>
      </c>
      <c r="C17" s="226">
        <f t="shared" ref="C17:C22" ca="1" si="5">-B17+B$25*C$11</f>
        <v>-1820.1909090909094</v>
      </c>
      <c r="D17" s="226" t="str">
        <f t="shared" ca="1" si="2"/>
        <v/>
      </c>
      <c r="E17" s="767" t="str">
        <f t="shared" ca="1" si="3"/>
        <v/>
      </c>
      <c r="F17" s="838" t="str">
        <f t="shared" ca="1" si="4"/>
        <v>0</v>
      </c>
      <c r="G17" s="227"/>
      <c r="H17" s="1544">
        <f t="shared" ca="1" si="1"/>
        <v>0.17281035256334576</v>
      </c>
    </row>
    <row r="18" spans="1:8" s="76" customFormat="1" ht="15.75" customHeight="1" x14ac:dyDescent="0.25">
      <c r="A18" s="76" t="s">
        <v>10</v>
      </c>
      <c r="B18" s="84">
        <f ca="1">II_2!I22</f>
        <v>2112</v>
      </c>
      <c r="C18" s="226">
        <f t="shared" ca="1" si="5"/>
        <v>582.80909090909063</v>
      </c>
      <c r="D18" s="226">
        <f t="shared" ca="1" si="2"/>
        <v>1737.7272727272725</v>
      </c>
      <c r="E18" s="767">
        <f t="shared" ca="1" si="3"/>
        <v>0.21897015865742597</v>
      </c>
      <c r="F18" s="838">
        <f t="shared" ca="1" si="4"/>
        <v>394146.28558336676</v>
      </c>
      <c r="G18" s="227"/>
      <c r="H18" s="1544">
        <f ca="1">B18/B$25-1</f>
        <v>-0.45138970883415586</v>
      </c>
    </row>
    <row r="19" spans="1:8" s="76" customFormat="1" ht="15.75" customHeight="1" x14ac:dyDescent="0.25">
      <c r="A19" s="76" t="s">
        <v>11</v>
      </c>
      <c r="B19" s="84">
        <f ca="1">II_2!I23</f>
        <v>5677</v>
      </c>
      <c r="C19" s="226">
        <f t="shared" ca="1" si="5"/>
        <v>-2982.1909090909094</v>
      </c>
      <c r="D19" s="226" t="str">
        <f t="shared" ca="1" si="2"/>
        <v/>
      </c>
      <c r="E19" s="767" t="str">
        <f t="shared" ca="1" si="3"/>
        <v/>
      </c>
      <c r="F19" s="838" t="str">
        <f t="shared" ca="1" si="4"/>
        <v>0</v>
      </c>
      <c r="G19" s="227"/>
      <c r="H19" s="1544">
        <f t="shared" ca="1" si="1"/>
        <v>0.47464991616879604</v>
      </c>
    </row>
    <row r="20" spans="1:8" s="76" customFormat="1" ht="15.75" customHeight="1" x14ac:dyDescent="0.25">
      <c r="A20" s="76" t="s">
        <v>12</v>
      </c>
      <c r="B20" s="84">
        <f ca="1">II_2!I24</f>
        <v>3139</v>
      </c>
      <c r="C20" s="226">
        <f t="shared" ca="1" si="5"/>
        <v>-444.19090909090937</v>
      </c>
      <c r="D20" s="226" t="str">
        <f t="shared" ca="1" si="2"/>
        <v/>
      </c>
      <c r="E20" s="767" t="str">
        <f t="shared" ca="1" si="3"/>
        <v/>
      </c>
      <c r="F20" s="838" t="str">
        <f t="shared" ca="1" si="4"/>
        <v>0</v>
      </c>
      <c r="G20" s="227"/>
      <c r="H20" s="1544">
        <f t="shared" ca="1" si="1"/>
        <v>-0.18461756440834054</v>
      </c>
    </row>
    <row r="21" spans="1:8" s="76" customFormat="1" ht="15.75" customHeight="1" x14ac:dyDescent="0.25">
      <c r="A21" s="76" t="s">
        <v>13</v>
      </c>
      <c r="B21" s="84">
        <f ca="1">II_2!I25</f>
        <v>8160</v>
      </c>
      <c r="C21" s="226">
        <f t="shared" ca="1" si="5"/>
        <v>-5465.1909090909094</v>
      </c>
      <c r="D21" s="226" t="str">
        <f t="shared" ca="1" si="2"/>
        <v/>
      </c>
      <c r="E21" s="767" t="str">
        <f t="shared" ca="1" si="3"/>
        <v/>
      </c>
      <c r="F21" s="838" t="str">
        <f t="shared" ca="1" si="4"/>
        <v>0</v>
      </c>
      <c r="G21" s="227"/>
      <c r="H21" s="1544">
        <f t="shared" ca="1" si="1"/>
        <v>1.1196306704134886</v>
      </c>
    </row>
    <row r="22" spans="1:8" s="76" customFormat="1" ht="15.75" customHeight="1" x14ac:dyDescent="0.25">
      <c r="A22" s="76" t="s">
        <v>14</v>
      </c>
      <c r="B22" s="84">
        <f ca="1">II_2!I26</f>
        <v>4438</v>
      </c>
      <c r="C22" s="226">
        <f t="shared" ca="1" si="5"/>
        <v>-1743.1909090909094</v>
      </c>
      <c r="D22" s="226" t="str">
        <f t="shared" ca="1" si="2"/>
        <v/>
      </c>
      <c r="E22" s="767" t="str">
        <f t="shared" ca="1" si="3"/>
        <v/>
      </c>
      <c r="F22" s="838" t="str">
        <f t="shared" ca="1" si="4"/>
        <v>0</v>
      </c>
      <c r="G22" s="227"/>
      <c r="H22" s="1544">
        <f t="shared" ca="1" si="1"/>
        <v>0.15280893569792431</v>
      </c>
    </row>
    <row r="23" spans="1:8" s="76" customFormat="1" ht="15.75" customHeight="1" x14ac:dyDescent="0.25">
      <c r="A23" s="76" t="s">
        <v>15</v>
      </c>
      <c r="B23" s="84">
        <f ca="1">II_2!I27</f>
        <v>2127</v>
      </c>
      <c r="C23" s="226">
        <f ca="1">-B23+B$25*C$11</f>
        <v>567.80909090909063</v>
      </c>
      <c r="D23" s="226">
        <f t="shared" ca="1" si="2"/>
        <v>1722.7272727272725</v>
      </c>
      <c r="E23" s="767">
        <f ca="1">IF(D23="","",D23/D$25)</f>
        <v>0.21708001603757374</v>
      </c>
      <c r="F23" s="838">
        <f ca="1">IF(D23="","0",E23*F$25)</f>
        <v>390744.02886763273</v>
      </c>
      <c r="G23" s="227"/>
      <c r="H23" s="1544">
        <f ca="1">B23/B$25-1</f>
        <v>-0.44749332892530758</v>
      </c>
    </row>
    <row r="24" spans="1:8" s="23" customFormat="1" ht="15" x14ac:dyDescent="0.25">
      <c r="A24" s="23" t="s">
        <v>1</v>
      </c>
      <c r="B24" s="271">
        <f t="shared" ref="B24" ca="1" si="6">SUM(B13:B23)</f>
        <v>42347</v>
      </c>
      <c r="C24" s="89"/>
      <c r="D24" s="89"/>
      <c r="E24" s="153"/>
      <c r="F24" s="72"/>
      <c r="G24" s="72"/>
    </row>
    <row r="25" spans="1:8" s="23" customFormat="1" ht="15" x14ac:dyDescent="0.25">
      <c r="A25" s="272" t="s">
        <v>296</v>
      </c>
      <c r="B25" s="271">
        <f ca="1">B24/11</f>
        <v>3849.7272727272725</v>
      </c>
      <c r="C25" s="91"/>
      <c r="D25" s="91">
        <f ca="1">SUM(D13:D23)</f>
        <v>7935.9090909090901</v>
      </c>
      <c r="E25" s="767">
        <f ca="1">SUM(E13:E23)</f>
        <v>1</v>
      </c>
      <c r="F25" s="768">
        <f ca="1">IF(F28="ja",IF(F29="ja",F30,(IF(F32&lt;F34,F32,F34))),0)</f>
        <v>1800000</v>
      </c>
      <c r="G25" s="768"/>
    </row>
    <row r="26" spans="1:8" s="23" customFormat="1" ht="14.25" customHeight="1" x14ac:dyDescent="0.2">
      <c r="A26" s="1463">
        <f ca="1">C11</f>
        <v>0.7</v>
      </c>
      <c r="B26" s="271">
        <f ca="1">SUM(B25*C11)</f>
        <v>2694.8090909090906</v>
      </c>
      <c r="C26" s="278"/>
      <c r="D26" s="278"/>
      <c r="E26" s="335"/>
      <c r="F26" s="278"/>
      <c r="G26" s="278"/>
    </row>
    <row r="27" spans="1:8" ht="15" x14ac:dyDescent="0.25">
      <c r="C27" s="769"/>
      <c r="D27" s="769"/>
      <c r="E27" s="770"/>
      <c r="F27" s="32"/>
      <c r="G27" s="32"/>
    </row>
    <row r="28" spans="1:8" x14ac:dyDescent="0.2">
      <c r="A28" s="42" t="str">
        <f>Para_2!C46</f>
        <v>Wohnbevölkerung  Ausgleich</v>
      </c>
      <c r="F28" s="772" t="str">
        <f ca="1">(Para_2!L46)</f>
        <v>ja</v>
      </c>
    </row>
    <row r="29" spans="1:8" x14ac:dyDescent="0.2">
      <c r="A29" s="42" t="str">
        <f>Para_2!C48</f>
        <v>Wohnbevölkerung  Ausgleich absolut in CHF</v>
      </c>
      <c r="F29" s="772" t="str">
        <f ca="1">(Para_2!L48)</f>
        <v>ja</v>
      </c>
    </row>
    <row r="30" spans="1:8" x14ac:dyDescent="0.2">
      <c r="A30" s="42" t="str">
        <f>Para_2!C49</f>
        <v>Wohnbevölkerung  Ausgleich: absolut in CHF</v>
      </c>
      <c r="F30" s="1007">
        <f ca="1">(Para_2!L49)</f>
        <v>1800000</v>
      </c>
    </row>
    <row r="31" spans="1:8" x14ac:dyDescent="0.2">
      <c r="A31" s="42" t="str">
        <f>Para_2!C50</f>
        <v>Wohnbevölkerung  Ausgleich: x % vom Kantonsbeitrag</v>
      </c>
      <c r="F31" s="771">
        <f ca="1">SUM(Para_2!L50)</f>
        <v>0.1</v>
      </c>
      <c r="G31"/>
    </row>
    <row r="32" spans="1:8" ht="15" x14ac:dyDescent="0.25">
      <c r="F32" s="227">
        <f ca="1">ROUND(SUM(F31*M_2!C27),-3)</f>
        <v>804000</v>
      </c>
    </row>
    <row r="33" spans="1:6" x14ac:dyDescent="0.2">
      <c r="A33" s="42" t="str">
        <f>Para_2!C51</f>
        <v>Wohnbevölkerung  Ausgleich: max. x % aller Finanzausgleichsmittel</v>
      </c>
      <c r="C33"/>
      <c r="D33"/>
      <c r="E33"/>
      <c r="F33" s="771">
        <f ca="1">SUM(Para_2!L51)</f>
        <v>0.1</v>
      </c>
    </row>
    <row r="34" spans="1:6" ht="15" x14ac:dyDescent="0.25">
      <c r="F34" s="227">
        <f ca="1">ROUND(SUM(F33*M_2!C32),-3)</f>
        <v>1900000</v>
      </c>
    </row>
  </sheetData>
  <pageMargins left="0.59055118110236227" right="0.59055118110236227" top="0.27559055118110237" bottom="0.47244094488188981" header="0.51181102362204722" footer="0.31496062992125984"/>
  <pageSetup paperSize="9" scale="92" orientation="landscape" r:id="rId1"/>
  <headerFooter alignWithMargins="0">
    <oddFooter>&amp;C&amp;8Finanzausgleich / &amp;F / &amp;A / &amp;D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9">
    <tabColor rgb="FF00B0F0"/>
  </sheetPr>
  <dimension ref="A1:M28"/>
  <sheetViews>
    <sheetView zoomScaleNormal="100" workbookViewId="0">
      <selection activeCell="L24" sqref="L24"/>
    </sheetView>
  </sheetViews>
  <sheetFormatPr baseColWidth="10" defaultColWidth="11" defaultRowHeight="14.25" x14ac:dyDescent="0.2"/>
  <cols>
    <col min="1" max="1" width="14.75" style="42" customWidth="1"/>
    <col min="2" max="2" width="11.125" style="42" customWidth="1"/>
    <col min="3" max="3" width="9.625" style="42" customWidth="1"/>
    <col min="4" max="4" width="10.625" style="42" customWidth="1"/>
    <col min="5" max="5" width="9.75" style="42" customWidth="1"/>
    <col min="6" max="6" width="10.375" style="42" customWidth="1"/>
    <col min="7" max="7" width="12.25" style="42" bestFit="1" customWidth="1"/>
    <col min="8" max="8" width="11.125" style="42" bestFit="1" customWidth="1"/>
    <col min="9" max="9" width="12.25" style="42" customWidth="1"/>
    <col min="10" max="10" width="12" style="42" customWidth="1"/>
    <col min="11" max="11" width="4.5" style="42" customWidth="1"/>
    <col min="12" max="12" width="11.125" style="42" bestFit="1" customWidth="1"/>
    <col min="13" max="16384" width="11" style="42"/>
  </cols>
  <sheetData>
    <row r="1" spans="1:13" s="248" customFormat="1" ht="20.25" x14ac:dyDescent="0.3">
      <c r="A1" s="248" t="str">
        <f>II_2!A1</f>
        <v>KANTON NIDWALDEN</v>
      </c>
      <c r="B1" s="249"/>
      <c r="G1" s="250"/>
    </row>
    <row r="2" spans="1:13" s="253" customFormat="1" ht="7.5" customHeight="1" x14ac:dyDescent="0.3">
      <c r="A2" s="251"/>
      <c r="B2" s="252"/>
      <c r="G2" s="254"/>
    </row>
    <row r="3" spans="1:13" s="253" customFormat="1" ht="15" customHeight="1" x14ac:dyDescent="0.3">
      <c r="A3" s="251" t="str">
        <f>II_2!A3</f>
        <v>FINANZAUSGLEICH 2017</v>
      </c>
      <c r="B3" s="252"/>
      <c r="G3" s="254"/>
    </row>
    <row r="4" spans="1:13" s="253" customFormat="1" ht="14.25" customHeight="1" x14ac:dyDescent="0.3">
      <c r="A4" s="251"/>
      <c r="B4" s="252"/>
      <c r="G4" s="254"/>
    </row>
    <row r="5" spans="1:13" s="253" customFormat="1" ht="14.25" customHeight="1" x14ac:dyDescent="0.3">
      <c r="A5" s="251"/>
      <c r="B5" s="252"/>
      <c r="G5" s="254"/>
    </row>
    <row r="6" spans="1:13" s="248" customFormat="1" ht="29.25" customHeight="1" x14ac:dyDescent="0.3">
      <c r="A6" s="255" t="s">
        <v>162</v>
      </c>
      <c r="B6" s="249"/>
      <c r="G6" s="250"/>
    </row>
    <row r="7" spans="1:13" s="248" customFormat="1" ht="17.25" customHeight="1" x14ac:dyDescent="0.3">
      <c r="A7" s="256"/>
      <c r="C7" s="740"/>
      <c r="D7" s="740"/>
      <c r="E7" s="740"/>
      <c r="F7" s="740"/>
      <c r="G7" s="841"/>
      <c r="H7" s="740"/>
      <c r="I7" s="740"/>
    </row>
    <row r="8" spans="1:13" s="279" customFormat="1" ht="13.5" customHeight="1" x14ac:dyDescent="0.2">
      <c r="A8" s="279" t="s">
        <v>163</v>
      </c>
      <c r="C8" s="842"/>
      <c r="D8" s="842"/>
      <c r="E8" s="842"/>
      <c r="F8" s="842"/>
      <c r="G8" s="843"/>
      <c r="H8" s="842"/>
      <c r="I8" s="842"/>
    </row>
    <row r="9" spans="1:13" ht="15" customHeight="1" x14ac:dyDescent="0.2">
      <c r="C9" s="279" t="s">
        <v>160</v>
      </c>
      <c r="F9" s="23"/>
      <c r="G9" s="258"/>
    </row>
    <row r="10" spans="1:13" s="260" customFormat="1" ht="24" x14ac:dyDescent="0.2">
      <c r="A10" s="259" t="s">
        <v>0</v>
      </c>
      <c r="B10" s="309" t="s">
        <v>253</v>
      </c>
      <c r="C10" s="309" t="s">
        <v>161</v>
      </c>
      <c r="D10" s="309" t="s">
        <v>252</v>
      </c>
      <c r="E10" s="309" t="s">
        <v>122</v>
      </c>
      <c r="F10" s="310" t="s">
        <v>1</v>
      </c>
      <c r="G10" s="309" t="s">
        <v>251</v>
      </c>
      <c r="H10" s="309" t="s">
        <v>2</v>
      </c>
      <c r="I10" s="309" t="s">
        <v>3</v>
      </c>
      <c r="J10" s="309" t="s">
        <v>4</v>
      </c>
      <c r="K10" s="259"/>
      <c r="L10" s="481" t="s">
        <v>256</v>
      </c>
    </row>
    <row r="11" spans="1:13" s="264" customFormat="1" ht="24" customHeight="1" x14ac:dyDescent="0.2">
      <c r="A11" s="261"/>
      <c r="B11" s="478" t="str">
        <f>II_2!I13</f>
        <v>31.12.2016</v>
      </c>
      <c r="C11" s="488">
        <f ca="1">Para_2!L66</f>
        <v>0.04</v>
      </c>
      <c r="D11" s="478" t="str">
        <f>B11</f>
        <v>31.12.2016</v>
      </c>
      <c r="E11" s="262">
        <f ca="1">Para_2!L68</f>
        <v>0.02</v>
      </c>
      <c r="F11" s="263"/>
      <c r="G11" s="478" t="str">
        <f>B11</f>
        <v>31.12.2016</v>
      </c>
      <c r="H11" s="104"/>
      <c r="I11" s="104"/>
      <c r="J11" s="104"/>
      <c r="K11" s="261"/>
      <c r="L11" s="262" t="s">
        <v>255</v>
      </c>
    </row>
    <row r="12" spans="1:13" s="260" customFormat="1" ht="15.75" customHeight="1" x14ac:dyDescent="0.2">
      <c r="A12" s="259"/>
      <c r="B12" s="7"/>
      <c r="C12" s="488">
        <f ca="1">Para_2!L67</f>
        <v>0.1</v>
      </c>
      <c r="D12" s="7"/>
      <c r="E12" s="265"/>
      <c r="F12" s="266"/>
      <c r="G12" s="7"/>
      <c r="H12" s="7"/>
      <c r="I12" s="7"/>
      <c r="J12" s="7"/>
      <c r="K12" s="259"/>
      <c r="L12" s="7"/>
    </row>
    <row r="13" spans="1:13" s="76" customFormat="1" ht="15.75" customHeight="1" x14ac:dyDescent="0.2">
      <c r="A13" s="76" t="s">
        <v>5</v>
      </c>
      <c r="B13" s="235">
        <f ca="1">SUM(Daten!J217)</f>
        <v>6342494</v>
      </c>
      <c r="C13" s="235">
        <f ca="1">SUM(Daten!J231)</f>
        <v>373031</v>
      </c>
      <c r="D13" s="235">
        <f ca="1">B13-L13</f>
        <v>6250494</v>
      </c>
      <c r="E13" s="235">
        <f ca="1">ROUND(D13*$E$11,0)</f>
        <v>125010</v>
      </c>
      <c r="F13" s="267">
        <f ca="1">ROUND(C13+E13,0)</f>
        <v>498041</v>
      </c>
      <c r="G13" s="84">
        <f ca="1">II_2!I17</f>
        <v>3576</v>
      </c>
      <c r="H13" s="268">
        <f ca="1">ROUND(F13/G13*100,0)/100</f>
        <v>139.27000000000001</v>
      </c>
      <c r="I13" s="269">
        <f ca="1">IF(H13&lt;H$25,"",H13-$H$25)</f>
        <v>84.84</v>
      </c>
      <c r="J13" s="9">
        <f t="shared" ref="J13:J23" ca="1" si="0">IF(I13="",0,ROUND(I13*G13,0))</f>
        <v>303388</v>
      </c>
      <c r="K13" s="92"/>
      <c r="L13" s="235">
        <f ca="1">SUM(Daten!J245)</f>
        <v>92000</v>
      </c>
      <c r="M13" s="295"/>
    </row>
    <row r="14" spans="1:13" s="76" customFormat="1" ht="15.75" customHeight="1" x14ac:dyDescent="0.2">
      <c r="A14" s="76" t="s">
        <v>6</v>
      </c>
      <c r="B14" s="235">
        <f ca="1">SUM(Daten!J218)</f>
        <v>3903573</v>
      </c>
      <c r="C14" s="235">
        <f ca="1">SUM(Daten!J232)</f>
        <v>247521</v>
      </c>
      <c r="D14" s="235">
        <f t="shared" ref="D14:D23" ca="1" si="1">B14-L14</f>
        <v>3903573</v>
      </c>
      <c r="E14" s="235">
        <f t="shared" ref="E14:E23" ca="1" si="2">ROUND(D14*$E$11,0)</f>
        <v>78071</v>
      </c>
      <c r="F14" s="267">
        <f ca="1">ROUND(C14+E14,0)</f>
        <v>325592</v>
      </c>
      <c r="G14" s="84">
        <f ca="1">II_2!I18</f>
        <v>5379</v>
      </c>
      <c r="H14" s="268">
        <f t="shared" ref="H14:H23" ca="1" si="3">ROUND(F14/G14*100,0)/100</f>
        <v>60.53</v>
      </c>
      <c r="I14" s="269">
        <f t="shared" ref="I14:I23" ca="1" si="4">IF(H14&lt;H$25,"",H14-$H$25)</f>
        <v>6.1000000000000014</v>
      </c>
      <c r="J14" s="9">
        <f t="shared" ca="1" si="0"/>
        <v>32812</v>
      </c>
      <c r="K14" s="92"/>
      <c r="L14" s="235">
        <f ca="1">SUM(Daten!J246)</f>
        <v>0</v>
      </c>
      <c r="M14" s="295"/>
    </row>
    <row r="15" spans="1:13" s="76" customFormat="1" ht="15.75" customHeight="1" x14ac:dyDescent="0.2">
      <c r="A15" s="76" t="s">
        <v>7</v>
      </c>
      <c r="B15" s="235">
        <f ca="1">SUM(Daten!J219)</f>
        <v>3110014</v>
      </c>
      <c r="C15" s="235">
        <f ca="1">SUM(Daten!J233)</f>
        <v>217380</v>
      </c>
      <c r="D15" s="235">
        <f t="shared" ca="1" si="1"/>
        <v>3009614</v>
      </c>
      <c r="E15" s="235">
        <f t="shared" ca="1" si="2"/>
        <v>60192</v>
      </c>
      <c r="F15" s="267">
        <f ca="1">ROUND(C15+E15,0)</f>
        <v>277572</v>
      </c>
      <c r="G15" s="84">
        <f ca="1">II_2!I19</f>
        <v>1833</v>
      </c>
      <c r="H15" s="268">
        <f ca="1">ROUND(F15/G15*100,0)/100</f>
        <v>151.43</v>
      </c>
      <c r="I15" s="269">
        <f t="shared" ca="1" si="4"/>
        <v>97</v>
      </c>
      <c r="J15" s="9">
        <f t="shared" ca="1" si="0"/>
        <v>177801</v>
      </c>
      <c r="K15" s="92"/>
      <c r="L15" s="235">
        <f ca="1">SUM(Daten!J247)</f>
        <v>100400</v>
      </c>
      <c r="M15" s="295"/>
    </row>
    <row r="16" spans="1:13" s="76" customFormat="1" ht="15.75" customHeight="1" x14ac:dyDescent="0.2">
      <c r="A16" s="76" t="s">
        <v>8</v>
      </c>
      <c r="B16" s="235">
        <f ca="1">SUM(Daten!J220)</f>
        <v>7206</v>
      </c>
      <c r="C16" s="235">
        <f ca="1">SUM(Daten!J234)</f>
        <v>1065</v>
      </c>
      <c r="D16" s="235">
        <f t="shared" ca="1" si="1"/>
        <v>7206</v>
      </c>
      <c r="E16" s="235">
        <f t="shared" ca="1" si="2"/>
        <v>144</v>
      </c>
      <c r="F16" s="267">
        <f t="shared" ref="F16:F23" ca="1" si="5">ROUND(C16+E16,0)</f>
        <v>1209</v>
      </c>
      <c r="G16" s="84">
        <f ca="1">II_2!I20</f>
        <v>1391</v>
      </c>
      <c r="H16" s="268">
        <f t="shared" ca="1" si="3"/>
        <v>0.87</v>
      </c>
      <c r="I16" s="269" t="str">
        <f t="shared" ca="1" si="4"/>
        <v/>
      </c>
      <c r="J16" s="9">
        <f t="shared" ca="1" si="0"/>
        <v>0</v>
      </c>
      <c r="K16" s="92"/>
      <c r="L16" s="235">
        <f ca="1">SUM(Daten!J248)</f>
        <v>0</v>
      </c>
      <c r="M16" s="295"/>
    </row>
    <row r="17" spans="1:13" s="76" customFormat="1" ht="15.75" customHeight="1" x14ac:dyDescent="0.2">
      <c r="A17" s="76" t="s">
        <v>9</v>
      </c>
      <c r="B17" s="235">
        <f ca="1">SUM(Daten!J221)</f>
        <v>670368</v>
      </c>
      <c r="C17" s="235">
        <f ca="1">SUM(Daten!J235)</f>
        <v>32818</v>
      </c>
      <c r="D17" s="235">
        <f t="shared" ca="1" si="1"/>
        <v>670368</v>
      </c>
      <c r="E17" s="235">
        <f t="shared" ca="1" si="2"/>
        <v>13407</v>
      </c>
      <c r="F17" s="267">
        <f ca="1">ROUND(C17+E17,0)</f>
        <v>46225</v>
      </c>
      <c r="G17" s="84">
        <f ca="1">II_2!I21</f>
        <v>4515</v>
      </c>
      <c r="H17" s="268">
        <f t="shared" ca="1" si="3"/>
        <v>10.24</v>
      </c>
      <c r="I17" s="269" t="str">
        <f t="shared" ca="1" si="4"/>
        <v/>
      </c>
      <c r="J17" s="9">
        <f t="shared" ca="1" si="0"/>
        <v>0</v>
      </c>
      <c r="K17" s="92"/>
      <c r="L17" s="235">
        <f ca="1">SUM(Daten!J249)</f>
        <v>0</v>
      </c>
      <c r="M17" s="295"/>
    </row>
    <row r="18" spans="1:13" s="76" customFormat="1" ht="15.75" customHeight="1" x14ac:dyDescent="0.2">
      <c r="A18" s="76" t="s">
        <v>10</v>
      </c>
      <c r="B18" s="235">
        <f ca="1">SUM(Daten!J222)</f>
        <v>977671</v>
      </c>
      <c r="C18" s="235">
        <f ca="1">SUM(Daten!J236)</f>
        <v>114571</v>
      </c>
      <c r="D18" s="235">
        <f t="shared" ca="1" si="1"/>
        <v>977671</v>
      </c>
      <c r="E18" s="235">
        <f t="shared" ca="1" si="2"/>
        <v>19553</v>
      </c>
      <c r="F18" s="267">
        <f t="shared" ca="1" si="5"/>
        <v>134124</v>
      </c>
      <c r="G18" s="84">
        <f ca="1">II_2!I22</f>
        <v>2112</v>
      </c>
      <c r="H18" s="268">
        <f t="shared" ca="1" si="3"/>
        <v>63.51</v>
      </c>
      <c r="I18" s="269">
        <f t="shared" ca="1" si="4"/>
        <v>9.0799999999999983</v>
      </c>
      <c r="J18" s="9">
        <f t="shared" ca="1" si="0"/>
        <v>19177</v>
      </c>
      <c r="K18" s="92"/>
      <c r="L18" s="235">
        <f ca="1">SUM(Daten!J250)</f>
        <v>0</v>
      </c>
      <c r="M18" s="295"/>
    </row>
    <row r="19" spans="1:13" s="76" customFormat="1" ht="15.75" customHeight="1" x14ac:dyDescent="0.2">
      <c r="A19" s="76" t="s">
        <v>11</v>
      </c>
      <c r="B19" s="235">
        <f ca="1">SUM(Daten!J223)</f>
        <v>5533193</v>
      </c>
      <c r="C19" s="235">
        <f ca="1">SUM(Daten!J237)</f>
        <v>469867</v>
      </c>
      <c r="D19" s="235">
        <f t="shared" ca="1" si="1"/>
        <v>5533193</v>
      </c>
      <c r="E19" s="235">
        <f t="shared" ca="1" si="2"/>
        <v>110664</v>
      </c>
      <c r="F19" s="267">
        <f ca="1">ROUND(C19+E19,0)</f>
        <v>580531</v>
      </c>
      <c r="G19" s="84">
        <f ca="1">II_2!I23</f>
        <v>5677</v>
      </c>
      <c r="H19" s="268">
        <f t="shared" ca="1" si="3"/>
        <v>102.26</v>
      </c>
      <c r="I19" s="269">
        <f t="shared" ca="1" si="4"/>
        <v>47.830000000000005</v>
      </c>
      <c r="J19" s="9">
        <f t="shared" ca="1" si="0"/>
        <v>271531</v>
      </c>
      <c r="K19" s="92"/>
      <c r="L19" s="235">
        <f ca="1">SUM(Daten!J251)</f>
        <v>0</v>
      </c>
      <c r="M19" s="295"/>
    </row>
    <row r="20" spans="1:13" s="76" customFormat="1" ht="15.75" customHeight="1" x14ac:dyDescent="0.2">
      <c r="A20" s="76" t="s">
        <v>12</v>
      </c>
      <c r="B20" s="235">
        <f ca="1">SUM(Daten!J224)</f>
        <v>1388529</v>
      </c>
      <c r="C20" s="235">
        <f ca="1">SUM(Daten!J238)</f>
        <v>64717</v>
      </c>
      <c r="D20" s="235">
        <f t="shared" ca="1" si="1"/>
        <v>1388529</v>
      </c>
      <c r="E20" s="235">
        <f t="shared" ca="1" si="2"/>
        <v>27771</v>
      </c>
      <c r="F20" s="267">
        <f ca="1">ROUND(C20+E20,0)</f>
        <v>92488</v>
      </c>
      <c r="G20" s="84">
        <f ca="1">II_2!I24</f>
        <v>3139</v>
      </c>
      <c r="H20" s="268">
        <f t="shared" ca="1" si="3"/>
        <v>29.46</v>
      </c>
      <c r="I20" s="269" t="str">
        <f t="shared" ca="1" si="4"/>
        <v/>
      </c>
      <c r="J20" s="9">
        <f t="shared" ca="1" si="0"/>
        <v>0</v>
      </c>
      <c r="K20" s="92"/>
      <c r="L20" s="235">
        <f ca="1">SUM(Daten!J252)</f>
        <v>0</v>
      </c>
      <c r="M20" s="295"/>
    </row>
    <row r="21" spans="1:13" s="76" customFormat="1" ht="15.75" customHeight="1" x14ac:dyDescent="0.2">
      <c r="A21" s="76" t="s">
        <v>13</v>
      </c>
      <c r="B21" s="235">
        <f ca="1">SUM(Daten!J225)</f>
        <v>1310764</v>
      </c>
      <c r="C21" s="235">
        <f ca="1">SUM(Daten!J239)</f>
        <v>79970</v>
      </c>
      <c r="D21" s="235">
        <f t="shared" ca="1" si="1"/>
        <v>950764</v>
      </c>
      <c r="E21" s="235">
        <f t="shared" ca="1" si="2"/>
        <v>19015</v>
      </c>
      <c r="F21" s="267">
        <f t="shared" ca="1" si="5"/>
        <v>98985</v>
      </c>
      <c r="G21" s="84">
        <f ca="1">II_2!I25</f>
        <v>8160</v>
      </c>
      <c r="H21" s="268">
        <f t="shared" ca="1" si="3"/>
        <v>12.13</v>
      </c>
      <c r="I21" s="269" t="str">
        <f t="shared" ca="1" si="4"/>
        <v/>
      </c>
      <c r="J21" s="9">
        <f t="shared" ca="1" si="0"/>
        <v>0</v>
      </c>
      <c r="K21" s="92"/>
      <c r="L21" s="235">
        <f ca="1">SUM(Daten!J253)</f>
        <v>360000</v>
      </c>
      <c r="M21" s="295"/>
    </row>
    <row r="22" spans="1:13" s="76" customFormat="1" ht="15.75" customHeight="1" x14ac:dyDescent="0.2">
      <c r="A22" s="76" t="s">
        <v>14</v>
      </c>
      <c r="B22" s="235">
        <f ca="1">SUM(Daten!J226)</f>
        <v>591436</v>
      </c>
      <c r="C22" s="235">
        <f ca="1">SUM(Daten!J240)</f>
        <v>51025</v>
      </c>
      <c r="D22" s="235">
        <f t="shared" ca="1" si="1"/>
        <v>591436</v>
      </c>
      <c r="E22" s="235">
        <f t="shared" ca="1" si="2"/>
        <v>11829</v>
      </c>
      <c r="F22" s="267">
        <f t="shared" ca="1" si="5"/>
        <v>62854</v>
      </c>
      <c r="G22" s="84">
        <f ca="1">II_2!I26</f>
        <v>4438</v>
      </c>
      <c r="H22" s="268">
        <f t="shared" ca="1" si="3"/>
        <v>14.16</v>
      </c>
      <c r="I22" s="269" t="str">
        <f t="shared" ca="1" si="4"/>
        <v/>
      </c>
      <c r="J22" s="9">
        <f t="shared" ca="1" si="0"/>
        <v>0</v>
      </c>
      <c r="K22" s="92"/>
      <c r="L22" s="235">
        <f ca="1">SUM(Daten!J254)</f>
        <v>0</v>
      </c>
      <c r="M22" s="295"/>
    </row>
    <row r="23" spans="1:13" s="76" customFormat="1" ht="15.75" customHeight="1" x14ac:dyDescent="0.2">
      <c r="A23" s="76" t="s">
        <v>15</v>
      </c>
      <c r="B23" s="235">
        <f ca="1">SUM(Daten!J227)</f>
        <v>2144038</v>
      </c>
      <c r="C23" s="235">
        <f ca="1">SUM(Daten!J241)</f>
        <v>144510</v>
      </c>
      <c r="D23" s="235">
        <f t="shared" ca="1" si="1"/>
        <v>2144038</v>
      </c>
      <c r="E23" s="235">
        <f t="shared" ca="1" si="2"/>
        <v>42881</v>
      </c>
      <c r="F23" s="267">
        <f t="shared" ca="1" si="5"/>
        <v>187391</v>
      </c>
      <c r="G23" s="84">
        <f ca="1">II_2!I27</f>
        <v>2127</v>
      </c>
      <c r="H23" s="268">
        <f t="shared" ca="1" si="3"/>
        <v>88.1</v>
      </c>
      <c r="I23" s="269">
        <f t="shared" ca="1" si="4"/>
        <v>33.669999999999995</v>
      </c>
      <c r="J23" s="9">
        <f t="shared" ca="1" si="0"/>
        <v>71616</v>
      </c>
      <c r="K23" s="92"/>
      <c r="L23" s="235">
        <f ca="1">SUM(Daten!J255)</f>
        <v>0</v>
      </c>
      <c r="M23" s="295"/>
    </row>
    <row r="24" spans="1:13" s="23" customFormat="1" ht="34.5" customHeight="1" x14ac:dyDescent="0.2">
      <c r="A24" s="23" t="s">
        <v>1</v>
      </c>
      <c r="B24" s="270">
        <f ca="1">SUM(B13:B23)</f>
        <v>25979286</v>
      </c>
      <c r="C24" s="270">
        <f t="shared" ref="C24:G24" ca="1" si="6">SUM(C13:C23)</f>
        <v>1796475</v>
      </c>
      <c r="D24" s="270">
        <f t="shared" ca="1" si="6"/>
        <v>25426886</v>
      </c>
      <c r="E24" s="270">
        <f t="shared" ca="1" si="6"/>
        <v>508537</v>
      </c>
      <c r="F24" s="270">
        <f t="shared" ca="1" si="6"/>
        <v>2305012</v>
      </c>
      <c r="G24" s="271">
        <f t="shared" ca="1" si="6"/>
        <v>42347</v>
      </c>
      <c r="H24" s="246"/>
      <c r="J24" s="11">
        <f ca="1">SUM(J13:J23)</f>
        <v>876325</v>
      </c>
      <c r="K24" s="11"/>
      <c r="L24" s="270">
        <f t="shared" ref="L24" ca="1" si="7">SUM(L13:L23)</f>
        <v>552400</v>
      </c>
      <c r="M24" s="11"/>
    </row>
    <row r="25" spans="1:13" s="23" customFormat="1" ht="43.5" customHeight="1" x14ac:dyDescent="0.2">
      <c r="A25" s="272" t="s">
        <v>16</v>
      </c>
      <c r="B25" s="246"/>
      <c r="C25" s="246"/>
      <c r="D25" s="246"/>
      <c r="E25" s="246"/>
      <c r="F25" s="246"/>
      <c r="G25" s="273"/>
      <c r="H25" s="246">
        <f ca="1">ROUND(F24/G24*100,0)/100</f>
        <v>54.43</v>
      </c>
    </row>
    <row r="26" spans="1:13" s="23" customFormat="1" ht="14.25" customHeight="1" x14ac:dyDescent="0.2">
      <c r="A26" s="272"/>
      <c r="B26" s="246"/>
      <c r="C26" s="246"/>
      <c r="D26" s="296"/>
      <c r="E26" s="246"/>
      <c r="F26" s="246"/>
      <c r="G26" s="273"/>
      <c r="H26" s="246"/>
    </row>
    <row r="27" spans="1:13" x14ac:dyDescent="0.2">
      <c r="D27" s="274" t="s">
        <v>183</v>
      </c>
    </row>
    <row r="28" spans="1:13" x14ac:dyDescent="0.2">
      <c r="D28" s="296" t="s">
        <v>167</v>
      </c>
    </row>
  </sheetData>
  <pageMargins left="0.59055118110236227" right="0.59055118110236227" top="0.27559055118110237" bottom="0.47244094488188981" header="0.51181102362204722" footer="0.31496062992125984"/>
  <pageSetup paperSize="9" orientation="landscape" r:id="rId1"/>
  <headerFooter alignWithMargins="0">
    <oddFooter>&amp;C&amp;8Finanzausgleich / &amp;F / &amp;A / &amp;D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0">
    <tabColor rgb="FF00B0F0"/>
  </sheetPr>
  <dimension ref="A1:M49"/>
  <sheetViews>
    <sheetView topLeftCell="B7" zoomScaleNormal="100" workbookViewId="0">
      <selection activeCell="L24" sqref="L24"/>
    </sheetView>
  </sheetViews>
  <sheetFormatPr baseColWidth="10" defaultRowHeight="14.25" x14ac:dyDescent="0.2"/>
  <cols>
    <col min="1" max="1" width="26.25" customWidth="1"/>
    <col min="2" max="2" width="13.5" customWidth="1"/>
    <col min="3" max="3" width="12.625" customWidth="1"/>
    <col min="4" max="5" width="14.5" customWidth="1"/>
    <col min="6" max="6" width="17" bestFit="1" customWidth="1"/>
    <col min="7" max="7" width="13.875" customWidth="1"/>
    <col min="8" max="8" width="10.5" customWidth="1"/>
    <col min="9" max="9" width="7.75" customWidth="1"/>
    <col min="10" max="10" width="5.75" customWidth="1"/>
  </cols>
  <sheetData>
    <row r="1" spans="1:13" ht="18" x14ac:dyDescent="0.25">
      <c r="A1" s="13" t="str">
        <f>II_2!A1</f>
        <v>KANTON NIDWALDEN</v>
      </c>
    </row>
    <row r="2" spans="1:13" ht="7.5" customHeight="1" x14ac:dyDescent="0.2"/>
    <row r="3" spans="1:13" ht="15" x14ac:dyDescent="0.2">
      <c r="A3" s="1" t="str">
        <f>II_2!A3</f>
        <v>FINANZAUSGLEICH 2017</v>
      </c>
    </row>
    <row r="5" spans="1:13" s="12" customFormat="1" ht="15" x14ac:dyDescent="0.2"/>
    <row r="6" spans="1:13" s="3" customFormat="1" ht="18" x14ac:dyDescent="0.25">
      <c r="A6" s="13" t="s">
        <v>18</v>
      </c>
    </row>
    <row r="7" spans="1:13" s="13" customFormat="1" ht="18" customHeight="1" x14ac:dyDescent="0.25">
      <c r="A7" s="13" t="s">
        <v>19</v>
      </c>
      <c r="B7" s="738"/>
      <c r="C7" s="738"/>
      <c r="D7" s="738"/>
      <c r="E7" s="738"/>
      <c r="F7" s="775"/>
      <c r="G7" s="738"/>
      <c r="H7" s="738"/>
      <c r="I7" s="738"/>
      <c r="J7" s="738"/>
      <c r="K7" s="738"/>
    </row>
    <row r="8" spans="1:13" s="2" customFormat="1" ht="18" customHeight="1" x14ac:dyDescent="0.25">
      <c r="B8" s="741"/>
      <c r="C8" s="741"/>
      <c r="D8" s="741"/>
      <c r="E8" s="741"/>
      <c r="F8" s="776"/>
      <c r="G8" s="741"/>
      <c r="H8" s="741"/>
      <c r="I8" s="741"/>
      <c r="J8" s="741"/>
      <c r="K8" s="741"/>
    </row>
    <row r="9" spans="1:13" s="12" customFormat="1" ht="12" customHeight="1" x14ac:dyDescent="0.2">
      <c r="F9" s="15"/>
    </row>
    <row r="10" spans="1:13" s="5" customFormat="1" ht="12.75" x14ac:dyDescent="0.2">
      <c r="A10" s="5" t="s">
        <v>0</v>
      </c>
      <c r="B10" s="16" t="s">
        <v>20</v>
      </c>
      <c r="C10" s="16" t="s">
        <v>21</v>
      </c>
      <c r="D10" s="16" t="s">
        <v>22</v>
      </c>
      <c r="E10" s="16" t="s">
        <v>22</v>
      </c>
      <c r="F10" s="17" t="s">
        <v>23</v>
      </c>
      <c r="G10" s="18" t="s">
        <v>148</v>
      </c>
      <c r="H10" s="19" t="s">
        <v>58</v>
      </c>
    </row>
    <row r="11" spans="1:13" s="5" customFormat="1" ht="12.75" x14ac:dyDescent="0.2">
      <c r="B11" s="16" t="s">
        <v>25</v>
      </c>
      <c r="C11" s="16" t="s">
        <v>189</v>
      </c>
      <c r="D11" s="16" t="s">
        <v>299</v>
      </c>
      <c r="E11" s="16" t="s">
        <v>26</v>
      </c>
      <c r="F11" s="17" t="s">
        <v>27</v>
      </c>
      <c r="G11" s="18" t="s">
        <v>147</v>
      </c>
      <c r="H11" s="19" t="s">
        <v>25</v>
      </c>
    </row>
    <row r="12" spans="1:13" s="5" customFormat="1" ht="12.75" x14ac:dyDescent="0.2">
      <c r="B12" s="16" t="s">
        <v>29</v>
      </c>
      <c r="C12" s="786" t="s">
        <v>319</v>
      </c>
      <c r="D12" s="16" t="s">
        <v>300</v>
      </c>
      <c r="E12" s="16" t="s">
        <v>30</v>
      </c>
      <c r="F12" s="21" t="str">
        <f>(Para_2!K30)</f>
        <v>2017</v>
      </c>
      <c r="G12" s="18" t="s">
        <v>245</v>
      </c>
      <c r="H12" s="19" t="s">
        <v>28</v>
      </c>
    </row>
    <row r="13" spans="1:13" s="5" customFormat="1" ht="12.75" x14ac:dyDescent="0.2">
      <c r="B13" s="22"/>
      <c r="C13" s="787" t="str">
        <f ca="1">(Para_2!L53)</f>
        <v>ja</v>
      </c>
      <c r="D13" s="16" t="s">
        <v>301</v>
      </c>
      <c r="E13" s="16" t="s">
        <v>165</v>
      </c>
      <c r="F13" s="20"/>
      <c r="G13" s="18">
        <f>SUM(Para_2!K13)</f>
        <v>2016</v>
      </c>
      <c r="H13" s="19"/>
      <c r="K13" s="5" t="s">
        <v>652</v>
      </c>
      <c r="L13" s="5" t="s">
        <v>653</v>
      </c>
      <c r="M13" s="5" t="s">
        <v>654</v>
      </c>
    </row>
    <row r="14" spans="1:13" s="5" customFormat="1" ht="12.75" x14ac:dyDescent="0.2">
      <c r="B14" s="22"/>
      <c r="C14" s="22"/>
      <c r="D14" s="22"/>
      <c r="E14" s="22"/>
      <c r="F14" s="20"/>
      <c r="H14" s="23"/>
    </row>
    <row r="15" spans="1:13" s="278" customFormat="1" ht="15" customHeight="1" x14ac:dyDescent="0.25">
      <c r="A15" s="278" t="s">
        <v>332</v>
      </c>
      <c r="B15" s="518">
        <f ca="1">III_2!K15</f>
        <v>1046194.56</v>
      </c>
      <c r="C15" s="93">
        <f ca="1">IF(C$13="ja",LAV_2!N17,IVc_2!E15)</f>
        <v>647260.27</v>
      </c>
      <c r="D15" s="520">
        <f ca="1">SUM(LAW_2!F13)</f>
        <v>0</v>
      </c>
      <c r="E15" s="520">
        <f ca="1">V_2!J13</f>
        <v>303388</v>
      </c>
      <c r="F15" s="25">
        <f ca="1">SUM(B15:E15)</f>
        <v>1996842.83</v>
      </c>
      <c r="G15" s="521">
        <f ca="1">II_2!C17</f>
        <v>3164772.4</v>
      </c>
      <c r="H15" s="522">
        <f ca="1">F15/G15</f>
        <v>0.63095937957497361</v>
      </c>
      <c r="J15" s="506"/>
      <c r="K15" s="1494">
        <f ca="1">ROUND(F15/1000,-1)</f>
        <v>2000</v>
      </c>
      <c r="L15" s="1371">
        <f t="shared" ref="L15:L18" ca="1" si="0">SUM(K15)</f>
        <v>2000</v>
      </c>
      <c r="M15" s="1507">
        <f ca="1">L15/II_2!I17*1000</f>
        <v>559.28411633109624</v>
      </c>
    </row>
    <row r="16" spans="1:13" s="278" customFormat="1" ht="15" customHeight="1" x14ac:dyDescent="0.25">
      <c r="A16" s="278" t="s">
        <v>331</v>
      </c>
      <c r="B16" s="518">
        <f ca="1">III_2!K16</f>
        <v>2427166.17</v>
      </c>
      <c r="C16" s="93">
        <f ca="1">IF(C$13="ja",LAV_2!N18,IVc_2!E16)</f>
        <v>610273.97</v>
      </c>
      <c r="D16" s="520">
        <f ca="1">SUM(LAW_2!F14)</f>
        <v>0</v>
      </c>
      <c r="E16" s="520">
        <f ca="1">V_2!J14</f>
        <v>32812</v>
      </c>
      <c r="F16" s="25">
        <f t="shared" ref="F16:F25" ca="1" si="1">SUM(B16:E16)</f>
        <v>3070252.1399999997</v>
      </c>
      <c r="G16" s="521">
        <f ca="1">II_2!C18</f>
        <v>4202886.8499999996</v>
      </c>
      <c r="H16" s="522">
        <f t="shared" ref="H16:H25" ca="1" si="2">F16/G16</f>
        <v>0.73051030150859286</v>
      </c>
      <c r="J16" s="506"/>
      <c r="K16" s="1494">
        <f t="shared" ref="K16:K27" ca="1" si="3">ROUND(F16/1000,-1)</f>
        <v>3070</v>
      </c>
      <c r="L16" s="1371">
        <f t="shared" ca="1" si="0"/>
        <v>3070</v>
      </c>
      <c r="M16" s="1507">
        <f ca="1">L16/II_2!I18*1000</f>
        <v>570.73805540063199</v>
      </c>
    </row>
    <row r="17" spans="1:13" s="278" customFormat="1" ht="15" customHeight="1" x14ac:dyDescent="0.25">
      <c r="A17" s="278" t="s">
        <v>330</v>
      </c>
      <c r="B17" s="518">
        <f ca="1">III_2!K17</f>
        <v>1509218.8800000001</v>
      </c>
      <c r="C17" s="93">
        <f ca="1">IF(C$13="ja",LAV_2!N19,IVc_2!E17)</f>
        <v>665753.42000000004</v>
      </c>
      <c r="D17" s="520">
        <f ca="1">SUM(LAW_2!F15)</f>
        <v>457428.26049601927</v>
      </c>
      <c r="E17" s="520">
        <f ca="1">V_2!J15</f>
        <v>177801</v>
      </c>
      <c r="F17" s="25">
        <f t="shared" ca="1" si="1"/>
        <v>2810201.5604960197</v>
      </c>
      <c r="G17" s="521">
        <f ca="1">II_2!C19</f>
        <v>1121029.8999999999</v>
      </c>
      <c r="H17" s="522">
        <f t="shared" ca="1" si="2"/>
        <v>2.5068033961413696</v>
      </c>
      <c r="J17" s="506"/>
      <c r="K17" s="1494">
        <f t="shared" ca="1" si="3"/>
        <v>2810</v>
      </c>
      <c r="L17" s="1371">
        <f t="shared" ca="1" si="0"/>
        <v>2810</v>
      </c>
      <c r="M17" s="1507">
        <f ca="1">L17/II_2!I19*1000</f>
        <v>1533.0060010911075</v>
      </c>
    </row>
    <row r="18" spans="1:13" s="278" customFormat="1" ht="15" customHeight="1" x14ac:dyDescent="0.25">
      <c r="A18" s="278" t="s">
        <v>8</v>
      </c>
      <c r="B18" s="518">
        <f ca="1">III_2!K18</f>
        <v>169270.79</v>
      </c>
      <c r="C18" s="93">
        <f ca="1">IF(C$13="ja",LAV_2!N20,IVc_2!E18)</f>
        <v>0</v>
      </c>
      <c r="D18" s="520">
        <f ca="1">SUM(LAW_2!F16)</f>
        <v>557681.42505298136</v>
      </c>
      <c r="E18" s="520">
        <f ca="1">V_2!J16</f>
        <v>0</v>
      </c>
      <c r="F18" s="25">
        <f t="shared" ca="1" si="1"/>
        <v>726952.2150529814</v>
      </c>
      <c r="G18" s="521">
        <f ca="1">II_2!C20</f>
        <v>1349309.85</v>
      </c>
      <c r="H18" s="522">
        <f t="shared" ca="1" si="2"/>
        <v>0.53875854760341468</v>
      </c>
      <c r="J18" s="506"/>
      <c r="K18" s="1494">
        <f t="shared" ca="1" si="3"/>
        <v>730</v>
      </c>
      <c r="L18" s="1371">
        <f t="shared" ca="1" si="0"/>
        <v>730</v>
      </c>
      <c r="M18" s="1507">
        <f ca="1">L18/II_2!I20*1000</f>
        <v>524.80230050323507</v>
      </c>
    </row>
    <row r="19" spans="1:13" s="278" customFormat="1" ht="15" customHeight="1" x14ac:dyDescent="0.25">
      <c r="A19" s="278" t="s">
        <v>329</v>
      </c>
      <c r="B19" s="518">
        <f ca="1">III_2!K19</f>
        <v>0</v>
      </c>
      <c r="C19" s="93">
        <f ca="1">IF(C$13="ja",LAV_2!N21,IVc_2!E19)</f>
        <v>0</v>
      </c>
      <c r="D19" s="520">
        <f ca="1">SUM(LAW_2!F17)</f>
        <v>0</v>
      </c>
      <c r="E19" s="520">
        <f ca="1">V_2!J17</f>
        <v>0</v>
      </c>
      <c r="F19" s="25">
        <f t="shared" ca="1" si="1"/>
        <v>0</v>
      </c>
      <c r="G19" s="521">
        <f ca="1">II_2!C21</f>
        <v>5045360.95</v>
      </c>
      <c r="H19" s="522">
        <f t="shared" ca="1" si="2"/>
        <v>0</v>
      </c>
      <c r="J19" s="506"/>
      <c r="K19" s="1494">
        <f t="shared" ca="1" si="3"/>
        <v>0</v>
      </c>
      <c r="L19" s="1371">
        <f ca="1">SUM(K19-K34)</f>
        <v>-250</v>
      </c>
      <c r="M19" s="1507">
        <f ca="1">L19/II_2!I21*1000</f>
        <v>-55.370985603543737</v>
      </c>
    </row>
    <row r="20" spans="1:13" s="278" customFormat="1" ht="15" customHeight="1" x14ac:dyDescent="0.25">
      <c r="A20" s="278" t="s">
        <v>185</v>
      </c>
      <c r="B20" s="518">
        <f ca="1">III_2!K20</f>
        <v>1370645.76</v>
      </c>
      <c r="C20" s="93">
        <f ca="1">IF(C$13="ja",LAV_2!N22,IVc_2!E20)</f>
        <v>425342.47</v>
      </c>
      <c r="D20" s="520">
        <f ca="1">SUM(LAW_2!F18)</f>
        <v>394146.28558336676</v>
      </c>
      <c r="E20" s="520">
        <f ca="1">V_2!J18</f>
        <v>19177</v>
      </c>
      <c r="F20" s="25">
        <f t="shared" ca="1" si="1"/>
        <v>2209311.5155833666</v>
      </c>
      <c r="G20" s="521">
        <f ca="1">II_2!C22</f>
        <v>1498068.8</v>
      </c>
      <c r="H20" s="522">
        <f t="shared" ca="1" si="2"/>
        <v>1.4747730648841806</v>
      </c>
      <c r="J20" s="506"/>
      <c r="K20" s="1494">
        <f t="shared" ca="1" si="3"/>
        <v>2210</v>
      </c>
      <c r="L20" s="1371">
        <f ca="1">SUM(K20)</f>
        <v>2210</v>
      </c>
      <c r="M20" s="1507">
        <f ca="1">L20/II_2!I22*1000</f>
        <v>1046.4015151515152</v>
      </c>
    </row>
    <row r="21" spans="1:13" s="278" customFormat="1" ht="15" customHeight="1" x14ac:dyDescent="0.25">
      <c r="A21" s="279" t="s">
        <v>194</v>
      </c>
      <c r="B21" s="518">
        <f ca="1">III_2!K21</f>
        <v>0</v>
      </c>
      <c r="C21" s="93">
        <f ca="1">IF(C$13="ja",LAV_2!N23,IVc_2!E21)</f>
        <v>0</v>
      </c>
      <c r="D21" s="520">
        <f ca="1">SUM(LAW_2!F19)</f>
        <v>0</v>
      </c>
      <c r="E21" s="520">
        <f ca="1">V_2!J19</f>
        <v>271531</v>
      </c>
      <c r="F21" s="25">
        <f t="shared" ca="1" si="1"/>
        <v>271531</v>
      </c>
      <c r="G21" s="521">
        <f ca="1">II_2!C23</f>
        <v>15666925.6</v>
      </c>
      <c r="H21" s="522">
        <f ca="1">F21/G21</f>
        <v>1.7331479508653568E-2</v>
      </c>
      <c r="J21" s="506"/>
      <c r="K21" s="1494">
        <f t="shared" ca="1" si="3"/>
        <v>270</v>
      </c>
      <c r="L21" s="1371">
        <f ca="1">SUM(K21-K36)</f>
        <v>-8980</v>
      </c>
      <c r="M21" s="1507">
        <f ca="1">L21/II_2!I23*1000</f>
        <v>-1581.8213845340849</v>
      </c>
    </row>
    <row r="22" spans="1:13" s="278" customFormat="1" ht="15" customHeight="1" x14ac:dyDescent="0.25">
      <c r="A22" s="278" t="s">
        <v>12</v>
      </c>
      <c r="B22" s="518">
        <f ca="1">III_2!K22</f>
        <v>1983534.0999999999</v>
      </c>
      <c r="C22" s="93">
        <f ca="1">IF(C$13="ja",LAV_2!N24,IVc_2!E22)</f>
        <v>1497945.21</v>
      </c>
      <c r="D22" s="520">
        <f ca="1">SUM(LAW_2!F20)</f>
        <v>0</v>
      </c>
      <c r="E22" s="520">
        <f ca="1">V_2!J20</f>
        <v>0</v>
      </c>
      <c r="F22" s="25">
        <f t="shared" ca="1" si="1"/>
        <v>3481479.3099999996</v>
      </c>
      <c r="G22" s="521">
        <f ca="1">II_2!C24</f>
        <v>2140560.2000000002</v>
      </c>
      <c r="H22" s="522">
        <f t="shared" ca="1" si="2"/>
        <v>1.6264337298245568</v>
      </c>
      <c r="J22" s="506"/>
      <c r="K22" s="1494">
        <f ca="1">ROUND(F22/1000,-1)</f>
        <v>3480</v>
      </c>
      <c r="L22" s="1371">
        <f ca="1">SUM(K22)</f>
        <v>3480</v>
      </c>
      <c r="M22" s="1507">
        <f ca="1">L22/II_2!I24*1000</f>
        <v>1108.6333227142402</v>
      </c>
    </row>
    <row r="23" spans="1:13" s="278" customFormat="1" ht="15" customHeight="1" x14ac:dyDescent="0.25">
      <c r="A23" s="278" t="s">
        <v>193</v>
      </c>
      <c r="B23" s="518">
        <f ca="1">III_2!K23</f>
        <v>0</v>
      </c>
      <c r="C23" s="93">
        <f ca="1">IF(C$13="ja",LAV_2!N25,IVc_2!E23)</f>
        <v>0</v>
      </c>
      <c r="D23" s="520">
        <f ca="1">SUM(LAW_2!F21)</f>
        <v>0</v>
      </c>
      <c r="E23" s="520">
        <f ca="1">V_2!J21</f>
        <v>0</v>
      </c>
      <c r="F23" s="25">
        <f t="shared" ca="1" si="1"/>
        <v>0</v>
      </c>
      <c r="G23" s="521">
        <f ca="1">II_2!C25</f>
        <v>7074106.75</v>
      </c>
      <c r="H23" s="522">
        <f t="shared" ca="1" si="2"/>
        <v>0</v>
      </c>
      <c r="J23" s="506"/>
      <c r="K23" s="1494">
        <f t="shared" ca="1" si="3"/>
        <v>0</v>
      </c>
      <c r="L23" s="1371">
        <f ca="1">SUM(K23-K38)</f>
        <v>-610</v>
      </c>
      <c r="M23" s="1507">
        <f ca="1">L23/II_2!I25*1000</f>
        <v>-74.754901960784309</v>
      </c>
    </row>
    <row r="24" spans="1:13" s="278" customFormat="1" ht="15" customHeight="1" x14ac:dyDescent="0.25">
      <c r="A24" s="278" t="s">
        <v>14</v>
      </c>
      <c r="B24" s="518">
        <f ca="1">III_2!K24</f>
        <v>0</v>
      </c>
      <c r="C24" s="93">
        <f ca="1">IF(C$13="ja",LAV_2!N26,IVc_2!E24)</f>
        <v>0</v>
      </c>
      <c r="D24" s="520">
        <f ca="1">SUM(LAW_2!F22)</f>
        <v>0</v>
      </c>
      <c r="E24" s="520">
        <f ca="1">V_2!J22</f>
        <v>0</v>
      </c>
      <c r="F24" s="25">
        <f t="shared" ca="1" si="1"/>
        <v>0</v>
      </c>
      <c r="G24" s="521">
        <f ca="1">II_2!C26</f>
        <v>5917290.5499999998</v>
      </c>
      <c r="H24" s="522">
        <f t="shared" ca="1" si="2"/>
        <v>0</v>
      </c>
      <c r="J24" s="506"/>
      <c r="K24" s="1494">
        <f t="shared" ca="1" si="3"/>
        <v>0</v>
      </c>
      <c r="L24" s="1371">
        <f ca="1">SUM(K24-K39)</f>
        <v>-850</v>
      </c>
      <c r="M24" s="1507">
        <f ca="1">L24/II_2!I26*1000</f>
        <v>-191.52771518702119</v>
      </c>
    </row>
    <row r="25" spans="1:13" s="278" customFormat="1" ht="15" customHeight="1" x14ac:dyDescent="0.25">
      <c r="A25" s="278" t="s">
        <v>15</v>
      </c>
      <c r="B25" s="518">
        <f ca="1">III_2!K25</f>
        <v>1908131.7</v>
      </c>
      <c r="C25" s="93">
        <f ca="1">IF(C$13="ja",LAV_2!N27,IVc_2!E25)</f>
        <v>1553424.66</v>
      </c>
      <c r="D25" s="520">
        <f ca="1">SUM(LAW_2!F23)</f>
        <v>390744.02886763273</v>
      </c>
      <c r="E25" s="520">
        <f ca="1">V_2!J23</f>
        <v>71616</v>
      </c>
      <c r="F25" s="25">
        <f t="shared" ca="1" si="1"/>
        <v>3923916.3888676325</v>
      </c>
      <c r="G25" s="521">
        <f ca="1">II_2!C27</f>
        <v>1136998.05</v>
      </c>
      <c r="H25" s="522">
        <f t="shared" ca="1" si="2"/>
        <v>3.4511197172832726</v>
      </c>
      <c r="J25" s="506"/>
      <c r="K25" s="1494">
        <f t="shared" ca="1" si="3"/>
        <v>3920</v>
      </c>
      <c r="L25" s="1371">
        <f ca="1">SUM(K25)</f>
        <v>3920</v>
      </c>
      <c r="M25" s="1507">
        <f ca="1">L25/II_2!I27*1000</f>
        <v>1842.9713211095441</v>
      </c>
    </row>
    <row r="26" spans="1:13" s="278" customFormat="1" ht="12" customHeight="1" x14ac:dyDescent="0.2">
      <c r="B26" s="518"/>
      <c r="C26" s="519"/>
      <c r="D26" s="520"/>
      <c r="E26" s="520"/>
      <c r="F26" s="28"/>
      <c r="G26" s="506"/>
      <c r="H26" s="522"/>
      <c r="K26" s="1494"/>
      <c r="L26" s="4"/>
      <c r="M26" s="4"/>
    </row>
    <row r="27" spans="1:13" s="32" customFormat="1" ht="15" x14ac:dyDescent="0.25">
      <c r="A27" s="466" t="s">
        <v>196</v>
      </c>
      <c r="B27" s="31">
        <f ca="1">SUM(B15:B25)</f>
        <v>10414161.959999999</v>
      </c>
      <c r="C27" s="228">
        <f ca="1">SUM(C15:C25)</f>
        <v>5400000</v>
      </c>
      <c r="D27" s="229">
        <f ca="1">SUM(D15:D25)</f>
        <v>1800000</v>
      </c>
      <c r="E27" s="229">
        <f ca="1">SUM(E15:E25)</f>
        <v>876325</v>
      </c>
      <c r="F27" s="25">
        <f ca="1">SUM(F15:F26)</f>
        <v>18490486.959999997</v>
      </c>
      <c r="G27" s="34">
        <f ca="1">SUM(G15:G26)</f>
        <v>48317309.899999999</v>
      </c>
      <c r="H27" s="522"/>
      <c r="K27" s="1494">
        <f t="shared" ca="1" si="3"/>
        <v>18490</v>
      </c>
    </row>
    <row r="28" spans="1:13" s="32" customFormat="1" ht="9.75" customHeight="1" x14ac:dyDescent="0.25">
      <c r="A28" s="278"/>
      <c r="C28" s="33"/>
      <c r="D28" s="34"/>
      <c r="E28" s="34"/>
      <c r="F28" s="34"/>
      <c r="G28" s="521"/>
      <c r="H28" s="522"/>
    </row>
    <row r="29" spans="1:13" s="32" customFormat="1" ht="9.75" customHeight="1" x14ac:dyDescent="0.25">
      <c r="A29" s="278"/>
      <c r="B29" s="33"/>
      <c r="C29" s="33"/>
      <c r="D29" s="34"/>
      <c r="E29" s="34"/>
      <c r="F29" s="34"/>
      <c r="G29" s="521"/>
      <c r="H29" s="522"/>
    </row>
    <row r="30" spans="1:13" s="32" customFormat="1" ht="15" hidden="1" customHeight="1" x14ac:dyDescent="0.25">
      <c r="A30" s="278" t="str">
        <f>A15</f>
        <v>Beckenried **</v>
      </c>
      <c r="B30" s="33"/>
      <c r="C30" s="33"/>
      <c r="D30" s="34"/>
      <c r="E30" s="34"/>
      <c r="F30" s="36">
        <f ca="1">SUM(I_2!L19)</f>
        <v>0</v>
      </c>
      <c r="G30" s="521">
        <f ca="1">IF(F30=0,0,G15)</f>
        <v>0</v>
      </c>
      <c r="H30" s="522">
        <f ca="1">IF(G30=0,0,-F30/G30)</f>
        <v>0</v>
      </c>
    </row>
    <row r="31" spans="1:13" s="32" customFormat="1" ht="15" hidden="1" customHeight="1" x14ac:dyDescent="0.25">
      <c r="A31" s="278" t="str">
        <f t="shared" ref="A31:A40" si="4">A16</f>
        <v>Buochs **</v>
      </c>
      <c r="B31" s="33"/>
      <c r="C31" s="33"/>
      <c r="D31" s="34"/>
      <c r="E31" s="34"/>
      <c r="F31" s="36">
        <f ca="1">SUM(I_2!L20)</f>
        <v>0</v>
      </c>
      <c r="G31" s="521">
        <f t="shared" ref="G31:G40" ca="1" si="5">IF(F31=0,0,G16)</f>
        <v>0</v>
      </c>
      <c r="H31" s="522">
        <f t="shared" ref="H31:H40" ca="1" si="6">IF(G31=0,0,-F31/G31)</f>
        <v>0</v>
      </c>
    </row>
    <row r="32" spans="1:13" s="32" customFormat="1" ht="15" hidden="1" customHeight="1" x14ac:dyDescent="0.25">
      <c r="A32" s="278" t="str">
        <f t="shared" si="4"/>
        <v>Dallenwil **</v>
      </c>
      <c r="B32" s="33"/>
      <c r="C32" s="33"/>
      <c r="D32" s="34"/>
      <c r="E32" s="34"/>
      <c r="F32" s="36">
        <f ca="1">SUM(I_2!L21)</f>
        <v>0</v>
      </c>
      <c r="G32" s="521">
        <f t="shared" ca="1" si="5"/>
        <v>0</v>
      </c>
      <c r="H32" s="522">
        <f t="shared" ca="1" si="6"/>
        <v>0</v>
      </c>
    </row>
    <row r="33" spans="1:11" s="32" customFormat="1" ht="15" hidden="1" customHeight="1" x14ac:dyDescent="0.25">
      <c r="A33" s="278" t="str">
        <f t="shared" si="4"/>
        <v>Emmetten</v>
      </c>
      <c r="B33" s="33"/>
      <c r="C33" s="33"/>
      <c r="D33" s="34"/>
      <c r="E33" s="34"/>
      <c r="F33" s="36">
        <f ca="1">SUM(I_2!L22)</f>
        <v>0</v>
      </c>
      <c r="G33" s="521">
        <f t="shared" ca="1" si="5"/>
        <v>0</v>
      </c>
      <c r="H33" s="522">
        <f t="shared" ca="1" si="6"/>
        <v>0</v>
      </c>
    </row>
    <row r="34" spans="1:11" s="32" customFormat="1" ht="15" customHeight="1" x14ac:dyDescent="0.25">
      <c r="A34" s="278" t="str">
        <f t="shared" si="4"/>
        <v>Ennetbürgen **</v>
      </c>
      <c r="B34" s="33"/>
      <c r="C34" s="33"/>
      <c r="D34" s="34"/>
      <c r="E34" s="34"/>
      <c r="F34" s="36">
        <f ca="1">SUM(I_2!L23)</f>
        <v>247266</v>
      </c>
      <c r="G34" s="521">
        <f t="shared" ca="1" si="5"/>
        <v>5045360.95</v>
      </c>
      <c r="H34" s="522">
        <f t="shared" ca="1" si="6"/>
        <v>-4.900858480699978E-2</v>
      </c>
      <c r="K34" s="1494">
        <f t="shared" ref="K34:K39" ca="1" si="7">ROUND(F34/1000,-1)</f>
        <v>250</v>
      </c>
    </row>
    <row r="35" spans="1:11" s="32" customFormat="1" ht="15" hidden="1" customHeight="1" x14ac:dyDescent="0.25">
      <c r="A35" s="278" t="str">
        <f t="shared" si="4"/>
        <v>Ennetmoos **</v>
      </c>
      <c r="B35" s="33"/>
      <c r="C35" s="33"/>
      <c r="D35" s="34"/>
      <c r="E35" s="34"/>
      <c r="F35" s="36">
        <f ca="1">SUM(I_2!L24)</f>
        <v>0</v>
      </c>
      <c r="G35" s="521">
        <f t="shared" ca="1" si="5"/>
        <v>0</v>
      </c>
      <c r="H35" s="522">
        <f t="shared" ca="1" si="6"/>
        <v>0</v>
      </c>
      <c r="K35" s="1494">
        <f t="shared" ca="1" si="7"/>
        <v>0</v>
      </c>
    </row>
    <row r="36" spans="1:11" s="32" customFormat="1" ht="15" customHeight="1" x14ac:dyDescent="0.25">
      <c r="A36" s="278" t="str">
        <f t="shared" si="4"/>
        <v>Hergiswil **</v>
      </c>
      <c r="B36" s="33"/>
      <c r="C36" s="33"/>
      <c r="D36" s="34"/>
      <c r="E36" s="34"/>
      <c r="F36" s="36">
        <f ca="1">SUM(I_2!L25)</f>
        <v>9246993</v>
      </c>
      <c r="G36" s="521">
        <f ca="1">IF(F36=0,0,G21)</f>
        <v>15666925.6</v>
      </c>
      <c r="H36" s="522">
        <f t="shared" ca="1" si="6"/>
        <v>-0.59022384072596856</v>
      </c>
      <c r="K36" s="1494">
        <f t="shared" ca="1" si="7"/>
        <v>9250</v>
      </c>
    </row>
    <row r="37" spans="1:11" s="32" customFormat="1" ht="15" hidden="1" customHeight="1" x14ac:dyDescent="0.25">
      <c r="A37" s="278" t="str">
        <f t="shared" si="4"/>
        <v>Oberdorf</v>
      </c>
      <c r="B37" s="33"/>
      <c r="C37" s="33"/>
      <c r="D37" s="34"/>
      <c r="E37" s="34"/>
      <c r="F37" s="36">
        <f ca="1">SUM(I_2!L26)</f>
        <v>0</v>
      </c>
      <c r="G37" s="521">
        <f t="shared" ca="1" si="5"/>
        <v>0</v>
      </c>
      <c r="H37" s="522">
        <f t="shared" ca="1" si="6"/>
        <v>0</v>
      </c>
      <c r="K37" s="1494">
        <f t="shared" ca="1" si="7"/>
        <v>0</v>
      </c>
    </row>
    <row r="38" spans="1:11" s="32" customFormat="1" ht="15" customHeight="1" x14ac:dyDescent="0.25">
      <c r="A38" s="278" t="str">
        <f t="shared" si="4"/>
        <v>Stans **</v>
      </c>
      <c r="B38" s="33"/>
      <c r="C38" s="33"/>
      <c r="D38" s="34"/>
      <c r="E38" s="34"/>
      <c r="F38" s="36">
        <f ca="1">SUM(I_2!L27)</f>
        <v>608616</v>
      </c>
      <c r="G38" s="521">
        <f t="shared" ca="1" si="5"/>
        <v>7074106.75</v>
      </c>
      <c r="H38" s="522">
        <f t="shared" ca="1" si="6"/>
        <v>-8.6034325111082041E-2</v>
      </c>
      <c r="K38" s="1494">
        <f t="shared" ca="1" si="7"/>
        <v>610</v>
      </c>
    </row>
    <row r="39" spans="1:11" s="32" customFormat="1" ht="15" customHeight="1" x14ac:dyDescent="0.25">
      <c r="A39" s="278" t="str">
        <f t="shared" si="4"/>
        <v>Stansstad</v>
      </c>
      <c r="B39" s="33"/>
      <c r="C39" s="33"/>
      <c r="D39" s="34"/>
      <c r="E39" s="34"/>
      <c r="F39" s="36">
        <f ca="1">SUM(I_2!L28)</f>
        <v>853235</v>
      </c>
      <c r="G39" s="521">
        <f t="shared" ca="1" si="5"/>
        <v>5917290.5499999998</v>
      </c>
      <c r="H39" s="522">
        <f t="shared" ca="1" si="6"/>
        <v>-0.14419352789766257</v>
      </c>
      <c r="K39" s="1494">
        <f t="shared" ca="1" si="7"/>
        <v>850</v>
      </c>
    </row>
    <row r="40" spans="1:11" s="32" customFormat="1" ht="15" hidden="1" customHeight="1" x14ac:dyDescent="0.25">
      <c r="A40" s="278" t="str">
        <f t="shared" si="4"/>
        <v>Wolfenschiessen</v>
      </c>
      <c r="B40" s="33"/>
      <c r="C40" s="33"/>
      <c r="D40" s="34"/>
      <c r="E40" s="34"/>
      <c r="F40" s="36">
        <f ca="1">SUM(I_2!L29)</f>
        <v>0</v>
      </c>
      <c r="G40" s="521">
        <f t="shared" ca="1" si="5"/>
        <v>0</v>
      </c>
      <c r="H40" s="522">
        <f t="shared" ca="1" si="6"/>
        <v>0</v>
      </c>
    </row>
    <row r="41" spans="1:11" s="32" customFormat="1" ht="6.75" customHeight="1" x14ac:dyDescent="0.25">
      <c r="A41" s="37"/>
      <c r="F41" s="38"/>
      <c r="H41" s="38"/>
    </row>
    <row r="42" spans="1:11" s="12" customFormat="1" ht="15.75" x14ac:dyDescent="0.25">
      <c r="A42" s="466" t="s">
        <v>195</v>
      </c>
      <c r="F42" s="39">
        <f ca="1">SUM(F30:F40)</f>
        <v>10956110</v>
      </c>
      <c r="G42" s="39"/>
      <c r="H42" s="39"/>
    </row>
    <row r="43" spans="1:11" s="12" customFormat="1" ht="15" x14ac:dyDescent="0.2">
      <c r="A43" t="s">
        <v>191</v>
      </c>
      <c r="F43" s="774">
        <f ca="1">F42-I_2!K42</f>
        <v>0</v>
      </c>
      <c r="G43" s="835" t="s">
        <v>326</v>
      </c>
      <c r="H43" s="836"/>
    </row>
    <row r="44" spans="1:11" s="278" customFormat="1" x14ac:dyDescent="0.2">
      <c r="A44" s="362" t="s">
        <v>246</v>
      </c>
      <c r="B44" s="523">
        <f ca="1">B27/$F$27</f>
        <v>0.56321729019515232</v>
      </c>
      <c r="C44" s="523">
        <f t="shared" ref="C44:F44" ca="1" si="8">C27/$F$27</f>
        <v>0.29204206528912319</v>
      </c>
      <c r="D44" s="523">
        <f t="shared" ref="D44" ca="1" si="9">D27/$F$27</f>
        <v>9.7347355096374391E-2</v>
      </c>
      <c r="E44" s="523">
        <f t="shared" ca="1" si="8"/>
        <v>4.7393289419350164E-2</v>
      </c>
      <c r="F44" s="523">
        <f t="shared" ca="1" si="8"/>
        <v>1</v>
      </c>
      <c r="G44" s="521"/>
      <c r="H44" s="522"/>
      <c r="J44" s="506"/>
    </row>
    <row r="46" spans="1:11" ht="15.75" x14ac:dyDescent="0.25">
      <c r="A46" s="466" t="s">
        <v>423</v>
      </c>
      <c r="B46" s="12"/>
      <c r="C46" s="12"/>
      <c r="D46" s="12"/>
      <c r="E46" s="12"/>
      <c r="F46" s="39">
        <f ca="1">SUM(II_2!C36)</f>
        <v>8043408</v>
      </c>
    </row>
    <row r="47" spans="1:11" x14ac:dyDescent="0.2">
      <c r="A47" s="830"/>
      <c r="B47" s="830"/>
      <c r="C47" s="830"/>
      <c r="D47" s="830"/>
      <c r="E47" s="830"/>
      <c r="F47" s="1061">
        <f ca="1">SUM(F46+F42)</f>
        <v>18999518</v>
      </c>
    </row>
    <row r="48" spans="1:11" x14ac:dyDescent="0.2">
      <c r="F48" s="83">
        <f ca="1">SUM(F27)</f>
        <v>18490486.959999997</v>
      </c>
    </row>
    <row r="49" spans="1:6" ht="15" x14ac:dyDescent="0.25">
      <c r="A49" s="1060" t="s">
        <v>448</v>
      </c>
      <c r="B49" s="1060"/>
      <c r="C49" s="1060"/>
      <c r="D49" s="1060"/>
      <c r="E49" s="1060"/>
      <c r="F49" s="1059">
        <f ca="1">F47-F48</f>
        <v>509031.04000000283</v>
      </c>
    </row>
  </sheetData>
  <pageMargins left="0.59055118110236227" right="0.59055118110236227" top="0.27559055118110237" bottom="0.39370078740157483" header="0.51181102362204722" footer="0.23622047244094491"/>
  <pageSetup paperSize="9" scale="95" orientation="landscape" r:id="rId1"/>
  <headerFooter alignWithMargins="0">
    <oddFooter>&amp;C&amp;8Finanzausgleich / &amp;F / &amp;A / &amp;D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1">
    <tabColor rgb="FF00B0F0"/>
  </sheetPr>
  <dimension ref="A1:K27"/>
  <sheetViews>
    <sheetView zoomScaleNormal="100" workbookViewId="0">
      <selection activeCell="L24" sqref="L24"/>
    </sheetView>
  </sheetViews>
  <sheetFormatPr baseColWidth="10" defaultRowHeight="14.25" x14ac:dyDescent="0.2"/>
  <cols>
    <col min="1" max="1" width="15.375" customWidth="1"/>
    <col min="2" max="5" width="17.125" customWidth="1"/>
    <col min="6" max="6" width="14.25" customWidth="1"/>
    <col min="7" max="7" width="13.375" bestFit="1" customWidth="1"/>
    <col min="8" max="8" width="13.125" customWidth="1"/>
    <col min="9" max="9" width="12.125" customWidth="1"/>
    <col min="10" max="10" width="13" customWidth="1"/>
    <col min="11" max="11" width="16.125" customWidth="1"/>
  </cols>
  <sheetData>
    <row r="1" spans="1:11" ht="18" x14ac:dyDescent="0.25">
      <c r="A1" s="13" t="str">
        <f>II_2!A1</f>
        <v>KANTON NIDWALDEN</v>
      </c>
    </row>
    <row r="2" spans="1:11" ht="7.5" customHeight="1" x14ac:dyDescent="0.2"/>
    <row r="3" spans="1:11" ht="15" x14ac:dyDescent="0.2">
      <c r="A3" s="1" t="str">
        <f>II_2!A3</f>
        <v>FINANZAUSGLEICH 2017</v>
      </c>
    </row>
    <row r="5" spans="1:11" s="12" customFormat="1" ht="15" x14ac:dyDescent="0.2"/>
    <row r="6" spans="1:11" s="3" customFormat="1" ht="18" x14ac:dyDescent="0.25">
      <c r="A6" s="13" t="s">
        <v>146</v>
      </c>
    </row>
    <row r="7" spans="1:11" s="2" customFormat="1" ht="18" customHeight="1" x14ac:dyDescent="0.25">
      <c r="B7" s="776"/>
      <c r="C7" s="741"/>
      <c r="D7" s="741"/>
      <c r="E7" s="741"/>
      <c r="F7" s="741"/>
      <c r="G7" s="741"/>
      <c r="H7" s="741"/>
      <c r="I7" s="741"/>
      <c r="J7" s="741"/>
    </row>
    <row r="8" spans="1:11" s="5" customFormat="1" ht="12.75" x14ac:dyDescent="0.2">
      <c r="A8" s="5" t="s">
        <v>0</v>
      </c>
      <c r="B8" s="784" t="s">
        <v>23</v>
      </c>
      <c r="C8" s="778" t="s">
        <v>20</v>
      </c>
      <c r="D8" s="16" t="s">
        <v>22</v>
      </c>
      <c r="E8" s="778" t="s">
        <v>22</v>
      </c>
      <c r="F8" s="779" t="s">
        <v>1</v>
      </c>
      <c r="G8" s="777"/>
      <c r="H8" s="777"/>
      <c r="I8" s="777"/>
      <c r="J8" s="777"/>
    </row>
    <row r="9" spans="1:11" s="5" customFormat="1" ht="12.75" x14ac:dyDescent="0.2">
      <c r="B9" s="784" t="s">
        <v>27</v>
      </c>
      <c r="C9" s="778" t="s">
        <v>25</v>
      </c>
      <c r="D9" s="16" t="s">
        <v>299</v>
      </c>
      <c r="E9" s="778" t="s">
        <v>26</v>
      </c>
      <c r="F9" s="780"/>
      <c r="G9" s="777"/>
      <c r="H9" s="777"/>
      <c r="I9" s="777"/>
      <c r="J9" s="777"/>
    </row>
    <row r="10" spans="1:11" s="5" customFormat="1" ht="12.75" x14ac:dyDescent="0.2">
      <c r="B10" s="293" t="str">
        <f>(VI_2!F12)</f>
        <v>2017</v>
      </c>
      <c r="C10" s="64" t="s">
        <v>143</v>
      </c>
      <c r="D10" s="16" t="s">
        <v>300</v>
      </c>
      <c r="E10" s="22" t="s">
        <v>30</v>
      </c>
      <c r="F10" s="64"/>
    </row>
    <row r="11" spans="1:11" s="5" customFormat="1" ht="12.75" x14ac:dyDescent="0.2">
      <c r="B11" s="20"/>
      <c r="C11" s="294" t="str">
        <f ca="1">IF(Para_2!L53="ja","100%",SUM(1-IVa_2!D11))</f>
        <v>100%</v>
      </c>
      <c r="D11" s="16" t="s">
        <v>301</v>
      </c>
      <c r="E11" s="22" t="s">
        <v>164</v>
      </c>
      <c r="F11" s="64"/>
    </row>
    <row r="12" spans="1:11" s="5" customFormat="1" ht="12.75" x14ac:dyDescent="0.2">
      <c r="B12" s="20"/>
      <c r="D12" s="16"/>
      <c r="E12" s="16"/>
    </row>
    <row r="13" spans="1:11" s="278" customFormat="1" ht="15" customHeight="1" x14ac:dyDescent="0.25">
      <c r="A13" s="278" t="s">
        <v>5</v>
      </c>
      <c r="B13" s="25">
        <f ca="1">VI_2!F15</f>
        <v>1996842.83</v>
      </c>
      <c r="C13" s="509">
        <f ca="1">IF(Para_2!L$53="ja",VI_2!B15,VI_2!B15-IVa_2!D13)</f>
        <v>1046194.56</v>
      </c>
      <c r="D13" s="510">
        <f ca="1">VI_2!D15</f>
        <v>0</v>
      </c>
      <c r="E13" s="510">
        <f ca="1">VI_2!E15</f>
        <v>303388</v>
      </c>
      <c r="F13" s="33">
        <f ca="1">C13+E13+D13</f>
        <v>1349582.56</v>
      </c>
      <c r="G13" s="101"/>
      <c r="H13" s="509"/>
      <c r="I13" s="509"/>
      <c r="J13" s="33"/>
      <c r="K13" s="97"/>
    </row>
    <row r="14" spans="1:11" s="278" customFormat="1" ht="15" customHeight="1" x14ac:dyDescent="0.25">
      <c r="A14" s="278" t="s">
        <v>6</v>
      </c>
      <c r="B14" s="25">
        <f ca="1">VI_2!F16</f>
        <v>3070252.1399999997</v>
      </c>
      <c r="C14" s="509">
        <f ca="1">IF(Para_2!L$53="ja",VI_2!B16,VI_2!B16-IVa_2!D14)</f>
        <v>2427166.17</v>
      </c>
      <c r="D14" s="510">
        <f ca="1">VI_2!D16</f>
        <v>0</v>
      </c>
      <c r="E14" s="510">
        <f ca="1">VI_2!E16</f>
        <v>32812</v>
      </c>
      <c r="F14" s="33">
        <f t="shared" ref="F14:F25" ca="1" si="0">C14+E14+D14</f>
        <v>2459978.17</v>
      </c>
      <c r="G14" s="101"/>
      <c r="H14" s="509"/>
      <c r="I14" s="509"/>
      <c r="J14" s="33"/>
      <c r="K14" s="97"/>
    </row>
    <row r="15" spans="1:11" s="278" customFormat="1" ht="15" customHeight="1" x14ac:dyDescent="0.25">
      <c r="A15" s="278" t="s">
        <v>7</v>
      </c>
      <c r="B15" s="25">
        <f ca="1">VI_2!F17</f>
        <v>2810201.5604960197</v>
      </c>
      <c r="C15" s="509">
        <f ca="1">IF(Para_2!L$53="ja",VI_2!B17,VI_2!B17-IVa_2!D15)</f>
        <v>1509218.8800000001</v>
      </c>
      <c r="D15" s="510">
        <f ca="1">VI_2!D17</f>
        <v>457428.26049601927</v>
      </c>
      <c r="E15" s="510">
        <f ca="1">VI_2!E17</f>
        <v>177801</v>
      </c>
      <c r="F15" s="33">
        <f t="shared" ca="1" si="0"/>
        <v>2144448.1404960193</v>
      </c>
      <c r="G15" s="101"/>
      <c r="H15" s="509"/>
      <c r="I15" s="509"/>
      <c r="J15" s="33"/>
      <c r="K15" s="97"/>
    </row>
    <row r="16" spans="1:11" s="278" customFormat="1" ht="15" customHeight="1" x14ac:dyDescent="0.25">
      <c r="A16" s="278" t="s">
        <v>8</v>
      </c>
      <c r="B16" s="25">
        <f ca="1">VI_2!F18</f>
        <v>726952.2150529814</v>
      </c>
      <c r="C16" s="509">
        <f ca="1">IF(Para_2!L$53="ja",VI_2!B18,VI_2!B18-IVa_2!D16)</f>
        <v>169270.79</v>
      </c>
      <c r="D16" s="510">
        <f ca="1">VI_2!D18</f>
        <v>557681.42505298136</v>
      </c>
      <c r="E16" s="510">
        <f ca="1">VI_2!E18</f>
        <v>0</v>
      </c>
      <c r="F16" s="33">
        <f t="shared" ca="1" si="0"/>
        <v>726952.2150529814</v>
      </c>
      <c r="G16" s="101"/>
      <c r="H16" s="509"/>
      <c r="I16" s="509"/>
      <c r="J16" s="33"/>
      <c r="K16" s="97"/>
    </row>
    <row r="17" spans="1:11" s="278" customFormat="1" ht="15" customHeight="1" x14ac:dyDescent="0.25">
      <c r="A17" s="278" t="s">
        <v>9</v>
      </c>
      <c r="B17" s="25">
        <f ca="1">VI_2!F19</f>
        <v>0</v>
      </c>
      <c r="C17" s="509">
        <f ca="1">IF(Para_2!L$53="ja",VI_2!B19,VI_2!B19-IVa_2!D17)</f>
        <v>0</v>
      </c>
      <c r="D17" s="510">
        <f ca="1">VI_2!D19</f>
        <v>0</v>
      </c>
      <c r="E17" s="510">
        <f ca="1">VI_2!E19</f>
        <v>0</v>
      </c>
      <c r="F17" s="33">
        <f t="shared" ca="1" si="0"/>
        <v>0</v>
      </c>
      <c r="G17" s="101"/>
      <c r="H17" s="509"/>
      <c r="I17" s="509"/>
      <c r="J17" s="33"/>
      <c r="K17" s="97"/>
    </row>
    <row r="18" spans="1:11" s="278" customFormat="1" ht="15" customHeight="1" x14ac:dyDescent="0.25">
      <c r="A18" s="278" t="s">
        <v>10</v>
      </c>
      <c r="B18" s="25">
        <f ca="1">VI_2!F20</f>
        <v>2209311.5155833666</v>
      </c>
      <c r="C18" s="509">
        <f ca="1">IF(Para_2!L$53="ja",VI_2!B20,VI_2!B20-IVa_2!D18)</f>
        <v>1370645.76</v>
      </c>
      <c r="D18" s="510">
        <f ca="1">VI_2!D20</f>
        <v>394146.28558336676</v>
      </c>
      <c r="E18" s="510">
        <f ca="1">VI_2!E20</f>
        <v>19177</v>
      </c>
      <c r="F18" s="33">
        <f t="shared" ca="1" si="0"/>
        <v>1783969.0455833669</v>
      </c>
      <c r="G18" s="101"/>
      <c r="H18" s="509"/>
      <c r="I18" s="509"/>
      <c r="J18" s="33"/>
      <c r="K18" s="97"/>
    </row>
    <row r="19" spans="1:11" s="278" customFormat="1" ht="15" customHeight="1" x14ac:dyDescent="0.25">
      <c r="A19" s="278" t="s">
        <v>11</v>
      </c>
      <c r="B19" s="25">
        <f ca="1">VI_2!F21</f>
        <v>271531</v>
      </c>
      <c r="C19" s="509">
        <f ca="1">IF(Para_2!L$53="ja",VI_2!B21,VI_2!B21-IVa_2!D19)</f>
        <v>0</v>
      </c>
      <c r="D19" s="510">
        <f ca="1">VI_2!D21</f>
        <v>0</v>
      </c>
      <c r="E19" s="510">
        <f ca="1">VI_2!E21</f>
        <v>271531</v>
      </c>
      <c r="F19" s="33">
        <f t="shared" ca="1" si="0"/>
        <v>271531</v>
      </c>
      <c r="G19" s="101"/>
      <c r="H19" s="509"/>
      <c r="I19" s="509"/>
      <c r="J19" s="33"/>
      <c r="K19" s="97"/>
    </row>
    <row r="20" spans="1:11" s="278" customFormat="1" ht="15" customHeight="1" x14ac:dyDescent="0.25">
      <c r="A20" s="278" t="s">
        <v>12</v>
      </c>
      <c r="B20" s="25">
        <f ca="1">VI_2!F22</f>
        <v>3481479.3099999996</v>
      </c>
      <c r="C20" s="509">
        <f ca="1">IF(Para_2!L$53="ja",VI_2!B22,VI_2!B22-IVa_2!D20)</f>
        <v>1983534.0999999999</v>
      </c>
      <c r="D20" s="510">
        <f ca="1">VI_2!D22</f>
        <v>0</v>
      </c>
      <c r="E20" s="510">
        <f ca="1">VI_2!E22</f>
        <v>0</v>
      </c>
      <c r="F20" s="33">
        <f t="shared" ca="1" si="0"/>
        <v>1983534.0999999999</v>
      </c>
      <c r="G20" s="101"/>
      <c r="H20" s="509"/>
      <c r="I20" s="509"/>
      <c r="J20" s="33"/>
      <c r="K20" s="97"/>
    </row>
    <row r="21" spans="1:11" s="278" customFormat="1" ht="15" customHeight="1" x14ac:dyDescent="0.25">
      <c r="A21" s="278" t="s">
        <v>13</v>
      </c>
      <c r="B21" s="25">
        <f ca="1">VI_2!F23</f>
        <v>0</v>
      </c>
      <c r="C21" s="509">
        <f ca="1">IF(Para_2!L$53="ja",VI_2!B23,VI_2!B23-IVa_2!D21)</f>
        <v>0</v>
      </c>
      <c r="D21" s="510">
        <f ca="1">VI_2!D23</f>
        <v>0</v>
      </c>
      <c r="E21" s="510">
        <f ca="1">VI_2!E23</f>
        <v>0</v>
      </c>
      <c r="F21" s="33">
        <f t="shared" ca="1" si="0"/>
        <v>0</v>
      </c>
      <c r="G21" s="101"/>
      <c r="H21" s="509"/>
      <c r="I21" s="509"/>
      <c r="J21" s="33"/>
      <c r="K21" s="97"/>
    </row>
    <row r="22" spans="1:11" s="278" customFormat="1" ht="15" customHeight="1" x14ac:dyDescent="0.25">
      <c r="A22" s="278" t="s">
        <v>14</v>
      </c>
      <c r="B22" s="25">
        <f ca="1">VI_2!F24</f>
        <v>0</v>
      </c>
      <c r="C22" s="509">
        <f ca="1">IF(Para_2!L$53="ja",VI_2!B24,VI_2!B24-IVa_2!D22)</f>
        <v>0</v>
      </c>
      <c r="D22" s="510">
        <f ca="1">VI_2!D24</f>
        <v>0</v>
      </c>
      <c r="E22" s="510">
        <f ca="1">VI_2!E24</f>
        <v>0</v>
      </c>
      <c r="F22" s="33">
        <f t="shared" ca="1" si="0"/>
        <v>0</v>
      </c>
      <c r="G22" s="101"/>
      <c r="H22" s="509"/>
      <c r="I22" s="509"/>
      <c r="J22" s="33"/>
      <c r="K22" s="97"/>
    </row>
    <row r="23" spans="1:11" s="278" customFormat="1" ht="15" customHeight="1" x14ac:dyDescent="0.25">
      <c r="A23" s="278" t="s">
        <v>15</v>
      </c>
      <c r="B23" s="25">
        <f ca="1">VI_2!F25</f>
        <v>3923916.3888676325</v>
      </c>
      <c r="C23" s="509">
        <f ca="1">IF(Para_2!L$53="ja",VI_2!B25,VI_2!B25-IVa_2!D23)</f>
        <v>1908131.7</v>
      </c>
      <c r="D23" s="510">
        <f ca="1">VI_2!D25</f>
        <v>390744.02886763273</v>
      </c>
      <c r="E23" s="510">
        <f ca="1">VI_2!E25</f>
        <v>71616</v>
      </c>
      <c r="F23" s="33">
        <f t="shared" ca="1" si="0"/>
        <v>2370491.7288676328</v>
      </c>
      <c r="G23" s="101"/>
      <c r="H23" s="509"/>
      <c r="I23" s="509"/>
      <c r="J23" s="33"/>
      <c r="K23" s="97"/>
    </row>
    <row r="24" spans="1:11" s="278" customFormat="1" ht="12" customHeight="1" x14ac:dyDescent="0.25">
      <c r="B24" s="25"/>
      <c r="C24" s="509"/>
      <c r="D24" s="510"/>
      <c r="E24" s="510"/>
      <c r="F24" s="33"/>
      <c r="G24" s="102"/>
      <c r="K24" s="96"/>
    </row>
    <row r="25" spans="1:11" s="32" customFormat="1" ht="30.75" customHeight="1" x14ac:dyDescent="0.25">
      <c r="A25" s="30" t="s">
        <v>31</v>
      </c>
      <c r="B25" s="25">
        <f ca="1">VI_2!F27</f>
        <v>18490486.959999997</v>
      </c>
      <c r="C25" s="33">
        <f ca="1">IF(Para_2!L$53="ja",VI_2!B27,VI_2!B27-IVa_2!D25)</f>
        <v>10414161.959999999</v>
      </c>
      <c r="D25" s="33">
        <f ca="1">VI_2!D27</f>
        <v>1800000</v>
      </c>
      <c r="E25" s="33">
        <f ca="1">VI_2!E27</f>
        <v>876325</v>
      </c>
      <c r="F25" s="33">
        <f t="shared" ca="1" si="0"/>
        <v>13090486.959999999</v>
      </c>
      <c r="G25" s="101"/>
      <c r="H25" s="33"/>
      <c r="I25" s="33"/>
      <c r="J25" s="33"/>
      <c r="K25" s="96"/>
    </row>
    <row r="26" spans="1:11" s="32" customFormat="1" ht="9.75" customHeight="1" x14ac:dyDescent="0.25">
      <c r="A26" s="278"/>
      <c r="B26" s="25"/>
      <c r="F26" s="509"/>
    </row>
    <row r="27" spans="1:11" s="12" customFormat="1" ht="15" x14ac:dyDescent="0.2">
      <c r="A27" s="41"/>
      <c r="C27" s="225"/>
      <c r="D27" s="225"/>
      <c r="F27" s="1369"/>
    </row>
  </sheetData>
  <pageMargins left="0.59055118110236227" right="0.59055118110236227" top="0.27559055118110237" bottom="0.47244094488188981" header="0.51181102362204722" footer="0.31496062992125984"/>
  <pageSetup paperSize="9" orientation="landscape" r:id="rId1"/>
  <headerFooter alignWithMargins="0">
    <oddFooter>&amp;C&amp;8Finanzausgleich / &amp;F / &amp;A / &amp;D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2">
    <tabColor rgb="FF00B0F0"/>
  </sheetPr>
  <dimension ref="A1:I28"/>
  <sheetViews>
    <sheetView zoomScaleNormal="100" workbookViewId="0">
      <selection activeCell="L24" sqref="L24"/>
    </sheetView>
  </sheetViews>
  <sheetFormatPr baseColWidth="10" defaultRowHeight="14.25" x14ac:dyDescent="0.2"/>
  <cols>
    <col min="1" max="1" width="15.375" customWidth="1"/>
    <col min="2" max="4" width="16.375" customWidth="1"/>
    <col min="5" max="5" width="14.625" customWidth="1"/>
    <col min="6" max="6" width="12.625" customWidth="1"/>
  </cols>
  <sheetData>
    <row r="1" spans="1:9" ht="18" x14ac:dyDescent="0.25">
      <c r="A1" s="13" t="str">
        <f>II_2!A1</f>
        <v>KANTON NIDWALDEN</v>
      </c>
    </row>
    <row r="2" spans="1:9" ht="7.5" customHeight="1" x14ac:dyDescent="0.2"/>
    <row r="3" spans="1:9" ht="15" x14ac:dyDescent="0.2">
      <c r="A3" s="1" t="str">
        <f>II_2!A3</f>
        <v>FINANZAUSGLEICH 2017</v>
      </c>
    </row>
    <row r="5" spans="1:9" s="12" customFormat="1" ht="15" x14ac:dyDescent="0.2"/>
    <row r="6" spans="1:9" s="3" customFormat="1" ht="18" x14ac:dyDescent="0.25">
      <c r="A6" s="13" t="s">
        <v>181</v>
      </c>
      <c r="C6" s="739"/>
      <c r="D6" s="739"/>
      <c r="E6" s="739"/>
      <c r="F6" s="739"/>
      <c r="G6" s="739"/>
      <c r="H6" s="739"/>
      <c r="I6" s="739"/>
    </row>
    <row r="7" spans="1:9" s="2" customFormat="1" ht="18" customHeight="1" x14ac:dyDescent="0.25">
      <c r="B7" s="14"/>
      <c r="C7" s="741"/>
      <c r="D7" s="741"/>
      <c r="E7" s="741"/>
      <c r="F7" s="741"/>
      <c r="G7" s="741"/>
      <c r="H7" s="741"/>
      <c r="I7" s="741"/>
    </row>
    <row r="8" spans="1:9" s="5" customFormat="1" ht="12.75" x14ac:dyDescent="0.2">
      <c r="A8" s="5" t="s">
        <v>0</v>
      </c>
      <c r="B8" s="20" t="s">
        <v>23</v>
      </c>
      <c r="C8" s="778" t="s">
        <v>20</v>
      </c>
      <c r="D8" s="778" t="s">
        <v>21</v>
      </c>
      <c r="E8" s="779" t="s">
        <v>1</v>
      </c>
      <c r="F8" s="777"/>
      <c r="G8" s="777"/>
      <c r="H8" s="777"/>
      <c r="I8" s="777"/>
    </row>
    <row r="9" spans="1:9" s="5" customFormat="1" ht="12.75" x14ac:dyDescent="0.2">
      <c r="B9" s="20" t="s">
        <v>27</v>
      </c>
      <c r="C9" s="778" t="s">
        <v>25</v>
      </c>
      <c r="D9" s="778"/>
      <c r="E9" s="780"/>
      <c r="F9" s="777"/>
      <c r="G9" s="777"/>
      <c r="H9" s="777"/>
      <c r="I9" s="777"/>
    </row>
    <row r="10" spans="1:9" s="5" customFormat="1" ht="12.75" x14ac:dyDescent="0.2">
      <c r="B10" s="293" t="str">
        <f>(VI_2!F12)</f>
        <v>2017</v>
      </c>
      <c r="C10" s="780" t="s">
        <v>143</v>
      </c>
      <c r="D10" s="781"/>
      <c r="E10" s="780"/>
      <c r="F10" s="777"/>
      <c r="G10" s="777"/>
      <c r="H10" s="777"/>
      <c r="I10" s="777"/>
    </row>
    <row r="11" spans="1:9" s="5" customFormat="1" ht="12.75" x14ac:dyDescent="0.2">
      <c r="B11" s="20"/>
      <c r="C11" s="782" t="str">
        <f ca="1">IF(Para_2!L53="ja","0%",IVa_2!D11)</f>
        <v>0%</v>
      </c>
      <c r="D11" s="778"/>
      <c r="E11" s="780"/>
      <c r="F11" s="777"/>
      <c r="G11" s="777"/>
      <c r="H11" s="777"/>
      <c r="I11" s="777"/>
    </row>
    <row r="12" spans="1:9" s="5" customFormat="1" ht="12.75" x14ac:dyDescent="0.2">
      <c r="B12" s="20"/>
      <c r="D12" s="16"/>
    </row>
    <row r="13" spans="1:9" s="278" customFormat="1" ht="15" customHeight="1" x14ac:dyDescent="0.25">
      <c r="A13" s="278" t="str">
        <f>VI_2!A15</f>
        <v>Beckenried **</v>
      </c>
      <c r="B13" s="25">
        <f ca="1">VI_2!F15</f>
        <v>1996842.83</v>
      </c>
      <c r="C13" s="1394" t="str">
        <f ca="1">IF(Para_2!L$53="ja","0",IVa_2!D13)</f>
        <v>0</v>
      </c>
      <c r="D13" s="510">
        <f ca="1">VI_2!C15</f>
        <v>647260.27</v>
      </c>
      <c r="E13" s="33">
        <f ca="1">C13+D13</f>
        <v>647260.27</v>
      </c>
      <c r="F13" s="509"/>
    </row>
    <row r="14" spans="1:9" s="278" customFormat="1" ht="15" customHeight="1" x14ac:dyDescent="0.25">
      <c r="A14" s="278" t="str">
        <f>VI_2!A16</f>
        <v>Buochs **</v>
      </c>
      <c r="B14" s="25">
        <f ca="1">VI_2!F16</f>
        <v>3070252.1399999997</v>
      </c>
      <c r="C14" s="1394" t="str">
        <f ca="1">IF(Para_2!L$53="ja","0",IVa_2!D14)</f>
        <v>0</v>
      </c>
      <c r="D14" s="510">
        <f ca="1">VI_2!C16</f>
        <v>610273.97</v>
      </c>
      <c r="E14" s="33">
        <f t="shared" ref="E14:E23" ca="1" si="0">C14+D14</f>
        <v>610273.97</v>
      </c>
      <c r="F14" s="509"/>
    </row>
    <row r="15" spans="1:9" s="278" customFormat="1" ht="15" customHeight="1" x14ac:dyDescent="0.25">
      <c r="A15" s="278" t="str">
        <f>VI_2!A17</f>
        <v>Dallenwil **</v>
      </c>
      <c r="B15" s="25">
        <f ca="1">VI_2!F17</f>
        <v>2810201.5604960197</v>
      </c>
      <c r="C15" s="1394" t="str">
        <f ca="1">IF(Para_2!L$53="ja","0",IVa_2!D15)</f>
        <v>0</v>
      </c>
      <c r="D15" s="510">
        <f ca="1">VI_2!C17</f>
        <v>665753.42000000004</v>
      </c>
      <c r="E15" s="33">
        <f t="shared" ca="1" si="0"/>
        <v>665753.42000000004</v>
      </c>
      <c r="F15" s="509"/>
    </row>
    <row r="16" spans="1:9" s="278" customFormat="1" ht="15" customHeight="1" x14ac:dyDescent="0.25">
      <c r="A16" s="278" t="str">
        <f>VI_2!A18</f>
        <v>Emmetten</v>
      </c>
      <c r="B16" s="25">
        <f ca="1">VI_2!F18</f>
        <v>726952.2150529814</v>
      </c>
      <c r="C16" s="1394" t="str">
        <f ca="1">IF(Para_2!L$53="ja","0",IVa_2!D16)</f>
        <v>0</v>
      </c>
      <c r="D16" s="510">
        <f ca="1">VI_2!C18</f>
        <v>0</v>
      </c>
      <c r="E16" s="33">
        <f t="shared" ca="1" si="0"/>
        <v>0</v>
      </c>
      <c r="F16" s="509"/>
    </row>
    <row r="17" spans="1:6" s="278" customFormat="1" ht="15" customHeight="1" x14ac:dyDescent="0.25">
      <c r="A17" s="278" t="str">
        <f>VI_2!A19</f>
        <v>Ennetbürgen **</v>
      </c>
      <c r="B17" s="25">
        <f ca="1">VI_2!F19</f>
        <v>0</v>
      </c>
      <c r="C17" s="1394" t="str">
        <f ca="1">IF(Para_2!L$53="ja","0",IVa_2!D17)</f>
        <v>0</v>
      </c>
      <c r="D17" s="510">
        <f ca="1">VI_2!C19</f>
        <v>0</v>
      </c>
      <c r="E17" s="33">
        <f t="shared" ca="1" si="0"/>
        <v>0</v>
      </c>
      <c r="F17" s="509"/>
    </row>
    <row r="18" spans="1:6" s="278" customFormat="1" ht="15" customHeight="1" x14ac:dyDescent="0.25">
      <c r="A18" s="278" t="str">
        <f>VI_2!A20</f>
        <v>Ennetmoos **</v>
      </c>
      <c r="B18" s="25">
        <f ca="1">VI_2!F20</f>
        <v>2209311.5155833666</v>
      </c>
      <c r="C18" s="1394" t="str">
        <f ca="1">IF(Para_2!L$53="ja","0",IVa_2!D18)</f>
        <v>0</v>
      </c>
      <c r="D18" s="510">
        <f ca="1">VI_2!C20</f>
        <v>425342.47</v>
      </c>
      <c r="E18" s="33">
        <f t="shared" ca="1" si="0"/>
        <v>425342.47</v>
      </c>
      <c r="F18" s="509"/>
    </row>
    <row r="19" spans="1:6" s="278" customFormat="1" ht="15" customHeight="1" x14ac:dyDescent="0.25">
      <c r="A19" s="278" t="str">
        <f>VI_2!A21</f>
        <v>Hergiswil **</v>
      </c>
      <c r="B19" s="25">
        <f ca="1">VI_2!F21</f>
        <v>271531</v>
      </c>
      <c r="C19" s="1394" t="str">
        <f ca="1">IF(Para_2!L$53="ja","0",IVa_2!D19)</f>
        <v>0</v>
      </c>
      <c r="D19" s="510">
        <f ca="1">VI_2!C21</f>
        <v>0</v>
      </c>
      <c r="E19" s="33">
        <f t="shared" ca="1" si="0"/>
        <v>0</v>
      </c>
      <c r="F19" s="509"/>
    </row>
    <row r="20" spans="1:6" s="278" customFormat="1" ht="15" customHeight="1" x14ac:dyDescent="0.25">
      <c r="A20" s="278" t="str">
        <f>VI_2!A22</f>
        <v>Oberdorf</v>
      </c>
      <c r="B20" s="25">
        <f ca="1">VI_2!F22</f>
        <v>3481479.3099999996</v>
      </c>
      <c r="C20" s="1394" t="str">
        <f ca="1">IF(Para_2!L$53="ja","0",IVa_2!D20)</f>
        <v>0</v>
      </c>
      <c r="D20" s="510">
        <f ca="1">VI_2!C22</f>
        <v>1497945.21</v>
      </c>
      <c r="E20" s="33">
        <f t="shared" ca="1" si="0"/>
        <v>1497945.21</v>
      </c>
      <c r="F20" s="509"/>
    </row>
    <row r="21" spans="1:6" s="278" customFormat="1" ht="15" customHeight="1" x14ac:dyDescent="0.25">
      <c r="A21" s="278" t="str">
        <f>VI_2!A23</f>
        <v>Stans **</v>
      </c>
      <c r="B21" s="25">
        <f ca="1">VI_2!F23</f>
        <v>0</v>
      </c>
      <c r="C21" s="1394" t="str">
        <f ca="1">IF(Para_2!L$53="ja","0",IVa_2!D21)</f>
        <v>0</v>
      </c>
      <c r="D21" s="510">
        <f ca="1">VI_2!C23</f>
        <v>0</v>
      </c>
      <c r="E21" s="33">
        <f t="shared" ca="1" si="0"/>
        <v>0</v>
      </c>
      <c r="F21" s="509"/>
    </row>
    <row r="22" spans="1:6" s="278" customFormat="1" ht="15" customHeight="1" x14ac:dyDescent="0.25">
      <c r="A22" s="278" t="str">
        <f>VI_2!A24</f>
        <v>Stansstad</v>
      </c>
      <c r="B22" s="25">
        <f ca="1">VI_2!F24</f>
        <v>0</v>
      </c>
      <c r="C22" s="1394" t="str">
        <f ca="1">IF(Para_2!L$53="ja","0",IVa_2!D22)</f>
        <v>0</v>
      </c>
      <c r="D22" s="510">
        <f ca="1">VI_2!C24</f>
        <v>0</v>
      </c>
      <c r="E22" s="33">
        <f t="shared" ca="1" si="0"/>
        <v>0</v>
      </c>
      <c r="F22" s="509"/>
    </row>
    <row r="23" spans="1:6" s="278" customFormat="1" ht="15" customHeight="1" x14ac:dyDescent="0.25">
      <c r="A23" s="278" t="str">
        <f>VI_2!A25</f>
        <v>Wolfenschiessen</v>
      </c>
      <c r="B23" s="25">
        <f ca="1">VI_2!F25</f>
        <v>3923916.3888676325</v>
      </c>
      <c r="C23" s="1394" t="str">
        <f ca="1">IF(Para_2!L$53="ja","0",IVa_2!D23)</f>
        <v>0</v>
      </c>
      <c r="D23" s="510">
        <f ca="1">VI_2!C25</f>
        <v>1553424.66</v>
      </c>
      <c r="E23" s="33">
        <f t="shared" ca="1" si="0"/>
        <v>1553424.66</v>
      </c>
      <c r="F23" s="509"/>
    </row>
    <row r="24" spans="1:6" s="278" customFormat="1" ht="12" customHeight="1" x14ac:dyDescent="0.25">
      <c r="B24" s="25"/>
      <c r="C24" s="509"/>
      <c r="D24" s="510"/>
      <c r="E24" s="33"/>
    </row>
    <row r="25" spans="1:6" s="32" customFormat="1" ht="30.75" customHeight="1" x14ac:dyDescent="0.25">
      <c r="A25" s="30" t="s">
        <v>31</v>
      </c>
      <c r="B25" s="25">
        <f ca="1">VI_2!F27</f>
        <v>18490486.959999997</v>
      </c>
      <c r="C25" s="33">
        <f ca="1">SUM(C13:C23)</f>
        <v>0</v>
      </c>
      <c r="D25" s="33">
        <f ca="1">VI_2!C27</f>
        <v>5400000</v>
      </c>
      <c r="E25" s="33">
        <f ca="1">C25+D25</f>
        <v>5400000</v>
      </c>
      <c r="F25" s="33"/>
    </row>
    <row r="26" spans="1:6" s="32" customFormat="1" ht="9.75" customHeight="1" x14ac:dyDescent="0.25">
      <c r="A26" s="278"/>
      <c r="B26" s="25"/>
      <c r="E26" s="509"/>
    </row>
    <row r="27" spans="1:6" s="12" customFormat="1" ht="15" x14ac:dyDescent="0.2">
      <c r="A27" s="41"/>
    </row>
    <row r="28" spans="1:6" x14ac:dyDescent="0.2">
      <c r="A28" t="s">
        <v>190</v>
      </c>
    </row>
  </sheetData>
  <pageMargins left="0.59055118110236227" right="0.59055118110236227" top="0.27559055118110237" bottom="0.47244094488188981" header="0.51181102362204722" footer="0.31496062992125984"/>
  <pageSetup paperSize="9" orientation="landscape" r:id="rId1"/>
  <headerFooter alignWithMargins="0">
    <oddFooter>&amp;C&amp;8Finanzausgleich / &amp;F / &amp;A / 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 filterMode="1"/>
  <dimension ref="A1:Z120"/>
  <sheetViews>
    <sheetView zoomScaleNormal="100" workbookViewId="0">
      <pane xSplit="1" ySplit="3" topLeftCell="B23" activePane="bottomRight" state="frozen"/>
      <selection pane="topRight" activeCell="B1" sqref="B1"/>
      <selection pane="bottomLeft" activeCell="A4" sqref="A4"/>
      <selection pane="bottomRight" activeCell="J40" sqref="J40:P40"/>
    </sheetView>
  </sheetViews>
  <sheetFormatPr baseColWidth="10" defaultColWidth="11" defaultRowHeight="15" outlineLevelRow="1" outlineLevelCol="1" x14ac:dyDescent="0.25"/>
  <cols>
    <col min="1" max="1" width="16.125" style="531" customWidth="1"/>
    <col min="2" max="8" width="10" style="531" customWidth="1"/>
    <col min="9" max="9" width="2.25" style="531" customWidth="1"/>
    <col min="10" max="16" width="10" style="531" customWidth="1"/>
    <col min="17" max="17" width="2.125" style="531" customWidth="1"/>
    <col min="18" max="24" width="10" style="528" customWidth="1"/>
    <col min="25" max="25" width="11" style="531" hidden="1" customWidth="1" outlineLevel="1"/>
    <col min="26" max="26" width="11" style="531" collapsed="1"/>
    <col min="27" max="16384" width="11" style="531"/>
  </cols>
  <sheetData>
    <row r="1" spans="1:25" ht="18.75" x14ac:dyDescent="0.3">
      <c r="A1" s="530" t="str">
        <f>II!A1</f>
        <v>KANTON NIDWALDEN</v>
      </c>
      <c r="C1" s="532" t="s">
        <v>281</v>
      </c>
      <c r="D1" s="532"/>
    </row>
    <row r="2" spans="1:25" ht="7.5" customHeight="1" x14ac:dyDescent="0.25"/>
    <row r="3" spans="1:25" ht="15.75" x14ac:dyDescent="0.25">
      <c r="A3" s="880"/>
      <c r="B3" s="1723" t="s">
        <v>269</v>
      </c>
      <c r="C3" s="1724"/>
      <c r="D3" s="1724"/>
      <c r="E3" s="1724"/>
      <c r="F3" s="1398" t="str">
        <f>Daten!I1</f>
        <v>a0 v0</v>
      </c>
      <c r="G3" s="1398">
        <f>Daten!I3</f>
        <v>2017</v>
      </c>
      <c r="H3" s="1396"/>
      <c r="I3" s="533"/>
      <c r="J3" s="1725" t="s">
        <v>270</v>
      </c>
      <c r="K3" s="1726"/>
      <c r="L3" s="1726"/>
      <c r="M3" s="1726"/>
      <c r="N3" s="1399" t="str">
        <f>Daten!J1</f>
        <v>a4 v4</v>
      </c>
      <c r="O3" s="1399">
        <f>Daten!J3</f>
        <v>2017</v>
      </c>
      <c r="P3" s="1397"/>
      <c r="R3" s="1405" t="s">
        <v>275</v>
      </c>
      <c r="S3" s="1406"/>
      <c r="T3" s="1406"/>
      <c r="U3" s="1406"/>
      <c r="V3" s="885" t="s">
        <v>269</v>
      </c>
      <c r="W3" s="891" t="s">
        <v>270</v>
      </c>
      <c r="X3" s="897" t="s">
        <v>59</v>
      </c>
      <c r="Y3" s="531" t="s">
        <v>707</v>
      </c>
    </row>
    <row r="4" spans="1:25" s="863" customFormat="1" ht="15.75" hidden="1" x14ac:dyDescent="0.25">
      <c r="A4" s="1400">
        <f>(Daten!H6)</f>
        <v>70</v>
      </c>
      <c r="B4" s="864" t="str">
        <f>Daten!G6</f>
        <v>Gewichtung JP (ja / nein)</v>
      </c>
      <c r="C4" s="865"/>
      <c r="D4" s="865"/>
      <c r="E4" s="865"/>
      <c r="F4" s="872" t="str">
        <f ca="1">(Daten!I6)</f>
        <v>ja</v>
      </c>
      <c r="G4" s="865"/>
      <c r="H4" s="866"/>
      <c r="I4" s="862"/>
      <c r="J4" s="864" t="str">
        <f t="shared" ref="J4:J16" si="0">B4</f>
        <v>Gewichtung JP (ja / nein)</v>
      </c>
      <c r="K4" s="865"/>
      <c r="L4" s="865"/>
      <c r="M4" s="865"/>
      <c r="N4" s="882" t="str">
        <f ca="1">(Daten!J6)</f>
        <v>ja</v>
      </c>
      <c r="O4" s="865"/>
      <c r="P4" s="866"/>
      <c r="R4" s="864" t="str">
        <f t="shared" ref="R4:R16" si="1">J4</f>
        <v>Gewichtung JP (ja / nein)</v>
      </c>
      <c r="S4" s="865"/>
      <c r="T4" s="865"/>
      <c r="U4" s="865"/>
      <c r="V4" s="886" t="str">
        <f t="shared" ref="V4:V16" ca="1" si="2">F4</f>
        <v>ja</v>
      </c>
      <c r="W4" s="892" t="str">
        <f t="shared" ref="W4:W16" ca="1" si="3">N4</f>
        <v>ja</v>
      </c>
      <c r="X4" s="898" t="str">
        <f ca="1">IF(V4&lt;&gt;W4,"Differenz","Gleich")</f>
        <v>Gleich</v>
      </c>
      <c r="Y4" s="863" t="s">
        <v>268</v>
      </c>
    </row>
    <row r="5" spans="1:25" s="863" customFormat="1" ht="15.75" x14ac:dyDescent="0.25">
      <c r="A5" s="1400">
        <f>(Daten!H9)</f>
        <v>100</v>
      </c>
      <c r="B5" s="864" t="str">
        <f>Daten!G9</f>
        <v>Obergrenze Finanzausgleich</v>
      </c>
      <c r="C5" s="865"/>
      <c r="D5" s="865"/>
      <c r="E5" s="865"/>
      <c r="F5" s="874" t="str">
        <f ca="1">(Daten!I9)</f>
        <v>nein</v>
      </c>
      <c r="G5" s="865"/>
      <c r="H5" s="866"/>
      <c r="I5" s="862"/>
      <c r="J5" s="864" t="str">
        <f t="shared" si="0"/>
        <v>Obergrenze Finanzausgleich</v>
      </c>
      <c r="K5" s="865"/>
      <c r="L5" s="865"/>
      <c r="M5" s="865"/>
      <c r="N5" s="874" t="str">
        <f ca="1">(Daten!J9)</f>
        <v>ja</v>
      </c>
      <c r="O5" s="865"/>
      <c r="P5" s="866"/>
      <c r="R5" s="864" t="str">
        <f t="shared" si="1"/>
        <v>Obergrenze Finanzausgleich</v>
      </c>
      <c r="S5" s="865"/>
      <c r="T5" s="865"/>
      <c r="U5" s="865"/>
      <c r="V5" s="887" t="str">
        <f t="shared" ca="1" si="2"/>
        <v>nein</v>
      </c>
      <c r="W5" s="893" t="str">
        <f t="shared" ca="1" si="3"/>
        <v>ja</v>
      </c>
      <c r="X5" s="898" t="str">
        <f ca="1">IF(V5&lt;&gt;W5,"Differenz","Gleich")</f>
        <v>Differenz</v>
      </c>
    </row>
    <row r="6" spans="1:25" s="863" customFormat="1" ht="15.75" x14ac:dyDescent="0.25">
      <c r="A6" s="1400">
        <f>(Daten!H10)</f>
        <v>102</v>
      </c>
      <c r="B6" s="864" t="str">
        <f>Daten!G10</f>
        <v>Obergrenze Finanzausgleich Betrag</v>
      </c>
      <c r="C6" s="865"/>
      <c r="D6" s="865"/>
      <c r="E6" s="865"/>
      <c r="F6" s="1404">
        <f ca="1">(Daten!I10)</f>
        <v>18500000</v>
      </c>
      <c r="G6" s="865"/>
      <c r="H6" s="866"/>
      <c r="I6" s="862"/>
      <c r="J6" s="864" t="str">
        <f t="shared" si="0"/>
        <v>Obergrenze Finanzausgleich Betrag</v>
      </c>
      <c r="K6" s="865"/>
      <c r="L6" s="865"/>
      <c r="M6" s="865"/>
      <c r="N6" s="1404">
        <f ca="1">(Daten!J10)</f>
        <v>18500000</v>
      </c>
      <c r="O6" s="865"/>
      <c r="P6" s="866"/>
      <c r="R6" s="864" t="str">
        <f t="shared" si="1"/>
        <v>Obergrenze Finanzausgleich Betrag</v>
      </c>
      <c r="S6" s="865"/>
      <c r="T6" s="865"/>
      <c r="U6" s="865"/>
      <c r="V6" s="1408">
        <f t="shared" ca="1" si="2"/>
        <v>18500000</v>
      </c>
      <c r="W6" s="1409">
        <f t="shared" ca="1" si="3"/>
        <v>18500000</v>
      </c>
      <c r="X6" s="1412">
        <f ca="1">V6-W6</f>
        <v>0</v>
      </c>
    </row>
    <row r="7" spans="1:25" s="863" customFormat="1" ht="15.75" hidden="1" x14ac:dyDescent="0.25">
      <c r="A7" s="1407">
        <f>(Daten!H11)</f>
        <v>105</v>
      </c>
      <c r="B7" s="864" t="str">
        <f>Daten!G11</f>
        <v>Gewichtung JP gerechnet (Gesetz = nein)</v>
      </c>
      <c r="C7" s="865"/>
      <c r="D7" s="865"/>
      <c r="E7" s="865"/>
      <c r="F7" s="874" t="str">
        <f ca="1">(Daten!I11)</f>
        <v>nein</v>
      </c>
      <c r="G7" s="865"/>
      <c r="H7" s="866"/>
      <c r="I7" s="862"/>
      <c r="J7" s="864" t="str">
        <f t="shared" si="0"/>
        <v>Gewichtung JP gerechnet (Gesetz = nein)</v>
      </c>
      <c r="K7" s="865"/>
      <c r="L7" s="865"/>
      <c r="M7" s="865"/>
      <c r="N7" s="874" t="str">
        <f ca="1">(Daten!J11)</f>
        <v>nein</v>
      </c>
      <c r="O7" s="865"/>
      <c r="P7" s="866"/>
      <c r="R7" s="864" t="str">
        <f t="shared" si="1"/>
        <v>Gewichtung JP gerechnet (Gesetz = nein)</v>
      </c>
      <c r="S7" s="865"/>
      <c r="T7" s="865"/>
      <c r="U7" s="865"/>
      <c r="V7" s="887" t="str">
        <f t="shared" ca="1" si="2"/>
        <v>nein</v>
      </c>
      <c r="W7" s="893" t="str">
        <f t="shared" ca="1" si="3"/>
        <v>nein</v>
      </c>
      <c r="X7" s="898" t="str">
        <f ca="1">IF(V7&lt;&gt;W7,"Differenz","Gleich")</f>
        <v>Gleich</v>
      </c>
      <c r="Y7" s="863" t="s">
        <v>268</v>
      </c>
    </row>
    <row r="8" spans="1:25" s="863" customFormat="1" ht="15.75" hidden="1" x14ac:dyDescent="0.25">
      <c r="A8" s="1407">
        <f>(Daten!H12)</f>
        <v>106</v>
      </c>
      <c r="B8" s="864" t="str">
        <f>Daten!G12</f>
        <v>Gewichtungsfaktor JP in % gerechnet</v>
      </c>
      <c r="C8" s="865"/>
      <c r="D8" s="865"/>
      <c r="E8" s="865"/>
      <c r="F8" s="874">
        <f ca="1">(Daten!I12)</f>
        <v>0.43968474483025799</v>
      </c>
      <c r="G8" s="865"/>
      <c r="H8" s="866"/>
      <c r="I8" s="862"/>
      <c r="J8" s="864" t="str">
        <f t="shared" si="0"/>
        <v>Gewichtungsfaktor JP in % gerechnet</v>
      </c>
      <c r="K8" s="865"/>
      <c r="L8" s="865"/>
      <c r="M8" s="865"/>
      <c r="N8" s="874">
        <f ca="1">(Daten!J12)</f>
        <v>0.43968474483025799</v>
      </c>
      <c r="O8" s="865"/>
      <c r="P8" s="866"/>
      <c r="R8" s="864" t="str">
        <f t="shared" si="1"/>
        <v>Gewichtungsfaktor JP in % gerechnet</v>
      </c>
      <c r="S8" s="865"/>
      <c r="T8" s="865"/>
      <c r="U8" s="865"/>
      <c r="V8" s="887">
        <f t="shared" ca="1" si="2"/>
        <v>0.43968474483025799</v>
      </c>
      <c r="W8" s="893">
        <f t="shared" ca="1" si="3"/>
        <v>0.43968474483025799</v>
      </c>
      <c r="X8" s="949">
        <f ca="1">V8-W8</f>
        <v>0</v>
      </c>
      <c r="Y8" s="863" t="s">
        <v>268</v>
      </c>
    </row>
    <row r="9" spans="1:25" s="863" customFormat="1" ht="15.75" x14ac:dyDescent="0.25">
      <c r="A9" s="1407">
        <f>(Daten!H13)</f>
        <v>107</v>
      </c>
      <c r="B9" s="864" t="str">
        <f>Daten!G13</f>
        <v>Gewichtung Steuerertrag JP</v>
      </c>
      <c r="C9" s="865"/>
      <c r="D9" s="865"/>
      <c r="E9" s="865"/>
      <c r="F9" s="874">
        <f ca="1">(Daten!I13)</f>
        <v>0.6</v>
      </c>
      <c r="G9" s="865"/>
      <c r="H9" s="866"/>
      <c r="I9" s="862"/>
      <c r="J9" s="864" t="str">
        <f t="shared" si="0"/>
        <v>Gewichtung Steuerertrag JP</v>
      </c>
      <c r="K9" s="865"/>
      <c r="L9" s="865"/>
      <c r="M9" s="865"/>
      <c r="N9" s="874">
        <f ca="1">(Daten!J13)</f>
        <v>0.44999999999999996</v>
      </c>
      <c r="O9" s="865"/>
      <c r="P9" s="866"/>
      <c r="R9" s="864" t="str">
        <f t="shared" si="1"/>
        <v>Gewichtung Steuerertrag JP</v>
      </c>
      <c r="S9" s="865"/>
      <c r="T9" s="865"/>
      <c r="U9" s="865"/>
      <c r="V9" s="887">
        <f t="shared" ca="1" si="2"/>
        <v>0.6</v>
      </c>
      <c r="W9" s="893">
        <f t="shared" ca="1" si="3"/>
        <v>0.44999999999999996</v>
      </c>
      <c r="X9" s="949">
        <f ca="1">V9-W9</f>
        <v>0.15000000000000002</v>
      </c>
    </row>
    <row r="10" spans="1:25" s="863" customFormat="1" ht="15.75" x14ac:dyDescent="0.25">
      <c r="A10" s="1407">
        <f>(Daten!H15)</f>
        <v>110</v>
      </c>
      <c r="B10" s="864" t="str">
        <f>Daten!G15</f>
        <v>Abschöpfungsfaktor fix 100%</v>
      </c>
      <c r="C10" s="865"/>
      <c r="D10" s="865"/>
      <c r="E10" s="865"/>
      <c r="F10" s="874" t="str">
        <f ca="1">(Daten!I15)</f>
        <v>nein</v>
      </c>
      <c r="G10" s="865"/>
      <c r="H10" s="866"/>
      <c r="I10" s="862"/>
      <c r="J10" s="864" t="str">
        <f t="shared" si="0"/>
        <v>Abschöpfungsfaktor fix 100%</v>
      </c>
      <c r="K10" s="865"/>
      <c r="L10" s="865"/>
      <c r="M10" s="865"/>
      <c r="N10" s="874" t="str">
        <f ca="1">(Daten!J15)</f>
        <v>ja</v>
      </c>
      <c r="O10" s="865"/>
      <c r="P10" s="866"/>
      <c r="R10" s="864" t="str">
        <f t="shared" si="1"/>
        <v>Abschöpfungsfaktor fix 100%</v>
      </c>
      <c r="S10" s="865"/>
      <c r="T10" s="865"/>
      <c r="U10" s="865"/>
      <c r="V10" s="887" t="str">
        <f t="shared" ca="1" si="2"/>
        <v>nein</v>
      </c>
      <c r="W10" s="893" t="str">
        <f t="shared" ca="1" si="3"/>
        <v>ja</v>
      </c>
      <c r="X10" s="898" t="str">
        <f ca="1">IF(V10&lt;&gt;W10,"Differenz","Gleich")</f>
        <v>Differenz</v>
      </c>
    </row>
    <row r="11" spans="1:25" s="863" customFormat="1" ht="15.75" x14ac:dyDescent="0.25">
      <c r="A11" s="1407">
        <f>(Daten!H16)</f>
        <v>111</v>
      </c>
      <c r="B11" s="864" t="str">
        <f>Daten!G16</f>
        <v>Beiträge der steuerstarken Gemeinden</v>
      </c>
      <c r="C11" s="865"/>
      <c r="D11" s="865"/>
      <c r="E11" s="865"/>
      <c r="F11" s="874">
        <f ca="1">(Daten!I16)</f>
        <v>0.93</v>
      </c>
      <c r="G11" s="865"/>
      <c r="H11" s="866"/>
      <c r="I11" s="862"/>
      <c r="J11" s="864" t="str">
        <f t="shared" si="0"/>
        <v>Beiträge der steuerstarken Gemeinden</v>
      </c>
      <c r="K11" s="865"/>
      <c r="L11" s="865"/>
      <c r="M11" s="865"/>
      <c r="N11" s="874">
        <f ca="1">(Daten!J16)</f>
        <v>0.93</v>
      </c>
      <c r="O11" s="865"/>
      <c r="P11" s="866"/>
      <c r="R11" s="864" t="str">
        <f t="shared" si="1"/>
        <v>Beiträge der steuerstarken Gemeinden</v>
      </c>
      <c r="S11" s="865"/>
      <c r="T11" s="865"/>
      <c r="U11" s="865"/>
      <c r="V11" s="887">
        <f t="shared" ca="1" si="2"/>
        <v>0.93</v>
      </c>
      <c r="W11" s="893">
        <f t="shared" ca="1" si="3"/>
        <v>0.93</v>
      </c>
      <c r="X11" s="949">
        <f ca="1">V11-W11</f>
        <v>0</v>
      </c>
    </row>
    <row r="12" spans="1:25" s="863" customFormat="1" ht="15.75" x14ac:dyDescent="0.25">
      <c r="A12" s="1407">
        <f>(Daten!H17)</f>
        <v>112</v>
      </c>
      <c r="B12" s="864" t="str">
        <f>Daten!G17</f>
        <v>Abschöpfungsfaktor fix x%</v>
      </c>
      <c r="C12" s="865"/>
      <c r="D12" s="865"/>
      <c r="E12" s="865"/>
      <c r="F12" s="874">
        <f ca="1">(Daten!I17)</f>
        <v>1</v>
      </c>
      <c r="G12" s="865"/>
      <c r="H12" s="866"/>
      <c r="I12" s="862"/>
      <c r="J12" s="864" t="str">
        <f t="shared" si="0"/>
        <v>Abschöpfungsfaktor fix x%</v>
      </c>
      <c r="K12" s="865"/>
      <c r="L12" s="865"/>
      <c r="M12" s="865"/>
      <c r="N12" s="874">
        <f ca="1">(Daten!J17)</f>
        <v>1</v>
      </c>
      <c r="O12" s="865"/>
      <c r="P12" s="866"/>
      <c r="R12" s="864" t="str">
        <f t="shared" si="1"/>
        <v>Abschöpfungsfaktor fix x%</v>
      </c>
      <c r="S12" s="865"/>
      <c r="T12" s="865"/>
      <c r="U12" s="865"/>
      <c r="V12" s="887">
        <f t="shared" ca="1" si="2"/>
        <v>1</v>
      </c>
      <c r="W12" s="893">
        <f t="shared" ca="1" si="3"/>
        <v>1</v>
      </c>
      <c r="X12" s="949">
        <f ca="1">V12-W12</f>
        <v>0</v>
      </c>
    </row>
    <row r="13" spans="1:25" s="863" customFormat="1" ht="15.75" x14ac:dyDescent="0.25">
      <c r="A13" s="1407">
        <f>(Daten!H18)</f>
        <v>114</v>
      </c>
      <c r="B13" s="876" t="str">
        <f>Daten!G18</f>
        <v>Anpassung Grenzsatz</v>
      </c>
      <c r="C13" s="877"/>
      <c r="D13" s="877"/>
      <c r="E13" s="877"/>
      <c r="F13" s="884">
        <f ca="1">(Daten!I18)</f>
        <v>1</v>
      </c>
      <c r="G13" s="870"/>
      <c r="H13" s="871"/>
      <c r="I13" s="862"/>
      <c r="J13" s="876" t="str">
        <f t="shared" si="0"/>
        <v>Anpassung Grenzsatz</v>
      </c>
      <c r="K13" s="877"/>
      <c r="L13" s="877"/>
      <c r="M13" s="877"/>
      <c r="N13" s="884">
        <f ca="1">(Daten!J18)</f>
        <v>0.95652173913043492</v>
      </c>
      <c r="O13" s="870"/>
      <c r="P13" s="871"/>
      <c r="R13" s="876" t="str">
        <f t="shared" si="1"/>
        <v>Anpassung Grenzsatz</v>
      </c>
      <c r="S13" s="877"/>
      <c r="T13" s="877"/>
      <c r="U13" s="877"/>
      <c r="V13" s="889">
        <f t="shared" ca="1" si="2"/>
        <v>1</v>
      </c>
      <c r="W13" s="895">
        <f t="shared" ca="1" si="3"/>
        <v>0.95652173913043492</v>
      </c>
      <c r="X13" s="949">
        <f ca="1">V13-W13</f>
        <v>4.3478260869565077E-2</v>
      </c>
    </row>
    <row r="14" spans="1:25" s="863" customFormat="1" ht="15.75" hidden="1" x14ac:dyDescent="0.25">
      <c r="A14" s="1407">
        <f>(Daten!H19)</f>
        <v>116</v>
      </c>
      <c r="B14" s="867" t="str">
        <f>Daten!G19</f>
        <v>Neutrale Zone bis 90 %</v>
      </c>
      <c r="C14" s="868"/>
      <c r="D14" s="868"/>
      <c r="E14" s="868"/>
      <c r="F14" s="875">
        <f ca="1">(Daten!I19)</f>
        <v>0.9</v>
      </c>
      <c r="G14" s="868"/>
      <c r="H14" s="869"/>
      <c r="I14" s="862"/>
      <c r="J14" s="867" t="str">
        <f t="shared" si="0"/>
        <v>Neutrale Zone bis 90 %</v>
      </c>
      <c r="K14" s="868"/>
      <c r="L14" s="868"/>
      <c r="M14" s="868"/>
      <c r="N14" s="875">
        <f ca="1">(Daten!J19)</f>
        <v>0.9</v>
      </c>
      <c r="O14" s="868"/>
      <c r="P14" s="869"/>
      <c r="R14" s="867" t="str">
        <f t="shared" si="1"/>
        <v>Neutrale Zone bis 90 %</v>
      </c>
      <c r="S14" s="868"/>
      <c r="T14" s="868"/>
      <c r="U14" s="868"/>
      <c r="V14" s="887">
        <f t="shared" ca="1" si="2"/>
        <v>0.9</v>
      </c>
      <c r="W14" s="893">
        <f t="shared" ca="1" si="3"/>
        <v>0.9</v>
      </c>
      <c r="X14" s="949">
        <f ca="1">V14-W14</f>
        <v>0</v>
      </c>
      <c r="Y14" s="863" t="s">
        <v>268</v>
      </c>
    </row>
    <row r="15" spans="1:25" s="863" customFormat="1" ht="15.75" hidden="1" x14ac:dyDescent="0.25">
      <c r="A15" s="1407">
        <f>(Daten!H21)</f>
        <v>140</v>
      </c>
      <c r="B15" s="867" t="str">
        <f>Daten!G21</f>
        <v>Beitrag Kanton Fix</v>
      </c>
      <c r="C15" s="868"/>
      <c r="D15" s="868"/>
      <c r="E15" s="868"/>
      <c r="F15" s="873" t="str">
        <f ca="1">(Daten!I21)</f>
        <v>nein</v>
      </c>
      <c r="G15" s="868"/>
      <c r="H15" s="869"/>
      <c r="I15" s="862"/>
      <c r="J15" s="867" t="str">
        <f t="shared" si="0"/>
        <v>Beitrag Kanton Fix</v>
      </c>
      <c r="K15" s="868"/>
      <c r="L15" s="868"/>
      <c r="M15" s="868"/>
      <c r="N15" s="873" t="str">
        <f ca="1">(Daten!J21)</f>
        <v>nein</v>
      </c>
      <c r="O15" s="868"/>
      <c r="P15" s="869"/>
      <c r="R15" s="867" t="str">
        <f t="shared" si="1"/>
        <v>Beitrag Kanton Fix</v>
      </c>
      <c r="S15" s="868"/>
      <c r="T15" s="868"/>
      <c r="U15" s="868"/>
      <c r="V15" s="886" t="str">
        <f t="shared" ca="1" si="2"/>
        <v>nein</v>
      </c>
      <c r="W15" s="892" t="str">
        <f t="shared" ca="1" si="3"/>
        <v>nein</v>
      </c>
      <c r="X15" s="898" t="str">
        <f ca="1">IF(V15&lt;&gt;W15,"Differenz","Gleich")</f>
        <v>Gleich</v>
      </c>
      <c r="Y15" s="863" t="s">
        <v>268</v>
      </c>
    </row>
    <row r="16" spans="1:25" s="863" customFormat="1" ht="15.75" x14ac:dyDescent="0.25">
      <c r="A16" s="1407">
        <f>(Daten!H22)</f>
        <v>142</v>
      </c>
      <c r="B16" s="867" t="str">
        <f>Daten!G22</f>
        <v>Anteil Kanton Finanzausgleich (mit Gewichtung)</v>
      </c>
      <c r="C16" s="868"/>
      <c r="D16" s="868"/>
      <c r="E16" s="868"/>
      <c r="F16" s="873">
        <f ca="1">(Daten!I22)</f>
        <v>0.16</v>
      </c>
      <c r="G16" s="868"/>
      <c r="H16" s="869"/>
      <c r="I16" s="862"/>
      <c r="J16" s="867" t="str">
        <f t="shared" si="0"/>
        <v>Anteil Kanton Finanzausgleich (mit Gewichtung)</v>
      </c>
      <c r="K16" s="868"/>
      <c r="L16" s="868"/>
      <c r="M16" s="868"/>
      <c r="N16" s="873">
        <f ca="1">(Daten!J22)</f>
        <v>0.15</v>
      </c>
      <c r="O16" s="868"/>
      <c r="P16" s="869"/>
      <c r="R16" s="867" t="str">
        <f t="shared" si="1"/>
        <v>Anteil Kanton Finanzausgleich (mit Gewichtung)</v>
      </c>
      <c r="S16" s="868"/>
      <c r="T16" s="868"/>
      <c r="U16" s="868"/>
      <c r="V16" s="886">
        <f t="shared" ca="1" si="2"/>
        <v>0.16</v>
      </c>
      <c r="W16" s="892">
        <f t="shared" ca="1" si="3"/>
        <v>0.15</v>
      </c>
      <c r="X16" s="898">
        <f ca="1">V16-W16</f>
        <v>1.0000000000000009E-2</v>
      </c>
    </row>
    <row r="17" spans="1:25" s="863" customFormat="1" ht="15.75" hidden="1" x14ac:dyDescent="0.25">
      <c r="A17" s="1407">
        <f>(Daten!H23)</f>
        <v>144</v>
      </c>
      <c r="B17" s="864" t="str">
        <f>Daten!G23</f>
        <v>Beitrage Kanton</v>
      </c>
      <c r="C17" s="865"/>
      <c r="D17" s="865"/>
      <c r="E17" s="865"/>
      <c r="F17" s="874">
        <f ca="1">(Daten!I23)</f>
        <v>1</v>
      </c>
      <c r="G17" s="865"/>
      <c r="H17" s="866"/>
      <c r="I17" s="862"/>
      <c r="J17" s="864" t="str">
        <f t="shared" ref="J17" si="4">B17</f>
        <v>Beitrage Kanton</v>
      </c>
      <c r="K17" s="865"/>
      <c r="L17" s="865"/>
      <c r="M17" s="865"/>
      <c r="N17" s="874">
        <f ca="1">(Daten!J23)</f>
        <v>1</v>
      </c>
      <c r="O17" s="865"/>
      <c r="P17" s="866"/>
      <c r="R17" s="864" t="str">
        <f t="shared" ref="R17" si="5">J17</f>
        <v>Beitrage Kanton</v>
      </c>
      <c r="S17" s="865"/>
      <c r="T17" s="865"/>
      <c r="U17" s="865"/>
      <c r="V17" s="887">
        <f t="shared" ref="V17" ca="1" si="6">F17</f>
        <v>1</v>
      </c>
      <c r="W17" s="893">
        <f t="shared" ref="W17" ca="1" si="7">N17</f>
        <v>1</v>
      </c>
      <c r="X17" s="949">
        <f t="shared" ref="X17" ca="1" si="8">V17-W17</f>
        <v>0</v>
      </c>
      <c r="Y17" s="863" t="s">
        <v>268</v>
      </c>
    </row>
    <row r="18" spans="1:25" s="863" customFormat="1" ht="15.75" hidden="1" x14ac:dyDescent="0.25">
      <c r="A18" s="1407">
        <f>(Daten!H24)</f>
        <v>146</v>
      </c>
      <c r="B18" s="864" t="str">
        <f>Daten!G24</f>
        <v>Beitrag Kanton Fix: Höhe festlegen</v>
      </c>
      <c r="C18" s="865"/>
      <c r="D18" s="865"/>
      <c r="E18" s="865"/>
      <c r="F18" s="1404">
        <f ca="1">(Daten!I24)</f>
        <v>8000000</v>
      </c>
      <c r="G18" s="865"/>
      <c r="H18" s="866"/>
      <c r="I18" s="862"/>
      <c r="J18" s="864" t="str">
        <f t="shared" ref="J18" si="9">B18</f>
        <v>Beitrag Kanton Fix: Höhe festlegen</v>
      </c>
      <c r="K18" s="865"/>
      <c r="L18" s="865"/>
      <c r="M18" s="865"/>
      <c r="N18" s="1404">
        <f ca="1">(Daten!J24)</f>
        <v>8000000</v>
      </c>
      <c r="O18" s="865"/>
      <c r="P18" s="866"/>
      <c r="R18" s="864" t="str">
        <f t="shared" ref="R18" si="10">J18</f>
        <v>Beitrag Kanton Fix: Höhe festlegen</v>
      </c>
      <c r="S18" s="865"/>
      <c r="T18" s="865"/>
      <c r="U18" s="865"/>
      <c r="V18" s="1408">
        <f t="shared" ref="V18" ca="1" si="11">F18</f>
        <v>8000000</v>
      </c>
      <c r="W18" s="1409">
        <f t="shared" ref="W18" ca="1" si="12">N18</f>
        <v>8000000</v>
      </c>
      <c r="X18" s="1412">
        <f ca="1">V18-W18</f>
        <v>0</v>
      </c>
      <c r="Y18" s="863" t="s">
        <v>268</v>
      </c>
    </row>
    <row r="19" spans="1:25" s="863" customFormat="1" ht="15.75" x14ac:dyDescent="0.25">
      <c r="A19" s="1407">
        <f>(Daten!H26)</f>
        <v>200</v>
      </c>
      <c r="B19" s="864" t="str">
        <f>Daten!G26</f>
        <v>Ausgleich bevölkerungsschwache Gemeinden</v>
      </c>
      <c r="C19" s="865"/>
      <c r="D19" s="865"/>
      <c r="E19" s="865"/>
      <c r="F19" s="883" t="str">
        <f ca="1">(Daten!I26)</f>
        <v>ja</v>
      </c>
      <c r="G19" s="865"/>
      <c r="H19" s="866"/>
      <c r="I19" s="862"/>
      <c r="J19" s="864" t="str">
        <f t="shared" ref="J19:J29" si="13">B19</f>
        <v>Ausgleich bevölkerungsschwache Gemeinden</v>
      </c>
      <c r="K19" s="865"/>
      <c r="L19" s="865"/>
      <c r="M19" s="865"/>
      <c r="N19" s="883" t="str">
        <f ca="1">(Daten!J26)</f>
        <v>nein</v>
      </c>
      <c r="O19" s="865"/>
      <c r="P19" s="866"/>
      <c r="R19" s="864" t="str">
        <f t="shared" ref="R19:R29" si="14">J19</f>
        <v>Ausgleich bevölkerungsschwache Gemeinden</v>
      </c>
      <c r="S19" s="865"/>
      <c r="T19" s="865"/>
      <c r="U19" s="865"/>
      <c r="V19" s="888" t="str">
        <f t="shared" ref="V19:V28" ca="1" si="15">F19</f>
        <v>ja</v>
      </c>
      <c r="W19" s="894" t="str">
        <f t="shared" ref="W19:W28" ca="1" si="16">N19</f>
        <v>nein</v>
      </c>
      <c r="X19" s="898" t="str">
        <f ca="1">IF(V19&lt;&gt;W19,"Differenz","Gleich")</f>
        <v>Differenz</v>
      </c>
    </row>
    <row r="20" spans="1:25" s="863" customFormat="1" ht="15.75" x14ac:dyDescent="0.25">
      <c r="A20" s="1407">
        <f>(Daten!H28)</f>
        <v>210</v>
      </c>
      <c r="B20" s="864" t="str">
        <f>Daten!G28</f>
        <v>Ausgleich bis max. durchschnittliche Einwohner</v>
      </c>
      <c r="C20" s="865"/>
      <c r="D20" s="865"/>
      <c r="E20" s="865"/>
      <c r="F20" s="882" t="str">
        <f ca="1">(Daten!I28)</f>
        <v>ja</v>
      </c>
      <c r="G20" s="865"/>
      <c r="H20" s="866"/>
      <c r="I20" s="862"/>
      <c r="J20" s="864" t="str">
        <f t="shared" si="13"/>
        <v>Ausgleich bis max. durchschnittliche Einwohner</v>
      </c>
      <c r="K20" s="865"/>
      <c r="L20" s="865"/>
      <c r="M20" s="865"/>
      <c r="N20" s="882" t="str">
        <f ca="1">(Daten!J28)</f>
        <v>nein</v>
      </c>
      <c r="O20" s="865"/>
      <c r="P20" s="866"/>
      <c r="R20" s="864" t="str">
        <f t="shared" si="14"/>
        <v>Ausgleich bis max. durchschnittliche Einwohner</v>
      </c>
      <c r="S20" s="865"/>
      <c r="T20" s="865"/>
      <c r="U20" s="865"/>
      <c r="V20" s="886" t="str">
        <f t="shared" ca="1" si="15"/>
        <v>ja</v>
      </c>
      <c r="W20" s="892" t="str">
        <f t="shared" ca="1" si="16"/>
        <v>nein</v>
      </c>
      <c r="X20" s="898" t="str">
        <f ca="1">IF(V20&lt;&gt;W20,"Differenz","Gleich")</f>
        <v>Differenz</v>
      </c>
    </row>
    <row r="21" spans="1:25" s="863" customFormat="1" ht="15.75" hidden="1" x14ac:dyDescent="0.25">
      <c r="A21" s="1407">
        <f>(Daten!H29)</f>
        <v>220</v>
      </c>
      <c r="B21" s="864" t="str">
        <f>Daten!G29</f>
        <v>Zuschlag gewichteter Steuerfuss</v>
      </c>
      <c r="C21" s="865"/>
      <c r="D21" s="865"/>
      <c r="E21" s="865"/>
      <c r="F21" s="874">
        <f ca="1">(Daten!I29)</f>
        <v>0</v>
      </c>
      <c r="G21" s="865"/>
      <c r="H21" s="866"/>
      <c r="I21" s="862"/>
      <c r="J21" s="864" t="str">
        <f t="shared" si="13"/>
        <v>Zuschlag gewichteter Steuerfuss</v>
      </c>
      <c r="K21" s="865"/>
      <c r="L21" s="865"/>
      <c r="M21" s="865"/>
      <c r="N21" s="874">
        <f ca="1">(Daten!J29)</f>
        <v>0</v>
      </c>
      <c r="O21" s="865"/>
      <c r="P21" s="866"/>
      <c r="R21" s="864" t="str">
        <f t="shared" si="14"/>
        <v>Zuschlag gewichteter Steuerfuss</v>
      </c>
      <c r="S21" s="865"/>
      <c r="T21" s="865"/>
      <c r="U21" s="865"/>
      <c r="V21" s="887">
        <f t="shared" ca="1" si="15"/>
        <v>0</v>
      </c>
      <c r="W21" s="893">
        <f t="shared" ca="1" si="16"/>
        <v>0</v>
      </c>
      <c r="X21" s="949">
        <f ca="1">V21-W21</f>
        <v>0</v>
      </c>
      <c r="Y21" s="863" t="s">
        <v>268</v>
      </c>
    </row>
    <row r="22" spans="1:25" s="863" customFormat="1" ht="15.75" hidden="1" x14ac:dyDescent="0.25">
      <c r="A22" s="1407">
        <f>(Daten!H30)</f>
        <v>230</v>
      </c>
      <c r="B22" s="864" t="str">
        <f>Daten!G30</f>
        <v>Finanzkraftausgleich bis max. 82 %</v>
      </c>
      <c r="C22" s="865"/>
      <c r="D22" s="865"/>
      <c r="E22" s="865"/>
      <c r="F22" s="874">
        <f ca="1">(Daten!I30)</f>
        <v>0.82</v>
      </c>
      <c r="G22" s="865"/>
      <c r="H22" s="866"/>
      <c r="I22" s="862"/>
      <c r="J22" s="864" t="str">
        <f t="shared" si="13"/>
        <v>Finanzkraftausgleich bis max. 82 %</v>
      </c>
      <c r="K22" s="865"/>
      <c r="L22" s="865"/>
      <c r="M22" s="865"/>
      <c r="N22" s="874">
        <f ca="1">(Daten!J30)</f>
        <v>0.82</v>
      </c>
      <c r="O22" s="865"/>
      <c r="P22" s="866"/>
      <c r="R22" s="864" t="str">
        <f t="shared" si="14"/>
        <v>Finanzkraftausgleich bis max. 82 %</v>
      </c>
      <c r="S22" s="865"/>
      <c r="T22" s="865"/>
      <c r="U22" s="865"/>
      <c r="V22" s="887">
        <f t="shared" ca="1" si="15"/>
        <v>0.82</v>
      </c>
      <c r="W22" s="893">
        <f t="shared" ca="1" si="16"/>
        <v>0.82</v>
      </c>
      <c r="X22" s="949">
        <f ca="1">V22-W22</f>
        <v>0</v>
      </c>
      <c r="Y22" s="863" t="s">
        <v>268</v>
      </c>
    </row>
    <row r="23" spans="1:25" s="863" customFormat="1" ht="15.75" x14ac:dyDescent="0.25">
      <c r="A23" s="1407">
        <f>(Daten!H32)</f>
        <v>300</v>
      </c>
      <c r="B23" s="876" t="str">
        <f>Daten!G32</f>
        <v>Wohnbevölkerung  Ausgleich</v>
      </c>
      <c r="C23" s="877"/>
      <c r="D23" s="877"/>
      <c r="E23" s="877"/>
      <c r="F23" s="884" t="str">
        <f ca="1">(Daten!I32)</f>
        <v>nein</v>
      </c>
      <c r="G23" s="870"/>
      <c r="H23" s="871"/>
      <c r="I23" s="862"/>
      <c r="J23" s="876" t="str">
        <f t="shared" si="13"/>
        <v>Wohnbevölkerung  Ausgleich</v>
      </c>
      <c r="K23" s="877"/>
      <c r="L23" s="877"/>
      <c r="M23" s="877"/>
      <c r="N23" s="884" t="str">
        <f ca="1">(Daten!J32)</f>
        <v>ja</v>
      </c>
      <c r="O23" s="870"/>
      <c r="P23" s="871"/>
      <c r="R23" s="876" t="str">
        <f t="shared" si="14"/>
        <v>Wohnbevölkerung  Ausgleich</v>
      </c>
      <c r="S23" s="877"/>
      <c r="T23" s="877"/>
      <c r="U23" s="877"/>
      <c r="V23" s="889" t="str">
        <f t="shared" ca="1" si="15"/>
        <v>nein</v>
      </c>
      <c r="W23" s="895" t="str">
        <f t="shared" ca="1" si="16"/>
        <v>ja</v>
      </c>
      <c r="X23" s="898" t="str">
        <f ca="1">IF(V23&lt;&gt;W23,"Differenz","Gleich")</f>
        <v>Differenz</v>
      </c>
    </row>
    <row r="24" spans="1:25" s="863" customFormat="1" ht="15.75" x14ac:dyDescent="0.25">
      <c r="A24" s="1407">
        <f>(Daten!H33)</f>
        <v>302</v>
      </c>
      <c r="B24" s="876" t="str">
        <f>Daten!G33</f>
        <v>Wohnbevölkerung  Ausgleich: x % vom Durchschnitt Einwohner</v>
      </c>
      <c r="C24" s="877"/>
      <c r="D24" s="877"/>
      <c r="E24" s="877"/>
      <c r="F24" s="884">
        <f ca="1">(Daten!I33)</f>
        <v>0.7</v>
      </c>
      <c r="G24" s="870"/>
      <c r="H24" s="871"/>
      <c r="I24" s="862"/>
      <c r="J24" s="876" t="str">
        <f t="shared" si="13"/>
        <v>Wohnbevölkerung  Ausgleich: x % vom Durchschnitt Einwohner</v>
      </c>
      <c r="K24" s="877"/>
      <c r="L24" s="877"/>
      <c r="M24" s="877"/>
      <c r="N24" s="884">
        <f ca="1">(Daten!J33)</f>
        <v>0.7</v>
      </c>
      <c r="O24" s="870"/>
      <c r="P24" s="871"/>
      <c r="R24" s="876" t="str">
        <f t="shared" si="14"/>
        <v>Wohnbevölkerung  Ausgleich: x % vom Durchschnitt Einwohner</v>
      </c>
      <c r="S24" s="877"/>
      <c r="T24" s="877"/>
      <c r="U24" s="877"/>
      <c r="V24" s="889">
        <f t="shared" ca="1" si="15"/>
        <v>0.7</v>
      </c>
      <c r="W24" s="895">
        <f t="shared" ca="1" si="16"/>
        <v>0.7</v>
      </c>
      <c r="X24" s="949">
        <f t="shared" ref="X24" ca="1" si="17">V24-W24</f>
        <v>0</v>
      </c>
    </row>
    <row r="25" spans="1:25" s="863" customFormat="1" ht="15.75" x14ac:dyDescent="0.25">
      <c r="A25" s="1407">
        <f>(Daten!H34)</f>
        <v>304</v>
      </c>
      <c r="B25" s="876" t="str">
        <f>Daten!G34</f>
        <v>Wohnbevölkerung  Ausgleich absolut in CHF</v>
      </c>
      <c r="C25" s="877"/>
      <c r="D25" s="877"/>
      <c r="E25" s="877"/>
      <c r="F25" s="884" t="str">
        <f ca="1">(Daten!I34)</f>
        <v>ja</v>
      </c>
      <c r="G25" s="870"/>
      <c r="H25" s="871"/>
      <c r="I25" s="862"/>
      <c r="J25" s="876" t="str">
        <f t="shared" si="13"/>
        <v>Wohnbevölkerung  Ausgleich absolut in CHF</v>
      </c>
      <c r="K25" s="877"/>
      <c r="L25" s="877"/>
      <c r="M25" s="877"/>
      <c r="N25" s="884" t="str">
        <f ca="1">(Daten!J34)</f>
        <v>ja</v>
      </c>
      <c r="O25" s="870"/>
      <c r="P25" s="871"/>
      <c r="R25" s="876" t="str">
        <f t="shared" si="14"/>
        <v>Wohnbevölkerung  Ausgleich absolut in CHF</v>
      </c>
      <c r="S25" s="877"/>
      <c r="T25" s="877"/>
      <c r="U25" s="877"/>
      <c r="V25" s="889" t="str">
        <f t="shared" ca="1" si="15"/>
        <v>ja</v>
      </c>
      <c r="W25" s="895" t="str">
        <f t="shared" ca="1" si="16"/>
        <v>ja</v>
      </c>
      <c r="X25" s="898" t="str">
        <f ca="1">IF(V25&lt;&gt;W25,"Differenz","Gleich")</f>
        <v>Gleich</v>
      </c>
    </row>
    <row r="26" spans="1:25" s="863" customFormat="1" ht="15.75" x14ac:dyDescent="0.25">
      <c r="A26" s="1407">
        <f>(Daten!H35)</f>
        <v>306</v>
      </c>
      <c r="B26" s="876" t="str">
        <f>Daten!G35</f>
        <v>Wohnbevölkerung  Ausgleich: absolut in CHF</v>
      </c>
      <c r="C26" s="877"/>
      <c r="D26" s="877"/>
      <c r="E26" s="877"/>
      <c r="F26" s="1401">
        <f ca="1">(Daten!I35)</f>
        <v>1800000</v>
      </c>
      <c r="G26" s="870"/>
      <c r="H26" s="871"/>
      <c r="I26" s="862"/>
      <c r="J26" s="876" t="str">
        <f t="shared" si="13"/>
        <v>Wohnbevölkerung  Ausgleich: absolut in CHF</v>
      </c>
      <c r="K26" s="877"/>
      <c r="L26" s="877"/>
      <c r="M26" s="877"/>
      <c r="N26" s="1401">
        <f ca="1">(Daten!J35)</f>
        <v>1800000</v>
      </c>
      <c r="O26" s="870"/>
      <c r="P26" s="871"/>
      <c r="R26" s="876" t="str">
        <f t="shared" si="14"/>
        <v>Wohnbevölkerung  Ausgleich: absolut in CHF</v>
      </c>
      <c r="S26" s="877"/>
      <c r="T26" s="877"/>
      <c r="U26" s="877"/>
      <c r="V26" s="1410">
        <f t="shared" ca="1" si="15"/>
        <v>1800000</v>
      </c>
      <c r="W26" s="1411">
        <f t="shared" ca="1" si="16"/>
        <v>1800000</v>
      </c>
      <c r="X26" s="1412">
        <f ca="1">V26-W26</f>
        <v>0</v>
      </c>
    </row>
    <row r="27" spans="1:25" s="863" customFormat="1" ht="15.75" hidden="1" x14ac:dyDescent="0.25">
      <c r="A27" s="1407">
        <f>(Daten!H36)</f>
        <v>308</v>
      </c>
      <c r="B27" s="876" t="str">
        <f>Daten!G36</f>
        <v>Wohnbevölkerung  Ausgleich: x % vom Kantonsbeitrag</v>
      </c>
      <c r="C27" s="877"/>
      <c r="D27" s="877"/>
      <c r="E27" s="877"/>
      <c r="F27" s="884">
        <f ca="1">(Daten!I36)</f>
        <v>0.1</v>
      </c>
      <c r="G27" s="870"/>
      <c r="H27" s="871"/>
      <c r="I27" s="862"/>
      <c r="J27" s="876" t="str">
        <f t="shared" si="13"/>
        <v>Wohnbevölkerung  Ausgleich: x % vom Kantonsbeitrag</v>
      </c>
      <c r="K27" s="877"/>
      <c r="L27" s="877"/>
      <c r="M27" s="877"/>
      <c r="N27" s="884">
        <f ca="1">(Daten!J36)</f>
        <v>0.1</v>
      </c>
      <c r="O27" s="870"/>
      <c r="P27" s="871"/>
      <c r="R27" s="876" t="str">
        <f t="shared" si="14"/>
        <v>Wohnbevölkerung  Ausgleich: x % vom Kantonsbeitrag</v>
      </c>
      <c r="S27" s="877"/>
      <c r="T27" s="877"/>
      <c r="U27" s="877"/>
      <c r="V27" s="889">
        <f t="shared" ca="1" si="15"/>
        <v>0.1</v>
      </c>
      <c r="W27" s="895">
        <f t="shared" ca="1" si="16"/>
        <v>0.1</v>
      </c>
      <c r="X27" s="949">
        <f t="shared" ref="X27:X28" ca="1" si="18">V27-W27</f>
        <v>0</v>
      </c>
      <c r="Y27" s="863" t="s">
        <v>268</v>
      </c>
    </row>
    <row r="28" spans="1:25" s="863" customFormat="1" ht="15.75" hidden="1" x14ac:dyDescent="0.25">
      <c r="A28" s="1407">
        <f>(Daten!H37)</f>
        <v>310</v>
      </c>
      <c r="B28" s="876" t="str">
        <f>Daten!G37</f>
        <v>Wohnbevölkerung  Ausgleich: max. x % aller Finanzausgleichsmittel</v>
      </c>
      <c r="C28" s="877"/>
      <c r="D28" s="877"/>
      <c r="E28" s="877"/>
      <c r="F28" s="884">
        <f ca="1">(Daten!I37)</f>
        <v>0.1</v>
      </c>
      <c r="G28" s="870"/>
      <c r="H28" s="871"/>
      <c r="I28" s="862"/>
      <c r="J28" s="876" t="str">
        <f t="shared" si="13"/>
        <v>Wohnbevölkerung  Ausgleich: max. x % aller Finanzausgleichsmittel</v>
      </c>
      <c r="K28" s="877"/>
      <c r="L28" s="877"/>
      <c r="M28" s="877"/>
      <c r="N28" s="884">
        <f ca="1">(Daten!J37)</f>
        <v>0.1</v>
      </c>
      <c r="O28" s="870"/>
      <c r="P28" s="871"/>
      <c r="R28" s="876" t="str">
        <f t="shared" si="14"/>
        <v>Wohnbevölkerung  Ausgleich: max. x % aller Finanzausgleichsmittel</v>
      </c>
      <c r="S28" s="877"/>
      <c r="T28" s="877"/>
      <c r="U28" s="877"/>
      <c r="V28" s="889">
        <f t="shared" ca="1" si="15"/>
        <v>0.1</v>
      </c>
      <c r="W28" s="895">
        <f t="shared" ca="1" si="16"/>
        <v>0.1</v>
      </c>
      <c r="X28" s="949">
        <f t="shared" ca="1" si="18"/>
        <v>0</v>
      </c>
      <c r="Y28" s="863" t="s">
        <v>268</v>
      </c>
    </row>
    <row r="29" spans="1:25" s="863" customFormat="1" ht="15.75" x14ac:dyDescent="0.25">
      <c r="A29" s="1407">
        <f>(Daten!H39)</f>
        <v>400</v>
      </c>
      <c r="B29" s="876" t="str">
        <f>Daten!G39</f>
        <v>Lastenausgleich Volksschule NEU</v>
      </c>
      <c r="C29" s="877"/>
      <c r="D29" s="877"/>
      <c r="E29" s="877"/>
      <c r="F29" s="878" t="str">
        <f ca="1">(Daten!I39)</f>
        <v>nein</v>
      </c>
      <c r="G29" s="870"/>
      <c r="H29" s="871"/>
      <c r="I29" s="862"/>
      <c r="J29" s="876" t="str">
        <f t="shared" si="13"/>
        <v>Lastenausgleich Volksschule NEU</v>
      </c>
      <c r="K29" s="877"/>
      <c r="L29" s="877"/>
      <c r="M29" s="877"/>
      <c r="N29" s="878" t="str">
        <f ca="1">(Daten!J39)</f>
        <v>ja</v>
      </c>
      <c r="O29" s="870"/>
      <c r="P29" s="871"/>
      <c r="R29" s="876" t="str">
        <f t="shared" si="14"/>
        <v>Lastenausgleich Volksschule NEU</v>
      </c>
      <c r="S29" s="877"/>
      <c r="T29" s="877"/>
      <c r="U29" s="877"/>
      <c r="V29" s="890" t="str">
        <f t="shared" ref="V29" ca="1" si="19">F29</f>
        <v>nein</v>
      </c>
      <c r="W29" s="896" t="str">
        <f t="shared" ref="W29" ca="1" si="20">N29</f>
        <v>ja</v>
      </c>
      <c r="X29" s="898" t="str">
        <f ca="1">IF(V29&lt;&gt;W29,"Differenz","Gleich")</f>
        <v>Differenz</v>
      </c>
    </row>
    <row r="30" spans="1:25" s="863" customFormat="1" ht="15.75" x14ac:dyDescent="0.25">
      <c r="A30" s="1407">
        <f>(Daten!H40)</f>
        <v>402</v>
      </c>
      <c r="B30" s="876" t="str">
        <f>Daten!G40</f>
        <v>Lastenausgleich Volksschule NEU Variante
V1 = Aufwand pro Einwohner
V2 = ungewichtete Verteilung ø/Schüler
V3 = gewichtete Verteilung ø/Schüler
V4 = überdurchschnittliche Schülerquote</v>
      </c>
      <c r="C30" s="877"/>
      <c r="D30" s="877"/>
      <c r="E30" s="877"/>
      <c r="F30" s="884" t="str">
        <f ca="1">(Daten!I40)</f>
        <v>V4</v>
      </c>
      <c r="G30" s="870"/>
      <c r="H30" s="871"/>
      <c r="I30" s="862"/>
      <c r="J30" s="876" t="str">
        <f>B30</f>
        <v>Lastenausgleich Volksschule NEU Variante
V1 = Aufwand pro Einwohner
V2 = ungewichtete Verteilung ø/Schüler
V3 = gewichtete Verteilung ø/Schüler
V4 = überdurchschnittliche Schülerquote</v>
      </c>
      <c r="K30" s="877"/>
      <c r="L30" s="877"/>
      <c r="M30" s="877"/>
      <c r="N30" s="884" t="str">
        <f ca="1">(Daten!J40)</f>
        <v>V4</v>
      </c>
      <c r="O30" s="870"/>
      <c r="P30" s="871"/>
      <c r="R30" s="876" t="str">
        <f t="shared" ref="R30" si="21">J30</f>
        <v>Lastenausgleich Volksschule NEU Variante
V1 = Aufwand pro Einwohner
V2 = ungewichtete Verteilung ø/Schüler
V3 = gewichtete Verteilung ø/Schüler
V4 = überdurchschnittliche Schülerquote</v>
      </c>
      <c r="S30" s="877"/>
      <c r="T30" s="877"/>
      <c r="U30" s="877"/>
      <c r="V30" s="889" t="str">
        <f ca="1">F30</f>
        <v>V4</v>
      </c>
      <c r="W30" s="895" t="str">
        <f ca="1">N30</f>
        <v>V4</v>
      </c>
      <c r="X30" s="898" t="str">
        <f ca="1">IF(V30&lt;&gt;W30,"Differenz","Gleich")</f>
        <v>Gleich</v>
      </c>
    </row>
    <row r="31" spans="1:25" s="863" customFormat="1" ht="15.75" hidden="1" x14ac:dyDescent="0.25">
      <c r="A31" s="1407">
        <f>(Daten!H41)</f>
        <v>404</v>
      </c>
      <c r="B31" s="876" t="str">
        <f>Daten!G41</f>
        <v>Anteil Finanzkraft 100% PG oder EHG (Wenn LA Volksschule NEU)</v>
      </c>
      <c r="C31" s="877"/>
      <c r="D31" s="877"/>
      <c r="E31" s="877"/>
      <c r="F31" s="884" t="str">
        <f ca="1">(Daten!I41)</f>
        <v>ja</v>
      </c>
      <c r="G31" s="870"/>
      <c r="H31" s="871"/>
      <c r="I31" s="862"/>
      <c r="J31" s="876" t="str">
        <f t="shared" ref="J31:J36" si="22">B31</f>
        <v>Anteil Finanzkraft 100% PG oder EHG (Wenn LA Volksschule NEU)</v>
      </c>
      <c r="K31" s="877"/>
      <c r="L31" s="877"/>
      <c r="M31" s="877"/>
      <c r="N31" s="884" t="str">
        <f ca="1">(Daten!J41)</f>
        <v>ja</v>
      </c>
      <c r="O31" s="870"/>
      <c r="P31" s="871"/>
      <c r="R31" s="876" t="str">
        <f t="shared" ref="R31:R37" si="23">J31</f>
        <v>Anteil Finanzkraft 100% PG oder EHG (Wenn LA Volksschule NEU)</v>
      </c>
      <c r="S31" s="877"/>
      <c r="T31" s="877"/>
      <c r="U31" s="877"/>
      <c r="V31" s="889" t="str">
        <f t="shared" ref="V31:V37" ca="1" si="24">F31</f>
        <v>ja</v>
      </c>
      <c r="W31" s="895" t="str">
        <f t="shared" ref="W31:W37" ca="1" si="25">N31</f>
        <v>ja</v>
      </c>
      <c r="X31" s="898" t="str">
        <f t="shared" ref="X31:X37" ca="1" si="26">IF(V31&lt;&gt;W31,"Differenz","Gleich")</f>
        <v>Gleich</v>
      </c>
      <c r="Y31" s="863" t="s">
        <v>268</v>
      </c>
    </row>
    <row r="32" spans="1:25" s="863" customFormat="1" ht="15.75" hidden="1" x14ac:dyDescent="0.25">
      <c r="A32" s="1407">
        <f>(Daten!H42)</f>
        <v>406</v>
      </c>
      <c r="B32" s="876" t="str">
        <f>Daten!G42</f>
        <v>LA Volksschule  Ausgleich absolut in CHF</v>
      </c>
      <c r="C32" s="877"/>
      <c r="D32" s="877"/>
      <c r="E32" s="877"/>
      <c r="F32" s="884" t="str">
        <f ca="1">(Daten!I42)</f>
        <v>nein</v>
      </c>
      <c r="G32" s="870"/>
      <c r="H32" s="871"/>
      <c r="I32" s="862"/>
      <c r="J32" s="876" t="str">
        <f t="shared" si="22"/>
        <v>LA Volksschule  Ausgleich absolut in CHF</v>
      </c>
      <c r="K32" s="877"/>
      <c r="L32" s="877"/>
      <c r="M32" s="877"/>
      <c r="N32" s="884" t="str">
        <f ca="1">(Daten!J42)</f>
        <v>ja</v>
      </c>
      <c r="O32" s="870"/>
      <c r="P32" s="871"/>
      <c r="R32" s="876" t="str">
        <f t="shared" si="23"/>
        <v>LA Volksschule  Ausgleich absolut in CHF</v>
      </c>
      <c r="S32" s="877"/>
      <c r="T32" s="877"/>
      <c r="U32" s="877"/>
      <c r="V32" s="889" t="str">
        <f t="shared" ca="1" si="24"/>
        <v>nein</v>
      </c>
      <c r="W32" s="895" t="str">
        <f t="shared" ca="1" si="25"/>
        <v>ja</v>
      </c>
      <c r="X32" s="898" t="str">
        <f t="shared" ca="1" si="26"/>
        <v>Differenz</v>
      </c>
      <c r="Y32" s="863" t="s">
        <v>268</v>
      </c>
    </row>
    <row r="33" spans="1:25" s="863" customFormat="1" ht="15.75" x14ac:dyDescent="0.25">
      <c r="A33" s="1407">
        <f>(Daten!H43)</f>
        <v>408</v>
      </c>
      <c r="B33" s="876" t="str">
        <f>Daten!G43</f>
        <v>LA Volksschule  Ausgleich: absolut in CHF (im Maximum øIst-Aufwand x Anzahl Schüler über ø Schülerquote pro ø Einwohner)</v>
      </c>
      <c r="C33" s="877"/>
      <c r="D33" s="877"/>
      <c r="E33" s="877"/>
      <c r="F33" s="1401">
        <f ca="1">(Daten!I43)</f>
        <v>5400000</v>
      </c>
      <c r="G33" s="870"/>
      <c r="H33" s="871"/>
      <c r="I33" s="862"/>
      <c r="J33" s="876" t="str">
        <f t="shared" si="22"/>
        <v>LA Volksschule  Ausgleich: absolut in CHF (im Maximum øIst-Aufwand x Anzahl Schüler über ø Schülerquote pro ø Einwohner)</v>
      </c>
      <c r="K33" s="877"/>
      <c r="L33" s="877"/>
      <c r="M33" s="877"/>
      <c r="N33" s="1401">
        <f ca="1">(Daten!J43)</f>
        <v>5400000</v>
      </c>
      <c r="O33" s="870"/>
      <c r="P33" s="871"/>
      <c r="R33" s="876" t="str">
        <f t="shared" si="23"/>
        <v>LA Volksschule  Ausgleich: absolut in CHF (im Maximum øIst-Aufwand x Anzahl Schüler über ø Schülerquote pro ø Einwohner)</v>
      </c>
      <c r="S33" s="877"/>
      <c r="T33" s="877"/>
      <c r="U33" s="877"/>
      <c r="V33" s="1410">
        <f t="shared" ca="1" si="24"/>
        <v>5400000</v>
      </c>
      <c r="W33" s="1411">
        <f t="shared" ca="1" si="25"/>
        <v>5400000</v>
      </c>
      <c r="X33" s="1412" t="str">
        <f t="shared" ca="1" si="26"/>
        <v>Gleich</v>
      </c>
    </row>
    <row r="34" spans="1:25" s="863" customFormat="1" ht="15.75" hidden="1" x14ac:dyDescent="0.25">
      <c r="A34" s="1407">
        <f>(Daten!H44)</f>
        <v>410</v>
      </c>
      <c r="B34" s="876" t="str">
        <f>Daten!G44</f>
        <v>LA Volksschule  Ausgleich: x % vom Kantonsbeitrag</v>
      </c>
      <c r="C34" s="877"/>
      <c r="D34" s="877"/>
      <c r="E34" s="877"/>
      <c r="F34" s="884">
        <f ca="1">(Daten!I44)</f>
        <v>0.6</v>
      </c>
      <c r="G34" s="870"/>
      <c r="H34" s="871"/>
      <c r="I34" s="862"/>
      <c r="J34" s="876" t="str">
        <f t="shared" si="22"/>
        <v>LA Volksschule  Ausgleich: x % vom Kantonsbeitrag</v>
      </c>
      <c r="K34" s="877"/>
      <c r="L34" s="877"/>
      <c r="M34" s="877"/>
      <c r="N34" s="884">
        <f ca="1">(Daten!J44)</f>
        <v>0.6</v>
      </c>
      <c r="O34" s="870"/>
      <c r="P34" s="871"/>
      <c r="R34" s="876" t="str">
        <f t="shared" si="23"/>
        <v>LA Volksschule  Ausgleich: x % vom Kantonsbeitrag</v>
      </c>
      <c r="S34" s="877"/>
      <c r="T34" s="877"/>
      <c r="U34" s="877"/>
      <c r="V34" s="889">
        <f t="shared" ca="1" si="24"/>
        <v>0.6</v>
      </c>
      <c r="W34" s="895">
        <f t="shared" ca="1" si="25"/>
        <v>0.6</v>
      </c>
      <c r="X34" s="898" t="str">
        <f t="shared" ca="1" si="26"/>
        <v>Gleich</v>
      </c>
      <c r="Y34" s="863" t="s">
        <v>268</v>
      </c>
    </row>
    <row r="35" spans="1:25" s="863" customFormat="1" ht="15.75" hidden="1" x14ac:dyDescent="0.25">
      <c r="A35" s="1407">
        <f>(Daten!H45)</f>
        <v>412</v>
      </c>
      <c r="B35" s="876" t="str">
        <f>Daten!G45</f>
        <v>LA Volksschule  Ausgleich: max. x % aller Finanzausgleichsmittel</v>
      </c>
      <c r="C35" s="877"/>
      <c r="D35" s="877"/>
      <c r="E35" s="877"/>
      <c r="F35" s="884">
        <f ca="1">(Daten!I45)</f>
        <v>0.3</v>
      </c>
      <c r="G35" s="870"/>
      <c r="H35" s="871"/>
      <c r="I35" s="862"/>
      <c r="J35" s="876" t="str">
        <f t="shared" si="22"/>
        <v>LA Volksschule  Ausgleich: max. x % aller Finanzausgleichsmittel</v>
      </c>
      <c r="K35" s="877"/>
      <c r="L35" s="877"/>
      <c r="M35" s="877"/>
      <c r="N35" s="884">
        <f ca="1">(Daten!J45)</f>
        <v>0.3</v>
      </c>
      <c r="O35" s="870"/>
      <c r="P35" s="871"/>
      <c r="R35" s="876" t="str">
        <f t="shared" si="23"/>
        <v>LA Volksschule  Ausgleich: max. x % aller Finanzausgleichsmittel</v>
      </c>
      <c r="S35" s="877"/>
      <c r="T35" s="877"/>
      <c r="U35" s="877"/>
      <c r="V35" s="889">
        <f t="shared" ca="1" si="24"/>
        <v>0.3</v>
      </c>
      <c r="W35" s="895">
        <f t="shared" ca="1" si="25"/>
        <v>0.3</v>
      </c>
      <c r="X35" s="898" t="str">
        <f t="shared" ca="1" si="26"/>
        <v>Gleich</v>
      </c>
      <c r="Y35" s="863" t="s">
        <v>268</v>
      </c>
    </row>
    <row r="36" spans="1:25" s="863" customFormat="1" ht="15.75" x14ac:dyDescent="0.25">
      <c r="A36" s="1407">
        <f>(Daten!H46)</f>
        <v>414</v>
      </c>
      <c r="B36" s="876" t="str">
        <f>Daten!G46</f>
        <v>Finanzkraftausgleich gerechnet
Wenn "400" und "406"  gleich "ja", dann Restgrösse</v>
      </c>
      <c r="C36" s="877"/>
      <c r="D36" s="877"/>
      <c r="E36" s="877"/>
      <c r="F36" s="884" t="str">
        <f ca="1">(Daten!I46)</f>
        <v>nein</v>
      </c>
      <c r="G36" s="870"/>
      <c r="H36" s="871"/>
      <c r="I36" s="862"/>
      <c r="J36" s="876" t="str">
        <f t="shared" si="22"/>
        <v>Finanzkraftausgleich gerechnet
Wenn "400" und "406"  gleich "ja", dann Restgrösse</v>
      </c>
      <c r="K36" s="877"/>
      <c r="L36" s="877"/>
      <c r="M36" s="877"/>
      <c r="N36" s="884" t="str">
        <f ca="1">(Daten!J46)</f>
        <v>ja</v>
      </c>
      <c r="O36" s="870"/>
      <c r="P36" s="871"/>
      <c r="R36" s="876" t="str">
        <f t="shared" si="23"/>
        <v>Finanzkraftausgleich gerechnet
Wenn "400" und "406"  gleich "ja", dann Restgrösse</v>
      </c>
      <c r="S36" s="877"/>
      <c r="T36" s="877"/>
      <c r="U36" s="877"/>
      <c r="V36" s="889" t="str">
        <f t="shared" ca="1" si="24"/>
        <v>nein</v>
      </c>
      <c r="W36" s="895" t="str">
        <f t="shared" ca="1" si="25"/>
        <v>ja</v>
      </c>
      <c r="X36" s="898" t="str">
        <f t="shared" ca="1" si="26"/>
        <v>Differenz</v>
      </c>
    </row>
    <row r="37" spans="1:25" s="863" customFormat="1" ht="15.75" x14ac:dyDescent="0.25">
      <c r="A37" s="1407">
        <f>(Daten!H47)</f>
        <v>415</v>
      </c>
      <c r="B37" s="876" t="str">
        <f>Daten!G47</f>
        <v>Finanzkraftausgleich gerechnet (Index für Restgrösse)</v>
      </c>
      <c r="C37" s="877"/>
      <c r="D37" s="877"/>
      <c r="E37" s="877"/>
      <c r="F37" s="884">
        <f ca="1">(Daten!I47)</f>
        <v>0.89950000000000008</v>
      </c>
      <c r="G37" s="870"/>
      <c r="H37" s="871"/>
      <c r="I37" s="862"/>
      <c r="J37" s="876" t="str">
        <f>B37</f>
        <v>Finanzkraftausgleich gerechnet (Index für Restgrösse)</v>
      </c>
      <c r="K37" s="877"/>
      <c r="L37" s="877"/>
      <c r="M37" s="877"/>
      <c r="N37" s="884">
        <f ca="1">(Daten!J47)</f>
        <v>0.83750000000000691</v>
      </c>
      <c r="O37" s="870"/>
      <c r="P37" s="871"/>
      <c r="R37" s="876" t="str">
        <f t="shared" si="23"/>
        <v>Finanzkraftausgleich gerechnet (Index für Restgrösse)</v>
      </c>
      <c r="S37" s="877"/>
      <c r="T37" s="877"/>
      <c r="U37" s="877"/>
      <c r="V37" s="889">
        <f t="shared" ca="1" si="24"/>
        <v>0.89950000000000008</v>
      </c>
      <c r="W37" s="895">
        <f t="shared" ca="1" si="25"/>
        <v>0.83750000000000691</v>
      </c>
      <c r="X37" s="898" t="str">
        <f t="shared" ca="1" si="26"/>
        <v>Differenz</v>
      </c>
    </row>
    <row r="38" spans="1:25" s="901" customFormat="1" ht="6.75" customHeight="1" thickBot="1" x14ac:dyDescent="0.3">
      <c r="A38" s="881"/>
      <c r="B38" s="879"/>
      <c r="C38" s="879"/>
      <c r="D38" s="879"/>
      <c r="E38" s="879"/>
      <c r="F38" s="899"/>
      <c r="G38" s="879"/>
      <c r="H38" s="879"/>
      <c r="I38" s="900"/>
      <c r="J38" s="879"/>
      <c r="K38" s="879"/>
      <c r="L38" s="879"/>
      <c r="M38" s="879"/>
      <c r="N38" s="899"/>
      <c r="O38" s="879"/>
      <c r="P38" s="879"/>
      <c r="R38" s="879"/>
      <c r="S38" s="879"/>
      <c r="T38" s="879"/>
      <c r="U38" s="879"/>
      <c r="V38" s="899"/>
      <c r="W38" s="879"/>
      <c r="X38" s="879"/>
    </row>
    <row r="39" spans="1:25" s="536" customFormat="1" ht="15.75" x14ac:dyDescent="0.2">
      <c r="A39" s="637" t="s">
        <v>333</v>
      </c>
      <c r="B39" s="638"/>
      <c r="C39" s="638"/>
      <c r="D39" s="638"/>
      <c r="E39" s="638"/>
      <c r="F39" s="639"/>
      <c r="G39" s="638"/>
      <c r="H39" s="638"/>
      <c r="I39" s="638"/>
      <c r="J39" s="638"/>
      <c r="K39" s="638"/>
      <c r="L39" s="638"/>
      <c r="M39" s="638"/>
      <c r="N39" s="639"/>
      <c r="O39" s="638"/>
      <c r="P39" s="638"/>
      <c r="Q39" s="638"/>
      <c r="R39" s="640"/>
      <c r="S39" s="640"/>
      <c r="T39" s="640"/>
      <c r="U39" s="640"/>
      <c r="V39" s="640"/>
      <c r="W39" s="640"/>
      <c r="X39" s="641"/>
    </row>
    <row r="40" spans="1:25" s="533" customFormat="1" ht="14.25" customHeight="1" x14ac:dyDescent="0.25">
      <c r="A40" s="642"/>
      <c r="B40" s="1714" t="s">
        <v>269</v>
      </c>
      <c r="C40" s="1715"/>
      <c r="D40" s="1715"/>
      <c r="E40" s="1715"/>
      <c r="F40" s="1715"/>
      <c r="G40" s="1715"/>
      <c r="H40" s="1716"/>
      <c r="I40" s="643"/>
      <c r="J40" s="1717" t="s">
        <v>270</v>
      </c>
      <c r="K40" s="1718"/>
      <c r="L40" s="1718"/>
      <c r="M40" s="1718"/>
      <c r="N40" s="1718"/>
      <c r="O40" s="1718"/>
      <c r="P40" s="1719"/>
      <c r="Q40" s="644"/>
      <c r="R40" s="1720" t="s">
        <v>59</v>
      </c>
      <c r="S40" s="1721"/>
      <c r="T40" s="1721"/>
      <c r="U40" s="1721"/>
      <c r="V40" s="1721"/>
      <c r="W40" s="1721"/>
      <c r="X40" s="1722"/>
    </row>
    <row r="41" spans="1:25" s="529" customFormat="1" ht="12.75" x14ac:dyDescent="0.2">
      <c r="A41" s="645"/>
      <c r="B41" s="613" t="s">
        <v>20</v>
      </c>
      <c r="C41" s="614" t="s">
        <v>336</v>
      </c>
      <c r="D41" s="614" t="s">
        <v>337</v>
      </c>
      <c r="E41" s="614" t="s">
        <v>337</v>
      </c>
      <c r="F41" s="614" t="s">
        <v>1</v>
      </c>
      <c r="G41" s="614" t="s">
        <v>148</v>
      </c>
      <c r="H41" s="615" t="s">
        <v>58</v>
      </c>
      <c r="I41" s="646"/>
      <c r="J41" s="548" t="str">
        <f>B41</f>
        <v>Finanzkraft-</v>
      </c>
      <c r="K41" s="549" t="str">
        <f t="shared" ref="K41:K43" si="27">C41</f>
        <v>Normausgl.</v>
      </c>
      <c r="L41" s="549" t="str">
        <f t="shared" ref="L41:L44" si="28">D41</f>
        <v>Belastungs-</v>
      </c>
      <c r="M41" s="549" t="str">
        <f t="shared" ref="M41:M44" si="29">E41</f>
        <v>Belastungs-</v>
      </c>
      <c r="N41" s="549" t="str">
        <f t="shared" ref="N41:N42" si="30">F41</f>
        <v>Total</v>
      </c>
      <c r="O41" s="608" t="str">
        <f t="shared" ref="O41:O43" si="31">G41</f>
        <v>Steuerertrag</v>
      </c>
      <c r="P41" s="609" t="str">
        <f t="shared" ref="P41:P43" si="32">H41</f>
        <v>Finanz-</v>
      </c>
      <c r="Q41" s="646"/>
      <c r="R41" s="539" t="str">
        <f t="shared" ref="R41:R43" si="33">J41</f>
        <v>Finanzkraft-</v>
      </c>
      <c r="S41" s="540" t="str">
        <f t="shared" ref="S41:S43" si="34">K41</f>
        <v>Normausgl.</v>
      </c>
      <c r="T41" s="540" t="str">
        <f t="shared" ref="T41:T44" si="35">L41</f>
        <v>Belastungs-</v>
      </c>
      <c r="U41" s="540" t="str">
        <f t="shared" ref="U41:U44" si="36">M41</f>
        <v>Belastungs-</v>
      </c>
      <c r="V41" s="540" t="str">
        <f t="shared" ref="V41:V42" si="37">N41</f>
        <v>Total</v>
      </c>
      <c r="W41" s="543" t="str">
        <f t="shared" ref="W41:W43" si="38">O41</f>
        <v>Steuerertrag</v>
      </c>
      <c r="X41" s="647" t="str">
        <f t="shared" ref="X41:X43" si="39">P41</f>
        <v>Finanz-</v>
      </c>
    </row>
    <row r="42" spans="1:25" s="529" customFormat="1" ht="12.75" x14ac:dyDescent="0.2">
      <c r="A42" s="645"/>
      <c r="B42" s="613" t="s">
        <v>25</v>
      </c>
      <c r="C42" s="614" t="s">
        <v>189</v>
      </c>
      <c r="D42" s="614" t="s">
        <v>25</v>
      </c>
      <c r="E42" s="614" t="s">
        <v>25</v>
      </c>
      <c r="F42" s="614" t="s">
        <v>338</v>
      </c>
      <c r="G42" s="614" t="s">
        <v>147</v>
      </c>
      <c r="H42" s="615" t="s">
        <v>25</v>
      </c>
      <c r="I42" s="646"/>
      <c r="J42" s="548" t="str">
        <f>B42</f>
        <v>ausgleich</v>
      </c>
      <c r="K42" s="549" t="str">
        <f t="shared" si="27"/>
        <v>(SG / EG)</v>
      </c>
      <c r="L42" s="549" t="str">
        <f t="shared" si="28"/>
        <v>ausgleich</v>
      </c>
      <c r="M42" s="549" t="str">
        <f t="shared" si="29"/>
        <v>ausgleich</v>
      </c>
      <c r="N42" s="549" t="str">
        <f t="shared" si="30"/>
        <v>Finanzausgl.</v>
      </c>
      <c r="O42" s="608" t="str">
        <f t="shared" si="31"/>
        <v>netto</v>
      </c>
      <c r="P42" s="609" t="str">
        <f t="shared" si="32"/>
        <v>ausgleich</v>
      </c>
      <c r="Q42" s="646"/>
      <c r="R42" s="539" t="str">
        <f t="shared" si="33"/>
        <v>ausgleich</v>
      </c>
      <c r="S42" s="540" t="str">
        <f t="shared" si="34"/>
        <v>(SG / EG)</v>
      </c>
      <c r="T42" s="540" t="str">
        <f t="shared" si="35"/>
        <v>ausgleich</v>
      </c>
      <c r="U42" s="540" t="str">
        <f t="shared" si="36"/>
        <v>ausgleich</v>
      </c>
      <c r="V42" s="540" t="str">
        <f t="shared" si="37"/>
        <v>Finanzausgl.</v>
      </c>
      <c r="W42" s="543" t="str">
        <f t="shared" si="38"/>
        <v>netto</v>
      </c>
      <c r="X42" s="647" t="str">
        <f t="shared" si="39"/>
        <v>ausgleich</v>
      </c>
    </row>
    <row r="43" spans="1:25" s="529" customFormat="1" ht="12.75" x14ac:dyDescent="0.2">
      <c r="A43" s="645"/>
      <c r="B43" s="613" t="s">
        <v>29</v>
      </c>
      <c r="C43" s="1009" t="s">
        <v>320</v>
      </c>
      <c r="D43" s="614" t="s">
        <v>339</v>
      </c>
      <c r="E43" s="614" t="s">
        <v>341</v>
      </c>
      <c r="F43" s="614" t="str">
        <f>VI!F12</f>
        <v>2017</v>
      </c>
      <c r="G43" s="614" t="s">
        <v>245</v>
      </c>
      <c r="H43" s="615" t="s">
        <v>28</v>
      </c>
      <c r="I43" s="646"/>
      <c r="J43" s="548" t="str">
        <f>B43</f>
        <v>(PG + SG)</v>
      </c>
      <c r="K43" s="1009" t="str">
        <f t="shared" si="27"/>
        <v>Neu</v>
      </c>
      <c r="L43" s="549" t="str">
        <f t="shared" si="28"/>
        <v>Wohnbe-</v>
      </c>
      <c r="M43" s="549" t="str">
        <f t="shared" si="29"/>
        <v>Wildbach</v>
      </c>
      <c r="N43" s="610" t="str">
        <f>VI_2!F12</f>
        <v>2017</v>
      </c>
      <c r="O43" s="608" t="str">
        <f t="shared" si="31"/>
        <v>pro Einheit</v>
      </c>
      <c r="P43" s="609" t="str">
        <f t="shared" si="32"/>
        <v>in Einheiten</v>
      </c>
      <c r="Q43" s="646"/>
      <c r="R43" s="539" t="str">
        <f t="shared" si="33"/>
        <v>(PG + SG)</v>
      </c>
      <c r="S43" s="541" t="str">
        <f t="shared" si="34"/>
        <v>Neu</v>
      </c>
      <c r="T43" s="540" t="str">
        <f t="shared" si="35"/>
        <v>Wohnbe-</v>
      </c>
      <c r="U43" s="540" t="str">
        <f t="shared" si="36"/>
        <v>Wildbach</v>
      </c>
      <c r="V43" s="542"/>
      <c r="W43" s="543" t="str">
        <f t="shared" si="38"/>
        <v>pro Einheit</v>
      </c>
      <c r="X43" s="647" t="str">
        <f t="shared" si="39"/>
        <v>in Einheiten</v>
      </c>
    </row>
    <row r="44" spans="1:25" s="529" customFormat="1" ht="12.75" x14ac:dyDescent="0.2">
      <c r="A44" s="645"/>
      <c r="B44" s="958"/>
      <c r="C44" s="797" t="str">
        <f ca="1">(Para!L53)</f>
        <v>nein</v>
      </c>
      <c r="D44" s="616" t="s">
        <v>340</v>
      </c>
      <c r="E44" s="616"/>
      <c r="F44" s="616"/>
      <c r="G44" s="616">
        <f>VI!G13</f>
        <v>2016</v>
      </c>
      <c r="H44" s="617"/>
      <c r="I44" s="646"/>
      <c r="J44" s="957"/>
      <c r="K44" s="801" t="str">
        <f ca="1">Para_2!L53</f>
        <v>ja</v>
      </c>
      <c r="L44" s="554" t="str">
        <f t="shared" si="28"/>
        <v>völkerung</v>
      </c>
      <c r="M44" s="554">
        <f t="shared" si="29"/>
        <v>0</v>
      </c>
      <c r="N44" s="553"/>
      <c r="O44" s="611">
        <f>VI_2!G13</f>
        <v>2016</v>
      </c>
      <c r="P44" s="612"/>
      <c r="Q44" s="646"/>
      <c r="R44" s="546"/>
      <c r="S44" s="547"/>
      <c r="T44" s="602" t="str">
        <f t="shared" si="35"/>
        <v>völkerung</v>
      </c>
      <c r="U44" s="602">
        <f t="shared" si="36"/>
        <v>0</v>
      </c>
      <c r="V44" s="547"/>
      <c r="W44" s="607"/>
      <c r="X44" s="648"/>
    </row>
    <row r="45" spans="1:25" s="533" customFormat="1" ht="7.5" customHeight="1" x14ac:dyDescent="0.25">
      <c r="A45" s="642"/>
      <c r="B45" s="649"/>
      <c r="C45" s="649"/>
      <c r="D45" s="649"/>
      <c r="E45" s="649"/>
      <c r="F45" s="650"/>
      <c r="G45" s="649"/>
      <c r="H45" s="650"/>
      <c r="I45" s="651"/>
      <c r="J45" s="643"/>
      <c r="K45" s="643"/>
      <c r="L45" s="643"/>
      <c r="M45" s="643"/>
      <c r="N45" s="643"/>
      <c r="O45" s="643"/>
      <c r="P45" s="643"/>
      <c r="Q45" s="644"/>
      <c r="R45" s="643"/>
      <c r="S45" s="643"/>
      <c r="T45" s="643"/>
      <c r="U45" s="643"/>
      <c r="V45" s="643"/>
      <c r="W45" s="643"/>
      <c r="X45" s="652"/>
    </row>
    <row r="46" spans="1:25" ht="15" customHeight="1" x14ac:dyDescent="0.25">
      <c r="A46" s="653" t="s">
        <v>332</v>
      </c>
      <c r="B46" s="578">
        <f ca="1">SUM(VI!B15)</f>
        <v>1032391</v>
      </c>
      <c r="C46" s="561">
        <f ca="1">SUM(VI!C15)</f>
        <v>1270560</v>
      </c>
      <c r="D46" s="858">
        <f ca="1">SUM(VI!D15)</f>
        <v>0</v>
      </c>
      <c r="E46" s="579">
        <f ca="1">SUM(VI!E15)</f>
        <v>303388</v>
      </c>
      <c r="F46" s="618">
        <f ca="1">SUM(B46:E46)</f>
        <v>2606339</v>
      </c>
      <c r="G46" s="564">
        <f ca="1">SUM(VI!G15)</f>
        <v>3164772.4</v>
      </c>
      <c r="H46" s="619">
        <f ca="1">F46/G46</f>
        <v>0.8235470582339508</v>
      </c>
      <c r="I46" s="643"/>
      <c r="J46" s="578">
        <f ca="1">SUM(VI_2!B15)</f>
        <v>1046194.56</v>
      </c>
      <c r="K46" s="561">
        <f ca="1">SUM(VI_2!C15)</f>
        <v>647260.27</v>
      </c>
      <c r="L46" s="858">
        <f ca="1">SUM(VI_2!D15)</f>
        <v>0</v>
      </c>
      <c r="M46" s="579">
        <f ca="1">SUM(VI_2!E15)</f>
        <v>303388</v>
      </c>
      <c r="N46" s="618">
        <f ca="1">SUM(J46:M46)</f>
        <v>1996842.83</v>
      </c>
      <c r="O46" s="564">
        <f ca="1">SUM(VI_2!G15)</f>
        <v>3164772.4</v>
      </c>
      <c r="P46" s="619">
        <f ca="1">N46/O46</f>
        <v>0.63095937957497361</v>
      </c>
      <c r="Q46" s="654"/>
      <c r="R46" s="578">
        <f ca="1">B46-J46</f>
        <v>-13803.560000000056</v>
      </c>
      <c r="S46" s="560">
        <f ca="1">C46-K46</f>
        <v>623299.73</v>
      </c>
      <c r="T46" s="854">
        <f ca="1">D46-L46</f>
        <v>0</v>
      </c>
      <c r="U46" s="560">
        <f ca="1">E46-M46</f>
        <v>0</v>
      </c>
      <c r="V46" s="560">
        <f ca="1">F46-N46</f>
        <v>609496.16999999993</v>
      </c>
      <c r="W46" s="560">
        <f t="shared" ref="W46" ca="1" si="40">G46-O46</f>
        <v>0</v>
      </c>
      <c r="X46" s="655">
        <f t="shared" ref="X46" ca="1" si="41">H46-P46</f>
        <v>0.19258767865897719</v>
      </c>
    </row>
    <row r="47" spans="1:25" ht="15" customHeight="1" x14ac:dyDescent="0.25">
      <c r="A47" s="656" t="s">
        <v>331</v>
      </c>
      <c r="B47" s="582">
        <f ca="1">SUM(VI!B16)</f>
        <v>1645221</v>
      </c>
      <c r="C47" s="567">
        <f ca="1">SUM(VI!C16)</f>
        <v>2001968</v>
      </c>
      <c r="D47" s="859">
        <f ca="1">SUM(VI!D16)</f>
        <v>0</v>
      </c>
      <c r="E47" s="583">
        <f ca="1">SUM(VI!E16)</f>
        <v>32812</v>
      </c>
      <c r="F47" s="620">
        <f ca="1">SUM(B47:E47)</f>
        <v>3680001</v>
      </c>
      <c r="G47" s="570">
        <f ca="1">SUM(VI!G16)</f>
        <v>4202886.8499999996</v>
      </c>
      <c r="H47" s="621">
        <f t="shared" ref="H47:H56" ca="1" si="42">F47/G47</f>
        <v>0.8755888824368423</v>
      </c>
      <c r="I47" s="643"/>
      <c r="J47" s="582">
        <f ca="1">SUM(VI_2!B16)</f>
        <v>2427166.17</v>
      </c>
      <c r="K47" s="567">
        <f ca="1">SUM(VI_2!C16)</f>
        <v>610273.97</v>
      </c>
      <c r="L47" s="859">
        <f ca="1">SUM(VI_2!D16)</f>
        <v>0</v>
      </c>
      <c r="M47" s="583">
        <f ca="1">SUM(VI_2!E16)</f>
        <v>32812</v>
      </c>
      <c r="N47" s="620">
        <f ca="1">SUM(J47:M47)</f>
        <v>3070252.1399999997</v>
      </c>
      <c r="O47" s="570">
        <f ca="1">SUM(VI_2!G16)</f>
        <v>4202886.8499999996</v>
      </c>
      <c r="P47" s="621">
        <f t="shared" ref="P47:P51" ca="1" si="43">N47/O47</f>
        <v>0.73051030150859286</v>
      </c>
      <c r="Q47" s="654"/>
      <c r="R47" s="582">
        <f t="shared" ref="R47:R56" ca="1" si="44">B47-J47</f>
        <v>-781945.16999999993</v>
      </c>
      <c r="S47" s="566">
        <f t="shared" ref="S47:S56" ca="1" si="45">C47-K47</f>
        <v>1391694.03</v>
      </c>
      <c r="T47" s="855">
        <f t="shared" ref="T47:U56" ca="1" si="46">D47-L47</f>
        <v>0</v>
      </c>
      <c r="U47" s="566">
        <f t="shared" ca="1" si="46"/>
        <v>0</v>
      </c>
      <c r="V47" s="566">
        <f ca="1">F47-N47</f>
        <v>609748.86000000034</v>
      </c>
      <c r="W47" s="566">
        <f t="shared" ref="W47:W56" ca="1" si="47">G47-O47</f>
        <v>0</v>
      </c>
      <c r="X47" s="657">
        <f t="shared" ref="X47:X56" ca="1" si="48">H47-P47</f>
        <v>0.14507858092824943</v>
      </c>
    </row>
    <row r="48" spans="1:25" ht="15" customHeight="1" x14ac:dyDescent="0.25">
      <c r="A48" s="656" t="s">
        <v>330</v>
      </c>
      <c r="B48" s="622">
        <f ca="1">SUM(VI!B17)</f>
        <v>1465044</v>
      </c>
      <c r="C48" s="567">
        <f ca="1">SUM(VI!C17)</f>
        <v>965853</v>
      </c>
      <c r="D48" s="859">
        <f ca="1">SUM(VI!D17)</f>
        <v>0</v>
      </c>
      <c r="E48" s="583">
        <f ca="1">SUM(VI!E17)</f>
        <v>177801</v>
      </c>
      <c r="F48" s="620">
        <f t="shared" ref="F48:F56" ca="1" si="49">SUM(B48:E48)</f>
        <v>2608698</v>
      </c>
      <c r="G48" s="570">
        <f ca="1">SUM(VI!G17)</f>
        <v>1121029.8999999999</v>
      </c>
      <c r="H48" s="621">
        <f t="shared" ca="1" si="42"/>
        <v>2.3270547913128814</v>
      </c>
      <c r="I48" s="643"/>
      <c r="J48" s="622">
        <f ca="1">SUM(VI_2!B17)</f>
        <v>1509218.8800000001</v>
      </c>
      <c r="K48" s="567">
        <f ca="1">SUM(VI_2!C17)</f>
        <v>665753.42000000004</v>
      </c>
      <c r="L48" s="859">
        <f ca="1">SUM(VI_2!D17)</f>
        <v>457428.26049601927</v>
      </c>
      <c r="M48" s="583">
        <f ca="1">SUM(VI_2!E17)</f>
        <v>177801</v>
      </c>
      <c r="N48" s="620">
        <f ca="1">SUM(J48:M48)</f>
        <v>2810201.5604960197</v>
      </c>
      <c r="O48" s="570">
        <f ca="1">SUM(VI_2!G17)</f>
        <v>1121029.8999999999</v>
      </c>
      <c r="P48" s="621">
        <f t="shared" ca="1" si="43"/>
        <v>2.5068033961413696</v>
      </c>
      <c r="Q48" s="654"/>
      <c r="R48" s="582">
        <f t="shared" ca="1" si="44"/>
        <v>-44174.880000000121</v>
      </c>
      <c r="S48" s="566">
        <f t="shared" ca="1" si="45"/>
        <v>300099.57999999996</v>
      </c>
      <c r="T48" s="855">
        <f t="shared" ca="1" si="46"/>
        <v>-457428.26049601927</v>
      </c>
      <c r="U48" s="566">
        <f t="shared" ca="1" si="46"/>
        <v>0</v>
      </c>
      <c r="V48" s="566">
        <f ca="1">F48-N48</f>
        <v>-201503.56049601967</v>
      </c>
      <c r="W48" s="566">
        <f t="shared" ca="1" si="47"/>
        <v>0</v>
      </c>
      <c r="X48" s="657">
        <f t="shared" ca="1" si="48"/>
        <v>-0.1797486048284882</v>
      </c>
    </row>
    <row r="49" spans="1:24" ht="15" customHeight="1" x14ac:dyDescent="0.25">
      <c r="A49" s="656" t="s">
        <v>8</v>
      </c>
      <c r="B49" s="582">
        <f ca="1">SUM(VI!B18)</f>
        <v>764067</v>
      </c>
      <c r="C49" s="567">
        <f ca="1">SUM(VI!C18)</f>
        <v>0</v>
      </c>
      <c r="D49" s="859">
        <f ca="1">SUM(VI!D18)</f>
        <v>0</v>
      </c>
      <c r="E49" s="583">
        <f ca="1">SUM(VI!E18)</f>
        <v>0</v>
      </c>
      <c r="F49" s="620">
        <f t="shared" ca="1" si="49"/>
        <v>764067</v>
      </c>
      <c r="G49" s="570">
        <f ca="1">SUM(VI!G18)</f>
        <v>1349309.85</v>
      </c>
      <c r="H49" s="621">
        <f t="shared" ca="1" si="42"/>
        <v>0.56626504282911738</v>
      </c>
      <c r="I49" s="643"/>
      <c r="J49" s="582">
        <f ca="1">SUM(VI_2!B18)</f>
        <v>169270.79</v>
      </c>
      <c r="K49" s="567">
        <f ca="1">SUM(VI_2!C18)</f>
        <v>0</v>
      </c>
      <c r="L49" s="859">
        <f ca="1">SUM(VI_2!D18)</f>
        <v>557681.42505298136</v>
      </c>
      <c r="M49" s="583">
        <f ca="1">SUM(VI_2!E18)</f>
        <v>0</v>
      </c>
      <c r="N49" s="620">
        <f t="shared" ref="N49:N55" ca="1" si="50">SUM(J49:M49)</f>
        <v>726952.2150529814</v>
      </c>
      <c r="O49" s="570">
        <f ca="1">SUM(VI_2!G18)</f>
        <v>1349309.85</v>
      </c>
      <c r="P49" s="621">
        <f t="shared" ca="1" si="43"/>
        <v>0.53875854760341468</v>
      </c>
      <c r="Q49" s="654"/>
      <c r="R49" s="582">
        <f t="shared" ca="1" si="44"/>
        <v>594796.21</v>
      </c>
      <c r="S49" s="566">
        <f t="shared" ca="1" si="45"/>
        <v>0</v>
      </c>
      <c r="T49" s="855">
        <f ca="1">D49-L49</f>
        <v>-557681.42505298136</v>
      </c>
      <c r="U49" s="566">
        <f t="shared" ca="1" si="46"/>
        <v>0</v>
      </c>
      <c r="V49" s="566">
        <f ca="1">F49-N49</f>
        <v>37114.784947018605</v>
      </c>
      <c r="W49" s="566">
        <f t="shared" ca="1" si="47"/>
        <v>0</v>
      </c>
      <c r="X49" s="657">
        <f t="shared" ca="1" si="48"/>
        <v>2.7506495225702698E-2</v>
      </c>
    </row>
    <row r="50" spans="1:24" ht="15" customHeight="1" x14ac:dyDescent="0.25">
      <c r="A50" s="656" t="s">
        <v>329</v>
      </c>
      <c r="B50" s="582">
        <f ca="1">SUM(VI!B19)</f>
        <v>0</v>
      </c>
      <c r="C50" s="567">
        <f ca="1">SUM(VI!C19)</f>
        <v>232757</v>
      </c>
      <c r="D50" s="859">
        <f ca="1">SUM(VI!D19)</f>
        <v>0</v>
      </c>
      <c r="E50" s="583">
        <f ca="1">SUM(VI!E19)</f>
        <v>0</v>
      </c>
      <c r="F50" s="620">
        <f t="shared" ca="1" si="49"/>
        <v>232757</v>
      </c>
      <c r="G50" s="570">
        <f ca="1">SUM(VI!G19)</f>
        <v>5045360.95</v>
      </c>
      <c r="H50" s="621">
        <f t="shared" ca="1" si="42"/>
        <v>4.6132873803607644E-2</v>
      </c>
      <c r="I50" s="643"/>
      <c r="J50" s="582">
        <f ca="1">SUM(VI_2!B19)</f>
        <v>0</v>
      </c>
      <c r="K50" s="567">
        <f ca="1">SUM(VI_2!C19)</f>
        <v>0</v>
      </c>
      <c r="L50" s="859">
        <f ca="1">SUM(VI_2!D19)</f>
        <v>0</v>
      </c>
      <c r="M50" s="583">
        <f ca="1">SUM(VI_2!E19)</f>
        <v>0</v>
      </c>
      <c r="N50" s="620">
        <f t="shared" ca="1" si="50"/>
        <v>0</v>
      </c>
      <c r="O50" s="570">
        <f ca="1">SUM(VI_2!G19)</f>
        <v>5045360.95</v>
      </c>
      <c r="P50" s="621">
        <f t="shared" ca="1" si="43"/>
        <v>0</v>
      </c>
      <c r="Q50" s="654"/>
      <c r="R50" s="582">
        <f t="shared" ca="1" si="44"/>
        <v>0</v>
      </c>
      <c r="S50" s="566">
        <f t="shared" ca="1" si="45"/>
        <v>232757</v>
      </c>
      <c r="T50" s="855">
        <f t="shared" ca="1" si="46"/>
        <v>0</v>
      </c>
      <c r="U50" s="566">
        <f t="shared" ca="1" si="46"/>
        <v>0</v>
      </c>
      <c r="V50" s="566">
        <f ca="1">F50-N50</f>
        <v>232757</v>
      </c>
      <c r="W50" s="566">
        <f t="shared" ca="1" si="47"/>
        <v>0</v>
      </c>
      <c r="X50" s="657">
        <f t="shared" ca="1" si="48"/>
        <v>4.6132873803607644E-2</v>
      </c>
    </row>
    <row r="51" spans="1:24" ht="15" customHeight="1" x14ac:dyDescent="0.25">
      <c r="A51" s="656" t="s">
        <v>185</v>
      </c>
      <c r="B51" s="582">
        <f ca="1">SUM(VI!B20)</f>
        <v>1344436</v>
      </c>
      <c r="C51" s="567">
        <f ca="1">SUM(VI!C20)</f>
        <v>829502</v>
      </c>
      <c r="D51" s="859">
        <f ca="1">SUM(VI!D20)</f>
        <v>0</v>
      </c>
      <c r="E51" s="583">
        <f ca="1">SUM(VI!E20)</f>
        <v>19177</v>
      </c>
      <c r="F51" s="620">
        <f t="shared" ca="1" si="49"/>
        <v>2193115</v>
      </c>
      <c r="G51" s="570">
        <f ca="1">SUM(VI!G20)</f>
        <v>1498068.8</v>
      </c>
      <c r="H51" s="621">
        <f t="shared" ca="1" si="42"/>
        <v>1.4639614682583335</v>
      </c>
      <c r="I51" s="643"/>
      <c r="J51" s="582">
        <f ca="1">SUM(VI_2!B20)</f>
        <v>1370645.76</v>
      </c>
      <c r="K51" s="567">
        <f ca="1">SUM(VI_2!C20)</f>
        <v>425342.47</v>
      </c>
      <c r="L51" s="859">
        <f ca="1">SUM(VI_2!D20)</f>
        <v>394146.28558336676</v>
      </c>
      <c r="M51" s="583">
        <f ca="1">SUM(VI_2!E20)</f>
        <v>19177</v>
      </c>
      <c r="N51" s="620">
        <f t="shared" ca="1" si="50"/>
        <v>2209311.5155833666</v>
      </c>
      <c r="O51" s="570">
        <f ca="1">SUM(VI_2!G20)</f>
        <v>1498068.8</v>
      </c>
      <c r="P51" s="621">
        <f t="shared" ca="1" si="43"/>
        <v>1.4747730648841806</v>
      </c>
      <c r="Q51" s="654"/>
      <c r="R51" s="582">
        <f t="shared" ca="1" si="44"/>
        <v>-26209.760000000009</v>
      </c>
      <c r="S51" s="566">
        <f t="shared" ca="1" si="45"/>
        <v>404159.53</v>
      </c>
      <c r="T51" s="855">
        <f t="shared" ca="1" si="46"/>
        <v>-394146.28558336676</v>
      </c>
      <c r="U51" s="566">
        <f t="shared" ca="1" si="46"/>
        <v>0</v>
      </c>
      <c r="V51" s="566">
        <f ca="1">F51-N51</f>
        <v>-16196.515583366621</v>
      </c>
      <c r="W51" s="566">
        <f ca="1">G51-O51</f>
        <v>0</v>
      </c>
      <c r="X51" s="657">
        <f t="shared" ca="1" si="48"/>
        <v>-1.0811596625847075E-2</v>
      </c>
    </row>
    <row r="52" spans="1:24" ht="15" customHeight="1" x14ac:dyDescent="0.25">
      <c r="A52" s="658" t="s">
        <v>194</v>
      </c>
      <c r="B52" s="582">
        <f ca="1">SUM(VI!B21)</f>
        <v>0</v>
      </c>
      <c r="C52" s="567">
        <f ca="1">SUM(VI!C21)</f>
        <v>0</v>
      </c>
      <c r="D52" s="859">
        <f ca="1">SUM(VI!D21)</f>
        <v>0</v>
      </c>
      <c r="E52" s="583">
        <f ca="1">SUM(VI!E21)</f>
        <v>271531</v>
      </c>
      <c r="F52" s="620">
        <f t="shared" ca="1" si="49"/>
        <v>271531</v>
      </c>
      <c r="G52" s="570">
        <f ca="1">SUM(VI!G21)</f>
        <v>15666925.6</v>
      </c>
      <c r="H52" s="621">
        <f ca="1">F52/G52</f>
        <v>1.7331479508653568E-2</v>
      </c>
      <c r="I52" s="643"/>
      <c r="J52" s="582">
        <f ca="1">SUM(VI_2!B21)</f>
        <v>0</v>
      </c>
      <c r="K52" s="567">
        <f ca="1">SUM(VI_2!C21)</f>
        <v>0</v>
      </c>
      <c r="L52" s="859">
        <f ca="1">SUM(VI_2!D21)</f>
        <v>0</v>
      </c>
      <c r="M52" s="583">
        <f ca="1">SUM(VI_2!E21)</f>
        <v>271531</v>
      </c>
      <c r="N52" s="620">
        <f t="shared" ca="1" si="50"/>
        <v>271531</v>
      </c>
      <c r="O52" s="570">
        <f ca="1">SUM(VI_2!G21)</f>
        <v>15666925.6</v>
      </c>
      <c r="P52" s="621">
        <f ca="1">N52/O52</f>
        <v>1.7331479508653568E-2</v>
      </c>
      <c r="Q52" s="654"/>
      <c r="R52" s="582">
        <f t="shared" ca="1" si="44"/>
        <v>0</v>
      </c>
      <c r="S52" s="566">
        <f t="shared" ca="1" si="45"/>
        <v>0</v>
      </c>
      <c r="T52" s="855">
        <f t="shared" ca="1" si="46"/>
        <v>0</v>
      </c>
      <c r="U52" s="566">
        <f t="shared" ca="1" si="46"/>
        <v>0</v>
      </c>
      <c r="V52" s="566">
        <f t="shared" ref="V52" ca="1" si="51">F52-N52</f>
        <v>0</v>
      </c>
      <c r="W52" s="566">
        <f t="shared" ca="1" si="47"/>
        <v>0</v>
      </c>
      <c r="X52" s="657">
        <f t="shared" ca="1" si="48"/>
        <v>0</v>
      </c>
    </row>
    <row r="53" spans="1:24" ht="15" customHeight="1" x14ac:dyDescent="0.25">
      <c r="A53" s="656" t="s">
        <v>12</v>
      </c>
      <c r="B53" s="582">
        <f ca="1">SUM(VI!B22)</f>
        <v>1874171</v>
      </c>
      <c r="C53" s="567">
        <f ca="1">SUM(VI!C22)</f>
        <v>1909001</v>
      </c>
      <c r="D53" s="859">
        <f ca="1">SUM(VI!D22)</f>
        <v>0</v>
      </c>
      <c r="E53" s="583">
        <f ca="1">SUM(VI!E22)</f>
        <v>0</v>
      </c>
      <c r="F53" s="620">
        <f t="shared" ca="1" si="49"/>
        <v>3783172</v>
      </c>
      <c r="G53" s="570">
        <f ca="1">SUM(VI!G22)</f>
        <v>2140560.2000000002</v>
      </c>
      <c r="H53" s="621">
        <f t="shared" ca="1" si="42"/>
        <v>1.7673747274194855</v>
      </c>
      <c r="I53" s="643"/>
      <c r="J53" s="582">
        <f ca="1">SUM(VI_2!B22)</f>
        <v>1983534.0999999999</v>
      </c>
      <c r="K53" s="567">
        <f ca="1">SUM(VI_2!C22)</f>
        <v>1497945.21</v>
      </c>
      <c r="L53" s="859">
        <f ca="1">SUM(VI_2!D22)</f>
        <v>0</v>
      </c>
      <c r="M53" s="583">
        <f ca="1">SUM(VI_2!E22)</f>
        <v>0</v>
      </c>
      <c r="N53" s="620">
        <f t="shared" ca="1" si="50"/>
        <v>3481479.3099999996</v>
      </c>
      <c r="O53" s="570">
        <f ca="1">SUM(VI_2!G22)</f>
        <v>2140560.2000000002</v>
      </c>
      <c r="P53" s="621">
        <f t="shared" ref="P53:P56" ca="1" si="52">N53/O53</f>
        <v>1.6264337298245568</v>
      </c>
      <c r="Q53" s="654"/>
      <c r="R53" s="582">
        <f t="shared" ca="1" si="44"/>
        <v>-109363.09999999986</v>
      </c>
      <c r="S53" s="566">
        <f t="shared" ca="1" si="45"/>
        <v>411055.79000000004</v>
      </c>
      <c r="T53" s="855">
        <f t="shared" ca="1" si="46"/>
        <v>0</v>
      </c>
      <c r="U53" s="566">
        <f t="shared" ca="1" si="46"/>
        <v>0</v>
      </c>
      <c r="V53" s="566">
        <f ca="1">F53-N53</f>
        <v>301692.69000000041</v>
      </c>
      <c r="W53" s="566">
        <f t="shared" ca="1" si="47"/>
        <v>0</v>
      </c>
      <c r="X53" s="657">
        <f t="shared" ca="1" si="48"/>
        <v>0.14094099759492873</v>
      </c>
    </row>
    <row r="54" spans="1:24" ht="15" customHeight="1" x14ac:dyDescent="0.25">
      <c r="A54" s="656" t="s">
        <v>193</v>
      </c>
      <c r="B54" s="582">
        <f ca="1">SUM(VI!B23)</f>
        <v>0</v>
      </c>
      <c r="C54" s="567">
        <f ca="1">SUM(VI!C23)</f>
        <v>0</v>
      </c>
      <c r="D54" s="859">
        <f ca="1">SUM(VI!D23)</f>
        <v>0</v>
      </c>
      <c r="E54" s="583">
        <f ca="1">SUM(VI!E23)</f>
        <v>0</v>
      </c>
      <c r="F54" s="620">
        <f t="shared" ca="1" si="49"/>
        <v>0</v>
      </c>
      <c r="G54" s="570">
        <f ca="1">SUM(VI!G23)</f>
        <v>7074106.75</v>
      </c>
      <c r="H54" s="621">
        <f t="shared" ca="1" si="42"/>
        <v>0</v>
      </c>
      <c r="I54" s="643"/>
      <c r="J54" s="582">
        <f ca="1">SUM(VI_2!B23)</f>
        <v>0</v>
      </c>
      <c r="K54" s="567">
        <f ca="1">SUM(VI_2!C23)</f>
        <v>0</v>
      </c>
      <c r="L54" s="859">
        <f ca="1">SUM(VI_2!D23)</f>
        <v>0</v>
      </c>
      <c r="M54" s="583">
        <f ca="1">SUM(VI_2!E23)</f>
        <v>0</v>
      </c>
      <c r="N54" s="620">
        <f t="shared" ca="1" si="50"/>
        <v>0</v>
      </c>
      <c r="O54" s="570">
        <f ca="1">SUM(VI_2!G23)</f>
        <v>7074106.75</v>
      </c>
      <c r="P54" s="621">
        <f t="shared" ca="1" si="52"/>
        <v>0</v>
      </c>
      <c r="Q54" s="654"/>
      <c r="R54" s="582">
        <f t="shared" ca="1" si="44"/>
        <v>0</v>
      </c>
      <c r="S54" s="566">
        <f t="shared" ca="1" si="45"/>
        <v>0</v>
      </c>
      <c r="T54" s="855">
        <f t="shared" ca="1" si="46"/>
        <v>0</v>
      </c>
      <c r="U54" s="566">
        <f t="shared" ca="1" si="46"/>
        <v>0</v>
      </c>
      <c r="V54" s="566">
        <f ca="1">F54-N54</f>
        <v>0</v>
      </c>
      <c r="W54" s="566">
        <f t="shared" ca="1" si="47"/>
        <v>0</v>
      </c>
      <c r="X54" s="657">
        <f t="shared" ca="1" si="48"/>
        <v>0</v>
      </c>
    </row>
    <row r="55" spans="1:24" ht="15" customHeight="1" x14ac:dyDescent="0.25">
      <c r="A55" s="656" t="s">
        <v>14</v>
      </c>
      <c r="B55" s="582">
        <f ca="1">SUM(VI!B24)</f>
        <v>0</v>
      </c>
      <c r="C55" s="567">
        <f ca="1">SUM(VI!C24)</f>
        <v>0</v>
      </c>
      <c r="D55" s="859">
        <f ca="1">SUM(VI!D24)</f>
        <v>0</v>
      </c>
      <c r="E55" s="583">
        <f ca="1">SUM(VI!E24)</f>
        <v>0</v>
      </c>
      <c r="F55" s="620">
        <f t="shared" ca="1" si="49"/>
        <v>0</v>
      </c>
      <c r="G55" s="570">
        <f ca="1">SUM(VI!G24)</f>
        <v>5917290.5499999998</v>
      </c>
      <c r="H55" s="621">
        <f t="shared" ca="1" si="42"/>
        <v>0</v>
      </c>
      <c r="I55" s="643"/>
      <c r="J55" s="582">
        <f ca="1">SUM(VI_2!B24)</f>
        <v>0</v>
      </c>
      <c r="K55" s="567">
        <f ca="1">SUM(VI_2!C24)</f>
        <v>0</v>
      </c>
      <c r="L55" s="859">
        <f ca="1">SUM(VI_2!D24)</f>
        <v>0</v>
      </c>
      <c r="M55" s="583">
        <f ca="1">SUM(VI_2!E24)</f>
        <v>0</v>
      </c>
      <c r="N55" s="620">
        <f t="shared" ca="1" si="50"/>
        <v>0</v>
      </c>
      <c r="O55" s="570">
        <f ca="1">SUM(VI_2!G24)</f>
        <v>5917290.5499999998</v>
      </c>
      <c r="P55" s="621">
        <f t="shared" ca="1" si="52"/>
        <v>0</v>
      </c>
      <c r="Q55" s="654"/>
      <c r="R55" s="582">
        <f t="shared" ca="1" si="44"/>
        <v>0</v>
      </c>
      <c r="S55" s="566">
        <f t="shared" ca="1" si="45"/>
        <v>0</v>
      </c>
      <c r="T55" s="855">
        <f t="shared" ca="1" si="46"/>
        <v>0</v>
      </c>
      <c r="U55" s="566">
        <f t="shared" ca="1" si="46"/>
        <v>0</v>
      </c>
      <c r="V55" s="566">
        <f ca="1">F55-N55</f>
        <v>0</v>
      </c>
      <c r="W55" s="566">
        <f t="shared" ca="1" si="47"/>
        <v>0</v>
      </c>
      <c r="X55" s="657">
        <f t="shared" ca="1" si="48"/>
        <v>0</v>
      </c>
    </row>
    <row r="56" spans="1:24" ht="15" customHeight="1" x14ac:dyDescent="0.25">
      <c r="A56" s="659" t="s">
        <v>15</v>
      </c>
      <c r="B56" s="586">
        <f ca="1">SUM(VI!B25)</f>
        <v>1797932</v>
      </c>
      <c r="C56" s="573">
        <f ca="1">SUM(VI!C25)</f>
        <v>1755957</v>
      </c>
      <c r="D56" s="860">
        <f ca="1">SUM(VI!D25)</f>
        <v>0</v>
      </c>
      <c r="E56" s="587">
        <f ca="1">SUM(VI!E25)</f>
        <v>71616</v>
      </c>
      <c r="F56" s="623">
        <f t="shared" ca="1" si="49"/>
        <v>3625505</v>
      </c>
      <c r="G56" s="576">
        <f ca="1">SUM(VI!G25)</f>
        <v>1136998.05</v>
      </c>
      <c r="H56" s="624">
        <f t="shared" ca="1" si="42"/>
        <v>3.1886642197847217</v>
      </c>
      <c r="I56" s="643"/>
      <c r="J56" s="586">
        <f ca="1">SUM(VI_2!B25)</f>
        <v>1908131.7</v>
      </c>
      <c r="K56" s="573">
        <f ca="1">SUM(VI_2!C25)</f>
        <v>1553424.66</v>
      </c>
      <c r="L56" s="860">
        <f ca="1">SUM(VI_2!D25)</f>
        <v>390744.02886763273</v>
      </c>
      <c r="M56" s="587">
        <f ca="1">SUM(VI_2!E25)</f>
        <v>71616</v>
      </c>
      <c r="N56" s="623">
        <f ca="1">SUM(J56:M56)</f>
        <v>3923916.3888676325</v>
      </c>
      <c r="O56" s="576">
        <f ca="1">SUM(VI_2!G25)</f>
        <v>1136998.05</v>
      </c>
      <c r="P56" s="624">
        <f t="shared" ca="1" si="52"/>
        <v>3.4511197172832726</v>
      </c>
      <c r="Q56" s="654"/>
      <c r="R56" s="586">
        <f t="shared" ca="1" si="44"/>
        <v>-110199.69999999995</v>
      </c>
      <c r="S56" s="572">
        <f t="shared" ca="1" si="45"/>
        <v>202532.34000000008</v>
      </c>
      <c r="T56" s="856">
        <f t="shared" ca="1" si="46"/>
        <v>-390744.02886763273</v>
      </c>
      <c r="U56" s="572">
        <f t="shared" ca="1" si="46"/>
        <v>0</v>
      </c>
      <c r="V56" s="572">
        <f ca="1">F56-N56</f>
        <v>-298411.38886763249</v>
      </c>
      <c r="W56" s="572">
        <f t="shared" ca="1" si="47"/>
        <v>0</v>
      </c>
      <c r="X56" s="660">
        <f t="shared" ca="1" si="48"/>
        <v>-0.2624554974985509</v>
      </c>
    </row>
    <row r="57" spans="1:24" ht="12" customHeight="1" x14ac:dyDescent="0.25">
      <c r="A57" s="642"/>
      <c r="B57" s="566"/>
      <c r="C57" s="567"/>
      <c r="D57" s="859"/>
      <c r="E57" s="583"/>
      <c r="F57" s="569"/>
      <c r="G57" s="570"/>
      <c r="H57" s="661"/>
      <c r="I57" s="643"/>
      <c r="J57" s="566"/>
      <c r="K57" s="567"/>
      <c r="L57" s="859"/>
      <c r="M57" s="583"/>
      <c r="N57" s="620"/>
      <c r="O57" s="570"/>
      <c r="P57" s="661"/>
      <c r="Q57" s="654"/>
      <c r="R57" s="566"/>
      <c r="S57" s="566"/>
      <c r="T57" s="855"/>
      <c r="U57" s="566"/>
      <c r="V57" s="566"/>
      <c r="W57" s="566"/>
      <c r="X57" s="662"/>
    </row>
    <row r="58" spans="1:24" s="534" customFormat="1" x14ac:dyDescent="0.25">
      <c r="A58" s="663" t="s">
        <v>272</v>
      </c>
      <c r="B58" s="625">
        <f ca="1">VI!B27</f>
        <v>9923262</v>
      </c>
      <c r="C58" s="626">
        <f ca="1">VI!C27</f>
        <v>8965598</v>
      </c>
      <c r="D58" s="861">
        <f ca="1">VI!D27</f>
        <v>0</v>
      </c>
      <c r="E58" s="627">
        <f ca="1">VI!E27</f>
        <v>876325</v>
      </c>
      <c r="F58" s="628">
        <f ca="1">VI!F27</f>
        <v>19765185</v>
      </c>
      <c r="G58" s="629">
        <f ca="1">VI!G27</f>
        <v>48317309.899999999</v>
      </c>
      <c r="H58" s="630"/>
      <c r="I58" s="664"/>
      <c r="J58" s="625">
        <f ca="1">VI_2!B27</f>
        <v>10414161.959999999</v>
      </c>
      <c r="K58" s="626">
        <f ca="1">VI_2!C27</f>
        <v>5400000</v>
      </c>
      <c r="L58" s="861">
        <f ca="1">VI_2!D27</f>
        <v>1800000</v>
      </c>
      <c r="M58" s="627">
        <f ca="1">VI_2!E27</f>
        <v>876325</v>
      </c>
      <c r="N58" s="628">
        <f ca="1">VI_2!F27</f>
        <v>18490486.959999997</v>
      </c>
      <c r="O58" s="629">
        <f ca="1">VI_2!G27</f>
        <v>48317309.899999999</v>
      </c>
      <c r="P58" s="630"/>
      <c r="Q58" s="665"/>
      <c r="R58" s="590">
        <f t="shared" ref="R58" ca="1" si="53">B58-J58</f>
        <v>-490899.95999999903</v>
      </c>
      <c r="S58" s="591">
        <f t="shared" ref="S58" ca="1" si="54">C58-K58</f>
        <v>3565598</v>
      </c>
      <c r="T58" s="857">
        <f t="shared" ref="T58:U58" ca="1" si="55">D58-L58</f>
        <v>-1800000</v>
      </c>
      <c r="U58" s="591">
        <f t="shared" ca="1" si="55"/>
        <v>0</v>
      </c>
      <c r="V58" s="591">
        <f ca="1">F58-N58</f>
        <v>1274698.0400000028</v>
      </c>
      <c r="W58" s="591">
        <f t="shared" ref="W58" ca="1" si="56">G58-O58</f>
        <v>0</v>
      </c>
      <c r="X58" s="666"/>
    </row>
    <row r="59" spans="1:24" s="535" customFormat="1" ht="9.75" customHeight="1" x14ac:dyDescent="0.25">
      <c r="A59" s="642"/>
      <c r="B59" s="646"/>
      <c r="C59" s="667"/>
      <c r="D59" s="667"/>
      <c r="E59" s="668"/>
      <c r="F59" s="668"/>
      <c r="G59" s="669"/>
      <c r="H59" s="670"/>
      <c r="I59" s="646"/>
      <c r="J59" s="584"/>
      <c r="K59" s="584"/>
      <c r="L59" s="584"/>
      <c r="M59" s="605"/>
      <c r="N59" s="605"/>
      <c r="O59" s="570"/>
      <c r="P59" s="661"/>
      <c r="Q59" s="671"/>
      <c r="R59" s="646"/>
      <c r="S59" s="667"/>
      <c r="T59" s="667"/>
      <c r="U59" s="668"/>
      <c r="V59" s="566"/>
      <c r="W59" s="566"/>
      <c r="X59" s="662"/>
    </row>
    <row r="60" spans="1:24" s="535" customFormat="1" x14ac:dyDescent="0.25">
      <c r="A60" s="642"/>
      <c r="B60" s="667"/>
      <c r="C60" s="1506" t="s">
        <v>651</v>
      </c>
      <c r="D60" s="906" t="s">
        <v>343</v>
      </c>
      <c r="E60" s="700" t="s">
        <v>342</v>
      </c>
      <c r="F60" s="902" t="s">
        <v>334</v>
      </c>
      <c r="G60" s="903"/>
      <c r="H60" s="904"/>
      <c r="I60" s="646"/>
      <c r="J60" s="667"/>
      <c r="K60" s="1506" t="s">
        <v>651</v>
      </c>
      <c r="L60" s="906" t="str">
        <f>D60</f>
        <v>Nettobetrag</v>
      </c>
      <c r="M60" s="700" t="str">
        <f>E60</f>
        <v>FK-Index</v>
      </c>
      <c r="N60" s="902" t="s">
        <v>334</v>
      </c>
      <c r="O60" s="903"/>
      <c r="P60" s="904"/>
      <c r="Q60" s="671"/>
      <c r="R60" s="917"/>
      <c r="S60" s="918"/>
      <c r="T60" s="906" t="str">
        <f>D60</f>
        <v>Nettobetrag</v>
      </c>
      <c r="U60" s="700" t="str">
        <f>M60</f>
        <v>FK-Index</v>
      </c>
      <c r="V60" s="902" t="s">
        <v>334</v>
      </c>
      <c r="W60" s="591"/>
      <c r="X60" s="905"/>
    </row>
    <row r="61" spans="1:24" ht="15" hidden="1" customHeight="1" outlineLevel="1" x14ac:dyDescent="0.25">
      <c r="A61" s="653" t="s">
        <v>332</v>
      </c>
      <c r="B61" s="566"/>
      <c r="C61" s="567">
        <f ca="1">D61/II!I17</f>
        <v>728.84200223713651</v>
      </c>
      <c r="D61" s="907">
        <f ca="1">SUM(F46-F61)</f>
        <v>2606339</v>
      </c>
      <c r="E61" s="919">
        <f ca="1">H86</f>
        <v>70.476976827748601</v>
      </c>
      <c r="F61" s="631">
        <f ca="1">SUM(VI!F30)</f>
        <v>0</v>
      </c>
      <c r="G61" s="564">
        <f ca="1">IF(F61=0,0,G46)</f>
        <v>0</v>
      </c>
      <c r="H61" s="619">
        <f ca="1">IF(G61=0,0,-F61/G61)</f>
        <v>0</v>
      </c>
      <c r="I61" s="643"/>
      <c r="J61" s="566"/>
      <c r="K61" s="567">
        <f ca="1">L61/II_2!I17</f>
        <v>558.40123881431771</v>
      </c>
      <c r="L61" s="907">
        <f ca="1">SUM(N46-N61)</f>
        <v>1996842.83</v>
      </c>
      <c r="M61" s="919">
        <f ca="1">P86</f>
        <v>72.073096574980056</v>
      </c>
      <c r="N61" s="631">
        <f ca="1">SUM(VI_2!F30)</f>
        <v>0</v>
      </c>
      <c r="O61" s="564">
        <f ca="1">IF(N61=0,0,O46)</f>
        <v>0</v>
      </c>
      <c r="P61" s="619">
        <f ca="1">IF(O61=0,0,-N61/O61)</f>
        <v>0</v>
      </c>
      <c r="Q61" s="654"/>
      <c r="R61" s="925" t="str">
        <f>LEFT(A61,6)</f>
        <v>Becken</v>
      </c>
      <c r="S61" s="914"/>
      <c r="T61" s="911">
        <f ca="1">D61-L61</f>
        <v>609496.16999999993</v>
      </c>
      <c r="U61" s="1504">
        <f ca="1">X86</f>
        <v>-1.5961197472314552</v>
      </c>
      <c r="V61" s="578">
        <f t="shared" ref="T61:V71" ca="1" si="57">F61-N61</f>
        <v>0</v>
      </c>
      <c r="W61" s="560"/>
      <c r="X61" s="655">
        <f t="shared" ref="X61:X71" ca="1" si="58">H61-P61</f>
        <v>0</v>
      </c>
    </row>
    <row r="62" spans="1:24" ht="15" hidden="1" customHeight="1" outlineLevel="1" x14ac:dyDescent="0.25">
      <c r="A62" s="656" t="s">
        <v>331</v>
      </c>
      <c r="B62" s="566"/>
      <c r="C62" s="567">
        <f ca="1">D62/II!I18</f>
        <v>684.14221974344673</v>
      </c>
      <c r="D62" s="908">
        <f ca="1">SUM(F47-F62)</f>
        <v>3680001</v>
      </c>
      <c r="E62" s="919">
        <f t="shared" ref="E62:E71" ca="1" si="59">H87</f>
        <v>64.944229107895083</v>
      </c>
      <c r="F62" s="632">
        <f ca="1">SUM(VI!F31)</f>
        <v>0</v>
      </c>
      <c r="G62" s="570">
        <f t="shared" ref="G62:G71" ca="1" si="60">IF(F62=0,0,G47)</f>
        <v>0</v>
      </c>
      <c r="H62" s="621">
        <f t="shared" ref="H62:H71" ca="1" si="61">IF(G62=0,0,-F62/G62)</f>
        <v>0</v>
      </c>
      <c r="I62" s="643"/>
      <c r="J62" s="566"/>
      <c r="K62" s="567">
        <f ca="1">L62/II_2!I18</f>
        <v>570.78493028443938</v>
      </c>
      <c r="L62" s="908">
        <f t="shared" ref="L62:L71" ca="1" si="62">SUM(N47-N62)</f>
        <v>3070252.1399999997</v>
      </c>
      <c r="M62" s="919">
        <f t="shared" ref="M62:M71" ca="1" si="63">P87</f>
        <v>65.740323943550749</v>
      </c>
      <c r="N62" s="632">
        <f ca="1">SUM(VI_2!F31)</f>
        <v>0</v>
      </c>
      <c r="O62" s="570">
        <f t="shared" ref="O62:O64" ca="1" si="64">IF(N62=0,0,O47)</f>
        <v>0</v>
      </c>
      <c r="P62" s="621">
        <f t="shared" ref="P62:P71" ca="1" si="65">IF(O62=0,0,-N62/O62)</f>
        <v>0</v>
      </c>
      <c r="Q62" s="654"/>
      <c r="R62" s="926" t="str">
        <f t="shared" ref="R62:R71" si="66">LEFT(A62,6)</f>
        <v>Buochs</v>
      </c>
      <c r="S62" s="915"/>
      <c r="T62" s="912">
        <f ca="1">D62-L62</f>
        <v>609748.86000000034</v>
      </c>
      <c r="U62" s="1504">
        <f t="shared" ref="U62:U71" ca="1" si="67">X87</f>
        <v>-0.79609483565566563</v>
      </c>
      <c r="V62" s="582">
        <f t="shared" ca="1" si="57"/>
        <v>0</v>
      </c>
      <c r="W62" s="566"/>
      <c r="X62" s="657">
        <f t="shared" ca="1" si="58"/>
        <v>0</v>
      </c>
    </row>
    <row r="63" spans="1:24" ht="15" hidden="1" customHeight="1" outlineLevel="1" x14ac:dyDescent="0.25">
      <c r="A63" s="656" t="s">
        <v>330</v>
      </c>
      <c r="B63" s="566"/>
      <c r="C63" s="567">
        <f ca="1">D63/II!I19</f>
        <v>1423.1849427168577</v>
      </c>
      <c r="D63" s="908">
        <f t="shared" ref="D63:D70" ca="1" si="68">SUM(F48-F63)</f>
        <v>2608698</v>
      </c>
      <c r="E63" s="919">
        <f t="shared" ca="1" si="59"/>
        <v>50.099768353936845</v>
      </c>
      <c r="F63" s="632">
        <f ca="1">SUM(VI!F32)</f>
        <v>0</v>
      </c>
      <c r="G63" s="570">
        <f t="shared" ca="1" si="60"/>
        <v>0</v>
      </c>
      <c r="H63" s="621">
        <f t="shared" ca="1" si="61"/>
        <v>0</v>
      </c>
      <c r="I63" s="643"/>
      <c r="J63" s="566"/>
      <c r="K63" s="567">
        <f ca="1">L63/II_2!I19</f>
        <v>1533.1159631729513</v>
      </c>
      <c r="L63" s="908">
        <f t="shared" ca="1" si="62"/>
        <v>2810201.5604960197</v>
      </c>
      <c r="M63" s="919">
        <f t="shared" ca="1" si="63"/>
        <v>50.888041255024596</v>
      </c>
      <c r="N63" s="632">
        <f ca="1">SUM(VI_2!F32)</f>
        <v>0</v>
      </c>
      <c r="O63" s="570">
        <f t="shared" ca="1" si="64"/>
        <v>0</v>
      </c>
      <c r="P63" s="621">
        <f t="shared" ca="1" si="65"/>
        <v>0</v>
      </c>
      <c r="Q63" s="654"/>
      <c r="R63" s="926" t="str">
        <f t="shared" si="66"/>
        <v>Dallen</v>
      </c>
      <c r="S63" s="915"/>
      <c r="T63" s="912">
        <f ca="1">D63-L63</f>
        <v>-201503.56049601967</v>
      </c>
      <c r="U63" s="1504">
        <f ca="1">X88</f>
        <v>-0.78827290108775117</v>
      </c>
      <c r="V63" s="582">
        <f t="shared" ca="1" si="57"/>
        <v>0</v>
      </c>
      <c r="W63" s="566"/>
      <c r="X63" s="657">
        <f t="shared" ca="1" si="58"/>
        <v>0</v>
      </c>
    </row>
    <row r="64" spans="1:24" ht="15" hidden="1" customHeight="1" outlineLevel="1" x14ac:dyDescent="0.25">
      <c r="A64" s="656" t="s">
        <v>8</v>
      </c>
      <c r="B64" s="566"/>
      <c r="C64" s="567">
        <f ca="1">D64/II!I20</f>
        <v>549.29331416247305</v>
      </c>
      <c r="D64" s="908">
        <f t="shared" ca="1" si="68"/>
        <v>764067</v>
      </c>
      <c r="E64" s="919">
        <f t="shared" ca="1" si="59"/>
        <v>77.112910254351959</v>
      </c>
      <c r="F64" s="632">
        <f ca="1">SUM(VI!F33)</f>
        <v>0</v>
      </c>
      <c r="G64" s="570">
        <f t="shared" ca="1" si="60"/>
        <v>0</v>
      </c>
      <c r="H64" s="621">
        <f t="shared" ca="1" si="61"/>
        <v>0</v>
      </c>
      <c r="I64" s="643"/>
      <c r="J64" s="566"/>
      <c r="K64" s="567">
        <f ca="1">L64/II_2!I20</f>
        <v>522.6112257749686</v>
      </c>
      <c r="L64" s="908">
        <f t="shared" ca="1" si="62"/>
        <v>726952.2150529814</v>
      </c>
      <c r="M64" s="919">
        <f ca="1">P89</f>
        <v>78.893127058210339</v>
      </c>
      <c r="N64" s="632">
        <f ca="1">SUM(VI_2!F33)</f>
        <v>0</v>
      </c>
      <c r="O64" s="570">
        <f t="shared" ca="1" si="64"/>
        <v>0</v>
      </c>
      <c r="P64" s="621">
        <f t="shared" ca="1" si="65"/>
        <v>0</v>
      </c>
      <c r="Q64" s="654"/>
      <c r="R64" s="926" t="str">
        <f t="shared" si="66"/>
        <v>Emmett</v>
      </c>
      <c r="S64" s="915"/>
      <c r="T64" s="912">
        <f t="shared" ca="1" si="57"/>
        <v>37114.784947018605</v>
      </c>
      <c r="U64" s="1504">
        <f t="shared" ca="1" si="67"/>
        <v>-1.7802168038583801</v>
      </c>
      <c r="V64" s="582">
        <f t="shared" ca="1" si="57"/>
        <v>0</v>
      </c>
      <c r="W64" s="566"/>
      <c r="X64" s="657">
        <f t="shared" ca="1" si="58"/>
        <v>0</v>
      </c>
    </row>
    <row r="65" spans="1:24" ht="15" customHeight="1" collapsed="1" x14ac:dyDescent="0.25">
      <c r="A65" s="656" t="s">
        <v>329</v>
      </c>
      <c r="B65" s="566"/>
      <c r="C65" s="567">
        <f ca="1">D65/II!I21</f>
        <v>51.551937984496121</v>
      </c>
      <c r="D65" s="908">
        <f t="shared" ca="1" si="68"/>
        <v>232757</v>
      </c>
      <c r="E65" s="919">
        <f ca="1">H90</f>
        <v>88.998723270873001</v>
      </c>
      <c r="F65" s="632">
        <f ca="1">SUM(VI!F34)</f>
        <v>0</v>
      </c>
      <c r="G65" s="570">
        <f t="shared" ca="1" si="60"/>
        <v>0</v>
      </c>
      <c r="H65" s="621">
        <f t="shared" ca="1" si="61"/>
        <v>0</v>
      </c>
      <c r="I65" s="643"/>
      <c r="J65" s="1471"/>
      <c r="K65" s="567">
        <f ca="1">L65/II_2!I21</f>
        <v>-54.765448504983389</v>
      </c>
      <c r="L65" s="908">
        <f t="shared" ca="1" si="62"/>
        <v>-247266</v>
      </c>
      <c r="M65" s="919">
        <f ca="1">P90</f>
        <v>91.012975115891564</v>
      </c>
      <c r="N65" s="632">
        <f ca="1">SUM(VI_2!F34)</f>
        <v>247266</v>
      </c>
      <c r="O65" s="570">
        <f ca="1">IF(N65=0,0,O50)</f>
        <v>5045360.95</v>
      </c>
      <c r="P65" s="621">
        <f t="shared" ca="1" si="65"/>
        <v>-4.900858480699978E-2</v>
      </c>
      <c r="Q65" s="654"/>
      <c r="R65" s="926" t="str">
        <f t="shared" si="66"/>
        <v>Ennetb</v>
      </c>
      <c r="S65" s="915"/>
      <c r="T65" s="912">
        <f ca="1">D65-L65</f>
        <v>480023</v>
      </c>
      <c r="U65" s="1504">
        <f t="shared" ca="1" si="67"/>
        <v>-2.0142518450185634</v>
      </c>
      <c r="V65" s="582">
        <f t="shared" ca="1" si="57"/>
        <v>-247266</v>
      </c>
      <c r="W65" s="566"/>
      <c r="X65" s="657">
        <f t="shared" ca="1" si="58"/>
        <v>4.900858480699978E-2</v>
      </c>
    </row>
    <row r="66" spans="1:24" ht="15" hidden="1" customHeight="1" outlineLevel="1" x14ac:dyDescent="0.25">
      <c r="A66" s="656" t="s">
        <v>185</v>
      </c>
      <c r="B66" s="566"/>
      <c r="C66" s="567">
        <f ca="1">D66/II!I22</f>
        <v>1038.4067234848485</v>
      </c>
      <c r="D66" s="908">
        <f t="shared" ca="1" si="68"/>
        <v>2193115</v>
      </c>
      <c r="E66" s="919">
        <f t="shared" ca="1" si="59"/>
        <v>56.592738698653697</v>
      </c>
      <c r="F66" s="632">
        <f ca="1">SUM(VI!F35)</f>
        <v>0</v>
      </c>
      <c r="G66" s="570">
        <f t="shared" ca="1" si="60"/>
        <v>0</v>
      </c>
      <c r="H66" s="621">
        <f t="shared" ca="1" si="61"/>
        <v>0</v>
      </c>
      <c r="I66" s="643"/>
      <c r="J66" s="1471"/>
      <c r="K66" s="567">
        <f ca="1">L66/II_2!I22</f>
        <v>1046.0755282118214</v>
      </c>
      <c r="L66" s="908">
        <f t="shared" ca="1" si="62"/>
        <v>2209311.5155833666</v>
      </c>
      <c r="M66" s="919">
        <f t="shared" ca="1" si="63"/>
        <v>57.847852353763415</v>
      </c>
      <c r="N66" s="632">
        <f ca="1">SUM(VI_2!F35)</f>
        <v>0</v>
      </c>
      <c r="O66" s="570">
        <f ca="1">IF(N66=0,0,O51)</f>
        <v>0</v>
      </c>
      <c r="P66" s="621">
        <f t="shared" ca="1" si="65"/>
        <v>0</v>
      </c>
      <c r="Q66" s="654"/>
      <c r="R66" s="926" t="str">
        <f t="shared" si="66"/>
        <v>Ennetm</v>
      </c>
      <c r="S66" s="915"/>
      <c r="T66" s="912">
        <f t="shared" ca="1" si="57"/>
        <v>-16196.515583366621</v>
      </c>
      <c r="U66" s="1504">
        <f t="shared" ca="1" si="67"/>
        <v>-1.2551136551097173</v>
      </c>
      <c r="V66" s="582">
        <f t="shared" ca="1" si="57"/>
        <v>0</v>
      </c>
      <c r="W66" s="566"/>
      <c r="X66" s="657">
        <f t="shared" ca="1" si="58"/>
        <v>0</v>
      </c>
    </row>
    <row r="67" spans="1:24" ht="15" customHeight="1" collapsed="1" x14ac:dyDescent="0.25">
      <c r="A67" s="658" t="s">
        <v>194</v>
      </c>
      <c r="B67" s="566"/>
      <c r="C67" s="567">
        <f ca="1">D67/II!I23</f>
        <v>-1569.8648934296284</v>
      </c>
      <c r="D67" s="908">
        <f ca="1">SUM(F52-F67)</f>
        <v>-8912123</v>
      </c>
      <c r="E67" s="919">
        <f ca="1">H92</f>
        <v>230.35327935903612</v>
      </c>
      <c r="F67" s="632">
        <f ca="1">SUM(VI!F36)</f>
        <v>9183654</v>
      </c>
      <c r="G67" s="570">
        <f ca="1">IF(F67=0,0,G52)</f>
        <v>15666925.6</v>
      </c>
      <c r="H67" s="621">
        <f t="shared" ca="1" si="61"/>
        <v>-0.5861809926511683</v>
      </c>
      <c r="I67" s="643"/>
      <c r="J67" s="1471"/>
      <c r="K67" s="567">
        <f ca="1">L67/II_2!I23</f>
        <v>-1581.0220186718336</v>
      </c>
      <c r="L67" s="908">
        <f t="shared" ca="1" si="62"/>
        <v>-8975462</v>
      </c>
      <c r="M67" s="919">
        <f ca="1">P92</f>
        <v>232.94794948944539</v>
      </c>
      <c r="N67" s="632">
        <f ca="1">SUM(VI_2!F36)</f>
        <v>9246993</v>
      </c>
      <c r="O67" s="570">
        <f ca="1">IF(N67=0,0,O52)</f>
        <v>15666925.6</v>
      </c>
      <c r="P67" s="621">
        <f t="shared" ca="1" si="65"/>
        <v>-0.59022384072596856</v>
      </c>
      <c r="Q67" s="654"/>
      <c r="R67" s="926" t="str">
        <f t="shared" si="66"/>
        <v>Hergis</v>
      </c>
      <c r="S67" s="915"/>
      <c r="T67" s="912">
        <f ca="1">D67-L67</f>
        <v>63339</v>
      </c>
      <c r="U67" s="1504">
        <f t="shared" ca="1" si="67"/>
        <v>-2.5946701304092699</v>
      </c>
      <c r="V67" s="582">
        <f t="shared" ca="1" si="57"/>
        <v>-63339</v>
      </c>
      <c r="W67" s="566"/>
      <c r="X67" s="657">
        <f t="shared" ca="1" si="58"/>
        <v>4.0428480748002649E-3</v>
      </c>
    </row>
    <row r="68" spans="1:24" ht="15" hidden="1" customHeight="1" outlineLevel="1" x14ac:dyDescent="0.25">
      <c r="A68" s="656" t="s">
        <v>12</v>
      </c>
      <c r="B68" s="566"/>
      <c r="C68" s="567">
        <f ca="1">D68/II!I24</f>
        <v>1205.2156737814591</v>
      </c>
      <c r="D68" s="908">
        <f t="shared" ca="1" si="68"/>
        <v>3783172</v>
      </c>
      <c r="E68" s="919">
        <f t="shared" ca="1" si="59"/>
        <v>58.169919650160928</v>
      </c>
      <c r="F68" s="632">
        <f ca="1">SUM(VI!F37)</f>
        <v>0</v>
      </c>
      <c r="G68" s="570">
        <f ca="1">IF(F68=0,0,G53)</f>
        <v>0</v>
      </c>
      <c r="H68" s="621">
        <f t="shared" ca="1" si="61"/>
        <v>0</v>
      </c>
      <c r="I68" s="643"/>
      <c r="J68" s="1471"/>
      <c r="K68" s="567">
        <f ca="1">L68/II_2!I24</f>
        <v>1109.1045906339598</v>
      </c>
      <c r="L68" s="908">
        <f t="shared" ca="1" si="62"/>
        <v>3481479.3099999996</v>
      </c>
      <c r="M68" s="919">
        <f t="shared" ca="1" si="63"/>
        <v>58.529381569491498</v>
      </c>
      <c r="N68" s="632">
        <f ca="1">SUM(VI_2!F37)</f>
        <v>0</v>
      </c>
      <c r="O68" s="570">
        <f t="shared" ref="O68:O71" ca="1" si="69">IF(N68=0,0,O53)</f>
        <v>0</v>
      </c>
      <c r="P68" s="621">
        <f t="shared" ca="1" si="65"/>
        <v>0</v>
      </c>
      <c r="Q68" s="654"/>
      <c r="R68" s="926" t="str">
        <f t="shared" si="66"/>
        <v>Oberdo</v>
      </c>
      <c r="S68" s="915"/>
      <c r="T68" s="912">
        <f ca="1">D68-L68</f>
        <v>301692.69000000041</v>
      </c>
      <c r="U68" s="1504">
        <f t="shared" ca="1" si="67"/>
        <v>-0.35946191933057037</v>
      </c>
      <c r="V68" s="582">
        <f t="shared" ca="1" si="57"/>
        <v>0</v>
      </c>
      <c r="W68" s="566"/>
      <c r="X68" s="657">
        <f t="shared" ca="1" si="58"/>
        <v>0</v>
      </c>
    </row>
    <row r="69" spans="1:24" ht="15" customHeight="1" collapsed="1" x14ac:dyDescent="0.25">
      <c r="A69" s="656" t="s">
        <v>193</v>
      </c>
      <c r="B69" s="566"/>
      <c r="C69" s="567">
        <f ca="1">D69/II!I25</f>
        <v>-110.56789215686274</v>
      </c>
      <c r="D69" s="908">
        <f t="shared" ca="1" si="68"/>
        <v>-902234</v>
      </c>
      <c r="E69" s="919">
        <f ca="1">H94</f>
        <v>101.32948021069853</v>
      </c>
      <c r="F69" s="632">
        <f ca="1">SUM(VI!F38)</f>
        <v>902234</v>
      </c>
      <c r="G69" s="570">
        <f t="shared" ca="1" si="60"/>
        <v>7074106.75</v>
      </c>
      <c r="H69" s="621">
        <f t="shared" ca="1" si="61"/>
        <v>-0.12754034281430657</v>
      </c>
      <c r="I69" s="643"/>
      <c r="J69" s="1471"/>
      <c r="K69" s="567">
        <f ca="1">L69/II_2!I25</f>
        <v>-74.585294117647052</v>
      </c>
      <c r="L69" s="908">
        <f ca="1">SUM(N54-N69)</f>
        <v>-608616</v>
      </c>
      <c r="M69" s="919">
        <f ca="1">P94</f>
        <v>95.619417659740819</v>
      </c>
      <c r="N69" s="632">
        <f ca="1">SUM(VI_2!F38)</f>
        <v>608616</v>
      </c>
      <c r="O69" s="570">
        <f t="shared" ca="1" si="69"/>
        <v>7074106.75</v>
      </c>
      <c r="P69" s="621">
        <f t="shared" ca="1" si="65"/>
        <v>-8.6034325111082041E-2</v>
      </c>
      <c r="Q69" s="654"/>
      <c r="R69" s="926" t="str">
        <f t="shared" si="66"/>
        <v xml:space="preserve">Stans </v>
      </c>
      <c r="S69" s="915"/>
      <c r="T69" s="912">
        <f ca="1">D69-L69</f>
        <v>-293618</v>
      </c>
      <c r="U69" s="1504">
        <f t="shared" ca="1" si="67"/>
        <v>5.7100625509577156</v>
      </c>
      <c r="V69" s="582">
        <f t="shared" ca="1" si="57"/>
        <v>293618</v>
      </c>
      <c r="W69" s="566"/>
      <c r="X69" s="657">
        <f t="shared" ca="1" si="58"/>
        <v>-4.1506017703224526E-2</v>
      </c>
    </row>
    <row r="70" spans="1:24" ht="15" customHeight="1" x14ac:dyDescent="0.25">
      <c r="A70" s="656" t="s">
        <v>14</v>
      </c>
      <c r="B70" s="566"/>
      <c r="C70" s="567">
        <f ca="1">D70/II!I26</f>
        <v>-184.02568724650743</v>
      </c>
      <c r="D70" s="908">
        <f t="shared" ca="1" si="68"/>
        <v>-816706</v>
      </c>
      <c r="E70" s="919">
        <f ca="1">H95</f>
        <v>111.10372086267135</v>
      </c>
      <c r="F70" s="632">
        <f ca="1">SUM(VI!F39)</f>
        <v>816706</v>
      </c>
      <c r="G70" s="570">
        <f t="shared" ca="1" si="60"/>
        <v>5917290.5499999998</v>
      </c>
      <c r="H70" s="621">
        <f t="shared" ca="1" si="61"/>
        <v>-0.13802026334502029</v>
      </c>
      <c r="I70" s="643"/>
      <c r="J70" s="1471"/>
      <c r="K70" s="567">
        <f ca="1">L70/II_2!I26</f>
        <v>-192.25664713835062</v>
      </c>
      <c r="L70" s="908">
        <f t="shared" ca="1" si="62"/>
        <v>-853235</v>
      </c>
      <c r="M70" s="919">
        <f ca="1">P95</f>
        <v>112.39940928869829</v>
      </c>
      <c r="N70" s="632">
        <f ca="1">SUM(VI_2!F39)</f>
        <v>853235</v>
      </c>
      <c r="O70" s="570">
        <f ca="1">IF(N70=0,0,O55)</f>
        <v>5917290.5499999998</v>
      </c>
      <c r="P70" s="621">
        <f t="shared" ca="1" si="65"/>
        <v>-0.14419352789766257</v>
      </c>
      <c r="Q70" s="654"/>
      <c r="R70" s="926" t="str">
        <f t="shared" si="66"/>
        <v>Stanss</v>
      </c>
      <c r="S70" s="915"/>
      <c r="T70" s="912">
        <f t="shared" ca="1" si="57"/>
        <v>36529</v>
      </c>
      <c r="U70" s="1504">
        <f t="shared" ca="1" si="67"/>
        <v>-1.2956884260269419</v>
      </c>
      <c r="V70" s="582">
        <f t="shared" ca="1" si="57"/>
        <v>-36529</v>
      </c>
      <c r="W70" s="566"/>
      <c r="X70" s="657">
        <f t="shared" ca="1" si="58"/>
        <v>6.1732645526422769E-3</v>
      </c>
    </row>
    <row r="71" spans="1:24" ht="15" hidden="1" customHeight="1" outlineLevel="1" x14ac:dyDescent="0.25">
      <c r="A71" s="659" t="s">
        <v>15</v>
      </c>
      <c r="B71" s="566"/>
      <c r="C71" s="567">
        <f ca="1">D71/II!I27</f>
        <v>1704.5157498824635</v>
      </c>
      <c r="D71" s="909">
        <f ca="1">SUM(F56-F71)</f>
        <v>3625505</v>
      </c>
      <c r="E71" s="919">
        <f t="shared" ca="1" si="59"/>
        <v>48.262654526272328</v>
      </c>
      <c r="F71" s="633">
        <f ca="1">SUM(VI!F40)</f>
        <v>0</v>
      </c>
      <c r="G71" s="576">
        <f t="shared" ca="1" si="60"/>
        <v>0</v>
      </c>
      <c r="H71" s="624">
        <f t="shared" ca="1" si="61"/>
        <v>0</v>
      </c>
      <c r="I71" s="643"/>
      <c r="J71" s="675"/>
      <c r="K71" s="567">
        <f ca="1">L71/II_2!I27</f>
        <v>1844.8125946721357</v>
      </c>
      <c r="L71" s="909">
        <f t="shared" ca="1" si="62"/>
        <v>3923916.3888676325</v>
      </c>
      <c r="M71" s="919">
        <f t="shared" ca="1" si="63"/>
        <v>47.944751119429505</v>
      </c>
      <c r="N71" s="633">
        <f ca="1">SUM(VI_2!F40)</f>
        <v>0</v>
      </c>
      <c r="O71" s="576">
        <f t="shared" ca="1" si="69"/>
        <v>0</v>
      </c>
      <c r="P71" s="624">
        <f t="shared" ca="1" si="65"/>
        <v>0</v>
      </c>
      <c r="Q71" s="654"/>
      <c r="R71" s="927" t="str">
        <f t="shared" si="66"/>
        <v>Wolfen</v>
      </c>
      <c r="S71" s="916"/>
      <c r="T71" s="913">
        <f ca="1">D71-L71</f>
        <v>-298411.38886763249</v>
      </c>
      <c r="U71" s="1504">
        <f t="shared" ca="1" si="67"/>
        <v>0.3179034068428237</v>
      </c>
      <c r="V71" s="586">
        <f t="shared" ca="1" si="57"/>
        <v>0</v>
      </c>
      <c r="W71" s="572"/>
      <c r="X71" s="660">
        <f t="shared" ca="1" si="58"/>
        <v>0</v>
      </c>
    </row>
    <row r="72" spans="1:24" collapsed="1" x14ac:dyDescent="0.25">
      <c r="T72" s="643"/>
    </row>
    <row r="73" spans="1:24" s="534" customFormat="1" x14ac:dyDescent="0.25">
      <c r="A73" s="663" t="s">
        <v>273</v>
      </c>
      <c r="C73" s="672" t="s">
        <v>335</v>
      </c>
      <c r="D73" s="672"/>
      <c r="E73" s="757">
        <f ca="1">IF(F10="ja",100%,Daten!I16)</f>
        <v>0.93</v>
      </c>
      <c r="F73" s="634">
        <f ca="1">VI!F42</f>
        <v>10902594</v>
      </c>
      <c r="G73" s="674"/>
      <c r="I73" s="664"/>
      <c r="K73" s="673" t="str">
        <f>C73</f>
        <v>Beitrag Gemeinden:</v>
      </c>
      <c r="L73" s="672"/>
      <c r="M73" s="757">
        <f ca="1">IF(N10="ja",100%,Daten!J16)</f>
        <v>1</v>
      </c>
      <c r="N73" s="635">
        <f ca="1">VI_2!F42</f>
        <v>10956110</v>
      </c>
      <c r="O73" s="672"/>
      <c r="P73" s="676"/>
      <c r="Q73" s="665"/>
      <c r="R73" s="566"/>
      <c r="S73" s="673" t="str">
        <f>K73</f>
        <v>Beitrag Gemeinden:</v>
      </c>
      <c r="T73" s="566"/>
      <c r="U73" s="964">
        <f ca="1">E73-M73</f>
        <v>-6.9999999999999951E-2</v>
      </c>
      <c r="V73" s="636">
        <f ca="1">F73-N73</f>
        <v>-53516</v>
      </c>
      <c r="W73" s="566"/>
      <c r="X73" s="662"/>
    </row>
    <row r="74" spans="1:24" s="534" customFormat="1" x14ac:dyDescent="0.25">
      <c r="A74" s="663" t="s">
        <v>154</v>
      </c>
      <c r="B74" s="756"/>
      <c r="C74" s="673" t="s">
        <v>288</v>
      </c>
      <c r="D74" s="910">
        <f ca="1">SUM(D61:D71)</f>
        <v>8862591</v>
      </c>
      <c r="E74" s="759" t="str">
        <f ca="1">Para!L11&amp;" Einheiten"</f>
        <v>0.16 Einheiten</v>
      </c>
      <c r="F74" s="634">
        <f ca="1">II!C36</f>
        <v>8862590</v>
      </c>
      <c r="G74" s="962">
        <f ca="1">SUM(Para!L37)</f>
        <v>1</v>
      </c>
      <c r="H74" s="959"/>
      <c r="I74" s="664"/>
      <c r="J74" s="756"/>
      <c r="K74" s="673" t="str">
        <f>C74</f>
        <v>Beitrag Kanton:</v>
      </c>
      <c r="L74" s="910">
        <f ca="1">SUM(L61:L71)</f>
        <v>7534376.959999999</v>
      </c>
      <c r="M74" s="757" t="str">
        <f ca="1">Para_2!L11&amp;" Einheiten"</f>
        <v>0.15 Einheiten</v>
      </c>
      <c r="N74" s="635">
        <f ca="1">II_2!C36</f>
        <v>8043408</v>
      </c>
      <c r="O74" s="963">
        <f ca="1">SUM(Para_2!L37)</f>
        <v>1</v>
      </c>
      <c r="P74" s="676"/>
      <c r="Q74" s="665"/>
      <c r="R74" s="566"/>
      <c r="S74" s="673" t="str">
        <f>K74</f>
        <v>Beitrag Kanton:</v>
      </c>
      <c r="T74" s="636">
        <f ca="1">D74-L74</f>
        <v>1328214.040000001</v>
      </c>
      <c r="U74" s="566"/>
      <c r="V74" s="636">
        <f ca="1">F74-N74</f>
        <v>819182</v>
      </c>
      <c r="W74" s="964">
        <f ca="1">G74-O74</f>
        <v>0</v>
      </c>
      <c r="X74" s="662"/>
    </row>
    <row r="75" spans="1:24" s="533" customFormat="1" ht="15.75" x14ac:dyDescent="0.25">
      <c r="A75" s="642"/>
      <c r="B75" s="643"/>
      <c r="C75" s="643"/>
      <c r="D75" s="643"/>
      <c r="E75" s="643"/>
      <c r="F75" s="628">
        <f ca="1">SUM(F73:F74)</f>
        <v>19765184</v>
      </c>
      <c r="G75" s="1420">
        <f ca="1">F75-F58</f>
        <v>-1</v>
      </c>
      <c r="H75" s="677" t="s">
        <v>618</v>
      </c>
      <c r="I75" s="643"/>
      <c r="J75" s="643"/>
      <c r="K75" s="643"/>
      <c r="L75" s="643"/>
      <c r="M75" s="643"/>
      <c r="N75" s="628">
        <f ca="1">SUM(N73:N74)</f>
        <v>18999518</v>
      </c>
      <c r="O75" s="1420">
        <f ca="1">N75-N58</f>
        <v>509031.04000000283</v>
      </c>
      <c r="P75" s="677" t="s">
        <v>618</v>
      </c>
      <c r="Q75" s="644"/>
      <c r="R75" s="643"/>
      <c r="S75" s="643"/>
      <c r="T75" s="643"/>
      <c r="U75" s="643"/>
      <c r="V75" s="636">
        <f ca="1">F75-N75</f>
        <v>765666</v>
      </c>
      <c r="W75" s="636">
        <f ca="1">G75-O75</f>
        <v>-509032.04000000283</v>
      </c>
      <c r="X75" s="677" t="s">
        <v>618</v>
      </c>
    </row>
    <row r="76" spans="1:24" ht="15.75" thickBot="1" x14ac:dyDescent="0.3">
      <c r="A76" s="678" t="s">
        <v>246</v>
      </c>
      <c r="B76" s="679">
        <f ca="1">VI!B44</f>
        <v>0.502057633156482</v>
      </c>
      <c r="C76" s="730">
        <f ca="1">VI!C44</f>
        <v>0.45360556959117759</v>
      </c>
      <c r="D76" s="730"/>
      <c r="E76" s="730">
        <f ca="1">VI!E44</f>
        <v>4.4336797252340417E-2</v>
      </c>
      <c r="F76" s="680">
        <f ca="1">VI!F44</f>
        <v>1</v>
      </c>
      <c r="G76" s="681"/>
      <c r="H76" s="682"/>
      <c r="I76" s="683"/>
      <c r="J76" s="679">
        <f ca="1">VI_2!B44</f>
        <v>0.56321729019515232</v>
      </c>
      <c r="K76" s="730">
        <f ca="1">VI_2!C44</f>
        <v>0.29204206528912319</v>
      </c>
      <c r="L76" s="730"/>
      <c r="M76" s="730">
        <f ca="1">VI_2!E44</f>
        <v>4.7393289419350164E-2</v>
      </c>
      <c r="N76" s="680">
        <f ca="1">VI_2!F44</f>
        <v>1</v>
      </c>
      <c r="O76" s="685"/>
      <c r="P76" s="686"/>
      <c r="Q76" s="687"/>
      <c r="R76" s="688"/>
      <c r="S76" s="688"/>
      <c r="T76" s="688"/>
      <c r="U76" s="689"/>
      <c r="V76" s="684"/>
      <c r="W76" s="685"/>
      <c r="X76" s="690"/>
    </row>
    <row r="77" spans="1:24" s="533" customFormat="1" ht="16.5" thickBot="1" x14ac:dyDescent="0.3">
      <c r="A77" s="528"/>
      <c r="B77" s="528"/>
      <c r="C77" s="528"/>
      <c r="D77" s="528"/>
      <c r="E77" s="528"/>
      <c r="F77" s="528"/>
      <c r="G77" s="528"/>
      <c r="H77" s="528"/>
      <c r="I77" s="528"/>
      <c r="J77" s="528"/>
      <c r="K77" s="528"/>
      <c r="L77" s="528"/>
      <c r="M77" s="528"/>
      <c r="N77" s="528"/>
      <c r="O77" s="528"/>
      <c r="P77" s="528"/>
      <c r="R77" s="528"/>
      <c r="S77" s="528"/>
      <c r="T77" s="528"/>
      <c r="U77" s="528"/>
      <c r="V77" s="528"/>
      <c r="W77" s="528"/>
      <c r="X77" s="528"/>
    </row>
    <row r="78" spans="1:24" s="536" customFormat="1" ht="15.75" x14ac:dyDescent="0.2">
      <c r="A78" s="637" t="s">
        <v>72</v>
      </c>
      <c r="B78" s="638"/>
      <c r="C78" s="638"/>
      <c r="D78" s="638"/>
      <c r="E78" s="638"/>
      <c r="F78" s="639"/>
      <c r="G78" s="638"/>
      <c r="H78" s="638"/>
      <c r="I78" s="638"/>
      <c r="J78" s="638"/>
      <c r="K78" s="638"/>
      <c r="L78" s="638"/>
      <c r="M78" s="638"/>
      <c r="N78" s="639"/>
      <c r="O78" s="638"/>
      <c r="P78" s="638"/>
      <c r="Q78" s="638"/>
      <c r="R78" s="640"/>
      <c r="S78" s="640"/>
      <c r="T78" s="640"/>
      <c r="U78" s="640"/>
      <c r="V78" s="640"/>
      <c r="W78" s="640"/>
      <c r="X78" s="641"/>
    </row>
    <row r="79" spans="1:24" s="533" customFormat="1" ht="14.25" customHeight="1" x14ac:dyDescent="0.25">
      <c r="A79" s="642"/>
      <c r="B79" s="1714" t="s">
        <v>269</v>
      </c>
      <c r="C79" s="1715"/>
      <c r="D79" s="1715"/>
      <c r="E79" s="1715"/>
      <c r="F79" s="1715"/>
      <c r="G79" s="1715"/>
      <c r="H79" s="1716"/>
      <c r="I79" s="643"/>
      <c r="J79" s="1717" t="s">
        <v>270</v>
      </c>
      <c r="K79" s="1718"/>
      <c r="L79" s="1718"/>
      <c r="M79" s="1718"/>
      <c r="N79" s="1718"/>
      <c r="O79" s="1718"/>
      <c r="P79" s="1719"/>
      <c r="Q79" s="644"/>
      <c r="R79" s="1720" t="s">
        <v>59</v>
      </c>
      <c r="S79" s="1721"/>
      <c r="T79" s="1721"/>
      <c r="U79" s="1721"/>
      <c r="V79" s="1721"/>
      <c r="W79" s="1721"/>
      <c r="X79" s="1722"/>
    </row>
    <row r="80" spans="1:24" s="529" customFormat="1" ht="38.25" x14ac:dyDescent="0.2">
      <c r="A80" s="645"/>
      <c r="B80" s="920" t="str">
        <f>II!C12</f>
        <v>Steuerertrag netto</v>
      </c>
      <c r="C80" s="924" t="str">
        <f>II!E12</f>
        <v>Steuerertrag netto</v>
      </c>
      <c r="D80" s="556"/>
      <c r="E80" s="556" t="s">
        <v>1</v>
      </c>
      <c r="F80" s="556" t="str">
        <f>II!I12</f>
        <v xml:space="preserve">EW per </v>
      </c>
      <c r="G80" s="556" t="str">
        <f>II!J12</f>
        <v>Finanz-</v>
      </c>
      <c r="H80" s="557" t="str">
        <f>II!K12</f>
        <v>Finanz-</v>
      </c>
      <c r="I80" s="646"/>
      <c r="J80" s="921" t="str">
        <f>II_2!C12</f>
        <v>Steuerertrag netto</v>
      </c>
      <c r="K80" s="923" t="str">
        <f>II_2!E12</f>
        <v>Steuerertrag netto</v>
      </c>
      <c r="L80" s="549"/>
      <c r="M80" s="549" t="str">
        <f>E80</f>
        <v>Total</v>
      </c>
      <c r="N80" s="549" t="str">
        <f>II_2!I12</f>
        <v xml:space="preserve">EW per </v>
      </c>
      <c r="O80" s="549" t="str">
        <f>II_2!J12</f>
        <v>Finanz-</v>
      </c>
      <c r="P80" s="550" t="str">
        <f>II_2!K12</f>
        <v>Finanz-</v>
      </c>
      <c r="Q80" s="646"/>
      <c r="R80" s="922" t="str">
        <f>J80</f>
        <v>Steuerertrag netto</v>
      </c>
      <c r="S80" s="540" t="s">
        <v>276</v>
      </c>
      <c r="T80" s="540"/>
      <c r="U80" s="540" t="str">
        <f t="shared" ref="U80:U82" si="70">M80</f>
        <v>Total</v>
      </c>
      <c r="V80" s="540" t="s">
        <v>277</v>
      </c>
      <c r="W80" s="540" t="s">
        <v>280</v>
      </c>
      <c r="X80" s="691" t="s">
        <v>278</v>
      </c>
    </row>
    <row r="81" spans="1:24" s="529" customFormat="1" ht="12.75" x14ac:dyDescent="0.2">
      <c r="A81" s="645"/>
      <c r="B81" s="555" t="str">
        <f>II!C13</f>
        <v>pro Einheit</v>
      </c>
      <c r="C81" s="556" t="str">
        <f>II!E13</f>
        <v>Gewichtet JP</v>
      </c>
      <c r="D81" s="556"/>
      <c r="E81" s="556" t="s">
        <v>148</v>
      </c>
      <c r="F81" s="556" t="str">
        <f>II!I13</f>
        <v>31.12.2016</v>
      </c>
      <c r="G81" s="556" t="str">
        <f>II!J13</f>
        <v>kraftfaktor</v>
      </c>
      <c r="H81" s="557" t="str">
        <f>II!K13</f>
        <v>kraft-Index</v>
      </c>
      <c r="I81" s="646"/>
      <c r="J81" s="548" t="str">
        <f>II_2!C13</f>
        <v>pro Einheit</v>
      </c>
      <c r="K81" s="549" t="str">
        <f>II_2!E13</f>
        <v>Gewichtet JP</v>
      </c>
      <c r="L81" s="549"/>
      <c r="M81" s="549" t="str">
        <f>E81</f>
        <v>Steuerertrag</v>
      </c>
      <c r="N81" s="549" t="str">
        <f>II_2!I13</f>
        <v>31.12.2016</v>
      </c>
      <c r="O81" s="549" t="str">
        <f>II_2!J13</f>
        <v>kraftfaktor</v>
      </c>
      <c r="P81" s="550" t="str">
        <f>II_2!K13</f>
        <v>kraft-Index</v>
      </c>
      <c r="Q81" s="646"/>
      <c r="R81" s="539" t="str">
        <f>J81</f>
        <v>pro Einheit</v>
      </c>
      <c r="S81" s="540" t="s">
        <v>263</v>
      </c>
      <c r="T81" s="540"/>
      <c r="U81" s="540" t="str">
        <f t="shared" si="70"/>
        <v>Steuerertrag</v>
      </c>
      <c r="V81" s="540"/>
      <c r="W81" s="540" t="s">
        <v>79</v>
      </c>
      <c r="X81" s="691" t="s">
        <v>279</v>
      </c>
    </row>
    <row r="82" spans="1:24" s="529" customFormat="1" ht="12.75" x14ac:dyDescent="0.2">
      <c r="A82" s="645"/>
      <c r="B82" s="555">
        <f>II!C14</f>
        <v>2016</v>
      </c>
      <c r="C82" s="556">
        <f>II!E14</f>
        <v>2016</v>
      </c>
      <c r="D82" s="556"/>
      <c r="E82" s="556" t="s">
        <v>154</v>
      </c>
      <c r="F82" s="556"/>
      <c r="G82" s="556"/>
      <c r="H82" s="557"/>
      <c r="I82" s="646"/>
      <c r="J82" s="551">
        <f>II_2!C14</f>
        <v>2016</v>
      </c>
      <c r="K82" s="552">
        <f>II_2!E14</f>
        <v>2016</v>
      </c>
      <c r="L82" s="552"/>
      <c r="M82" s="549" t="str">
        <f>E82</f>
        <v>Kanton</v>
      </c>
      <c r="N82" s="549"/>
      <c r="O82" s="549"/>
      <c r="P82" s="550"/>
      <c r="Q82" s="646"/>
      <c r="R82" s="539"/>
      <c r="S82" s="541"/>
      <c r="T82" s="541"/>
      <c r="U82" s="540" t="str">
        <f t="shared" si="70"/>
        <v>Kanton</v>
      </c>
      <c r="V82" s="542"/>
      <c r="W82" s="543"/>
      <c r="X82" s="647"/>
    </row>
    <row r="83" spans="1:24" s="529" customFormat="1" ht="12.75" x14ac:dyDescent="0.2">
      <c r="A83" s="645"/>
      <c r="B83" s="555" t="str">
        <f ca="1">II!C15</f>
        <v>nur NP</v>
      </c>
      <c r="C83" s="1402">
        <f ca="1">II!E15</f>
        <v>0.6</v>
      </c>
      <c r="D83" s="556"/>
      <c r="E83" s="556"/>
      <c r="F83" s="556"/>
      <c r="G83" s="556"/>
      <c r="H83" s="557"/>
      <c r="I83" s="646"/>
      <c r="J83" s="548" t="str">
        <f ca="1">II_2!C15</f>
        <v>nur NP</v>
      </c>
      <c r="K83" s="1403">
        <f ca="1">II_2!E15</f>
        <v>0.44999999999999996</v>
      </c>
      <c r="L83" s="552"/>
      <c r="M83" s="549"/>
      <c r="N83" s="549"/>
      <c r="O83" s="549"/>
      <c r="P83" s="550"/>
      <c r="Q83" s="646"/>
      <c r="R83" s="544"/>
      <c r="S83" s="545"/>
      <c r="T83" s="545"/>
      <c r="U83" s="540"/>
      <c r="V83" s="545"/>
      <c r="W83" s="543"/>
      <c r="X83" s="647"/>
    </row>
    <row r="84" spans="1:24" s="528" customFormat="1" ht="12.75" x14ac:dyDescent="0.2">
      <c r="A84" s="642"/>
      <c r="B84" s="717" t="str">
        <f>II!C16</f>
        <v>Art.4, Abs. 1</v>
      </c>
      <c r="C84" s="718"/>
      <c r="D84" s="718"/>
      <c r="E84" s="718"/>
      <c r="F84" s="718" t="str">
        <f>II!I16</f>
        <v>Art. 6, Abs. 2</v>
      </c>
      <c r="G84" s="718" t="str">
        <f>II!J16</f>
        <v>Art. 5, Abs. 1</v>
      </c>
      <c r="H84" s="719" t="str">
        <f>II!K16</f>
        <v>Art. 5, Abs. 3</v>
      </c>
      <c r="I84" s="643"/>
      <c r="J84" s="720" t="str">
        <f>II_2!C16</f>
        <v>Art.4, Abs. 1</v>
      </c>
      <c r="K84" s="721"/>
      <c r="L84" s="721"/>
      <c r="M84" s="722"/>
      <c r="N84" s="723" t="str">
        <f>II_2!I16</f>
        <v>Art. 6, Abs. 2</v>
      </c>
      <c r="O84" s="723" t="str">
        <f>II_2!J16</f>
        <v>Art. 5, Abs. 1</v>
      </c>
      <c r="P84" s="724" t="str">
        <f>II_2!K16</f>
        <v>Art. 5, Abs. 3</v>
      </c>
      <c r="Q84" s="643"/>
      <c r="R84" s="725"/>
      <c r="S84" s="726"/>
      <c r="T84" s="726"/>
      <c r="U84" s="726"/>
      <c r="V84" s="726"/>
      <c r="W84" s="727"/>
      <c r="X84" s="728"/>
    </row>
    <row r="85" spans="1:24" s="529" customFormat="1" ht="7.5" customHeight="1" x14ac:dyDescent="0.2">
      <c r="A85" s="645"/>
      <c r="B85" s="649"/>
      <c r="C85" s="649"/>
      <c r="D85" s="649"/>
      <c r="E85" s="649"/>
      <c r="F85" s="649"/>
      <c r="G85" s="649"/>
      <c r="H85" s="649"/>
      <c r="I85" s="646"/>
      <c r="J85" s="699"/>
      <c r="K85" s="700"/>
      <c r="L85" s="700"/>
      <c r="M85" s="701"/>
      <c r="N85" s="699"/>
      <c r="O85" s="699"/>
      <c r="P85" s="699"/>
      <c r="Q85" s="646"/>
      <c r="R85" s="701"/>
      <c r="S85" s="701"/>
      <c r="T85" s="701"/>
      <c r="U85" s="701"/>
      <c r="V85" s="702"/>
      <c r="W85" s="646"/>
      <c r="X85" s="703"/>
    </row>
    <row r="86" spans="1:24" ht="15" customHeight="1" x14ac:dyDescent="0.25">
      <c r="A86" s="653" t="s">
        <v>332</v>
      </c>
      <c r="B86" s="560">
        <f ca="1">II!C17</f>
        <v>3164772.4</v>
      </c>
      <c r="C86" s="561">
        <f ca="1">II!E17</f>
        <v>131783.67000000001</v>
      </c>
      <c r="D86" s="561"/>
      <c r="E86" s="562">
        <f ca="1">SUM(II!H17)</f>
        <v>3296556.07</v>
      </c>
      <c r="F86" s="563">
        <f ca="1">SUM(II!I17)</f>
        <v>3576</v>
      </c>
      <c r="G86" s="564">
        <f ca="1">SUM(II!J17)</f>
        <v>921.86</v>
      </c>
      <c r="H86" s="565">
        <f ca="1">SUM(II!K17)</f>
        <v>70.476976827748601</v>
      </c>
      <c r="I86" s="643"/>
      <c r="J86" s="578">
        <f ca="1">II_2!C17</f>
        <v>3164772.4</v>
      </c>
      <c r="K86" s="579">
        <f ca="1">II_2!E17</f>
        <v>98837.752500000002</v>
      </c>
      <c r="L86" s="579"/>
      <c r="M86" s="580">
        <f ca="1">II_2!H17</f>
        <v>3263610.1524999999</v>
      </c>
      <c r="N86" s="563">
        <f ca="1">II_2!I17</f>
        <v>3576</v>
      </c>
      <c r="O86" s="564">
        <f ca="1">II_2!J17</f>
        <v>912.64</v>
      </c>
      <c r="P86" s="581">
        <f ca="1">II_2!K17</f>
        <v>72.073096574980056</v>
      </c>
      <c r="Q86" s="654"/>
      <c r="R86" s="578">
        <f ca="1">B86-J86</f>
        <v>0</v>
      </c>
      <c r="S86" s="560">
        <f ca="1">C86-K86</f>
        <v>32945.91750000001</v>
      </c>
      <c r="T86" s="560"/>
      <c r="U86" s="560">
        <f t="shared" ref="U86:U96" ca="1" si="71">E86-M86</f>
        <v>32945.917499999981</v>
      </c>
      <c r="V86" s="560">
        <f t="shared" ref="V86:V96" ca="1" si="72">F86-N86</f>
        <v>0</v>
      </c>
      <c r="W86" s="560">
        <f t="shared" ref="W86:W96" ca="1" si="73">G86-O86</f>
        <v>9.2200000000000273</v>
      </c>
      <c r="X86" s="704">
        <f t="shared" ref="X86:X96" ca="1" si="74">H86-P86</f>
        <v>-1.5961197472314552</v>
      </c>
    </row>
    <row r="87" spans="1:24" ht="15" customHeight="1" x14ac:dyDescent="0.25">
      <c r="A87" s="656" t="s">
        <v>331</v>
      </c>
      <c r="B87" s="566">
        <f ca="1">II!C18</f>
        <v>4202886.8499999996</v>
      </c>
      <c r="C87" s="567">
        <f ca="1">II!E18</f>
        <v>366499.38</v>
      </c>
      <c r="D87" s="567"/>
      <c r="E87" s="568">
        <f ca="1">SUM(II!H18)</f>
        <v>4569386.2299999995</v>
      </c>
      <c r="F87" s="569">
        <f ca="1">SUM(II!I18)</f>
        <v>5379</v>
      </c>
      <c r="G87" s="570">
        <f ca="1">SUM(II!J18)</f>
        <v>849.49</v>
      </c>
      <c r="H87" s="571">
        <f ca="1">SUM(II!K18)</f>
        <v>64.944229107895083</v>
      </c>
      <c r="I87" s="643"/>
      <c r="J87" s="582">
        <f ca="1">II_2!C18</f>
        <v>4202886.8499999996</v>
      </c>
      <c r="K87" s="583">
        <f ca="1">II_2!E18</f>
        <v>274874.53499999997</v>
      </c>
      <c r="L87" s="583"/>
      <c r="M87" s="584">
        <f ca="1">II_2!H18</f>
        <v>4477761.3849999998</v>
      </c>
      <c r="N87" s="569">
        <f ca="1">II_2!I18</f>
        <v>5379</v>
      </c>
      <c r="O87" s="570">
        <f ca="1">II_2!J18</f>
        <v>832.45</v>
      </c>
      <c r="P87" s="585">
        <f ca="1">II_2!K18</f>
        <v>65.740323943550749</v>
      </c>
      <c r="Q87" s="654"/>
      <c r="R87" s="582">
        <f t="shared" ref="R87:R96" ca="1" si="75">B87-J87</f>
        <v>0</v>
      </c>
      <c r="S87" s="566">
        <f t="shared" ref="S87:S96" ca="1" si="76">C87-K87</f>
        <v>91624.84500000003</v>
      </c>
      <c r="T87" s="566"/>
      <c r="U87" s="566">
        <f t="shared" ca="1" si="71"/>
        <v>91624.844999999739</v>
      </c>
      <c r="V87" s="566">
        <f t="shared" ca="1" si="72"/>
        <v>0</v>
      </c>
      <c r="W87" s="566">
        <f t="shared" ca="1" si="73"/>
        <v>17.039999999999964</v>
      </c>
      <c r="X87" s="705">
        <f t="shared" ca="1" si="74"/>
        <v>-0.79609483565566563</v>
      </c>
    </row>
    <row r="88" spans="1:24" ht="15" customHeight="1" x14ac:dyDescent="0.25">
      <c r="A88" s="656" t="s">
        <v>330</v>
      </c>
      <c r="B88" s="566">
        <f ca="1">II!C19</f>
        <v>1121029.8999999999</v>
      </c>
      <c r="C88" s="567">
        <f ca="1">II!E19</f>
        <v>80166.42</v>
      </c>
      <c r="D88" s="567"/>
      <c r="E88" s="568">
        <f ca="1">SUM(II!H19)</f>
        <v>1201196.3199999998</v>
      </c>
      <c r="F88" s="569">
        <f ca="1">SUM(II!I19)</f>
        <v>1833</v>
      </c>
      <c r="G88" s="570">
        <f ca="1">SUM(II!J19)</f>
        <v>655.32000000000005</v>
      </c>
      <c r="H88" s="571">
        <f ca="1">SUM(II!K19)</f>
        <v>50.099768353936845</v>
      </c>
      <c r="I88" s="643"/>
      <c r="J88" s="582">
        <f ca="1">II_2!C19</f>
        <v>1121029.8999999999</v>
      </c>
      <c r="K88" s="583">
        <f ca="1">II_2!E19</f>
        <v>60124.815000000002</v>
      </c>
      <c r="L88" s="583"/>
      <c r="M88" s="584">
        <f ca="1">II_2!H19</f>
        <v>1181154.7149999999</v>
      </c>
      <c r="N88" s="569">
        <f ca="1">II_2!I19</f>
        <v>1833</v>
      </c>
      <c r="O88" s="570">
        <f ca="1">II_2!J19</f>
        <v>644.38</v>
      </c>
      <c r="P88" s="585">
        <f ca="1">II_2!K19</f>
        <v>50.888041255024596</v>
      </c>
      <c r="Q88" s="654"/>
      <c r="R88" s="582">
        <f t="shared" ca="1" si="75"/>
        <v>0</v>
      </c>
      <c r="S88" s="566">
        <f t="shared" ca="1" si="76"/>
        <v>20041.604999999996</v>
      </c>
      <c r="T88" s="566"/>
      <c r="U88" s="566">
        <f t="shared" ca="1" si="71"/>
        <v>20041.604999999981</v>
      </c>
      <c r="V88" s="566">
        <f t="shared" ca="1" si="72"/>
        <v>0</v>
      </c>
      <c r="W88" s="566">
        <f t="shared" ca="1" si="73"/>
        <v>10.940000000000055</v>
      </c>
      <c r="X88" s="705">
        <f t="shared" ca="1" si="74"/>
        <v>-0.78827290108775117</v>
      </c>
    </row>
    <row r="89" spans="1:24" ht="15" customHeight="1" x14ac:dyDescent="0.25">
      <c r="A89" s="656" t="s">
        <v>8</v>
      </c>
      <c r="B89" s="566">
        <f ca="1">II!C20</f>
        <v>1349309.85</v>
      </c>
      <c r="C89" s="567">
        <f ca="1">II!E20</f>
        <v>53731.889999999992</v>
      </c>
      <c r="D89" s="567"/>
      <c r="E89" s="568">
        <f ca="1">SUM(II!H20)</f>
        <v>1403041.74</v>
      </c>
      <c r="F89" s="569">
        <f ca="1">SUM(II!I20)</f>
        <v>1391</v>
      </c>
      <c r="G89" s="570">
        <f ca="1">SUM(II!J20)</f>
        <v>1008.66</v>
      </c>
      <c r="H89" s="571">
        <f ca="1">SUM(II!K20)</f>
        <v>77.112910254351959</v>
      </c>
      <c r="I89" s="643"/>
      <c r="J89" s="582">
        <f ca="1">II_2!C20</f>
        <v>1349309.85</v>
      </c>
      <c r="K89" s="583">
        <f ca="1">II_2!E20</f>
        <v>40298.917499999996</v>
      </c>
      <c r="L89" s="583"/>
      <c r="M89" s="584">
        <f ca="1">II_2!H20</f>
        <v>1389608.7675000001</v>
      </c>
      <c r="N89" s="569">
        <f ca="1">II_2!I20</f>
        <v>1391</v>
      </c>
      <c r="O89" s="570">
        <f ca="1">II_2!J20</f>
        <v>999</v>
      </c>
      <c r="P89" s="585">
        <f ca="1">II_2!K20</f>
        <v>78.893127058210339</v>
      </c>
      <c r="Q89" s="654"/>
      <c r="R89" s="582">
        <f t="shared" ca="1" si="75"/>
        <v>0</v>
      </c>
      <c r="S89" s="566">
        <f t="shared" ca="1" si="76"/>
        <v>13432.972499999996</v>
      </c>
      <c r="T89" s="566"/>
      <c r="U89" s="566">
        <f t="shared" ca="1" si="71"/>
        <v>13432.972499999916</v>
      </c>
      <c r="V89" s="566">
        <f t="shared" ca="1" si="72"/>
        <v>0</v>
      </c>
      <c r="W89" s="566">
        <f t="shared" ca="1" si="73"/>
        <v>9.6599999999999682</v>
      </c>
      <c r="X89" s="705">
        <f t="shared" ca="1" si="74"/>
        <v>-1.7802168038583801</v>
      </c>
    </row>
    <row r="90" spans="1:24" ht="15" customHeight="1" x14ac:dyDescent="0.25">
      <c r="A90" s="656" t="s">
        <v>329</v>
      </c>
      <c r="B90" s="566">
        <f ca="1">II!C21</f>
        <v>5045360.95</v>
      </c>
      <c r="C90" s="567">
        <f ca="1">II!E21</f>
        <v>210699.36</v>
      </c>
      <c r="D90" s="567"/>
      <c r="E90" s="568">
        <f ca="1">SUM(II!H21)</f>
        <v>5256060.3100000005</v>
      </c>
      <c r="F90" s="569">
        <f ca="1">SUM(II!I21)</f>
        <v>4515</v>
      </c>
      <c r="G90" s="570">
        <f ca="1">SUM(II!J21)</f>
        <v>1164.1300000000001</v>
      </c>
      <c r="H90" s="571">
        <f ca="1">SUM(II!K21)</f>
        <v>88.998723270873001</v>
      </c>
      <c r="I90" s="643"/>
      <c r="J90" s="582">
        <f ca="1">II_2!C21</f>
        <v>5045360.95</v>
      </c>
      <c r="K90" s="583">
        <f ca="1">II_2!E21</f>
        <v>158024.51999999996</v>
      </c>
      <c r="L90" s="583"/>
      <c r="M90" s="584">
        <f ca="1">II_2!H21</f>
        <v>5203385.47</v>
      </c>
      <c r="N90" s="569">
        <f ca="1">II_2!I21</f>
        <v>4515</v>
      </c>
      <c r="O90" s="570">
        <f ca="1">II_2!J21</f>
        <v>1152.47</v>
      </c>
      <c r="P90" s="585">
        <f ca="1">II_2!K21</f>
        <v>91.012975115891564</v>
      </c>
      <c r="Q90" s="654"/>
      <c r="R90" s="582">
        <f t="shared" ca="1" si="75"/>
        <v>0</v>
      </c>
      <c r="S90" s="566">
        <f t="shared" ca="1" si="76"/>
        <v>52674.840000000026</v>
      </c>
      <c r="T90" s="566"/>
      <c r="U90" s="566">
        <f t="shared" ca="1" si="71"/>
        <v>52674.840000000782</v>
      </c>
      <c r="V90" s="566">
        <f t="shared" ca="1" si="72"/>
        <v>0</v>
      </c>
      <c r="W90" s="566">
        <f t="shared" ca="1" si="73"/>
        <v>11.660000000000082</v>
      </c>
      <c r="X90" s="705">
        <f t="shared" ca="1" si="74"/>
        <v>-2.0142518450185634</v>
      </c>
    </row>
    <row r="91" spans="1:24" ht="15" customHeight="1" x14ac:dyDescent="0.25">
      <c r="A91" s="656" t="s">
        <v>185</v>
      </c>
      <c r="B91" s="566">
        <f ca="1">II!C22</f>
        <v>1498068.8</v>
      </c>
      <c r="C91" s="567">
        <f ca="1">II!E22</f>
        <v>65328.719999999994</v>
      </c>
      <c r="D91" s="567"/>
      <c r="E91" s="568">
        <f ca="1">SUM(II!H22)</f>
        <v>1563397.52</v>
      </c>
      <c r="F91" s="569">
        <f ca="1">SUM(II!I22)</f>
        <v>2112</v>
      </c>
      <c r="G91" s="570">
        <f ca="1">SUM(II!J22)</f>
        <v>740.25</v>
      </c>
      <c r="H91" s="571">
        <f ca="1">SUM(II!K22)</f>
        <v>56.592738698653697</v>
      </c>
      <c r="I91" s="643"/>
      <c r="J91" s="582">
        <f ca="1">II_2!C22</f>
        <v>1498068.8</v>
      </c>
      <c r="K91" s="583">
        <f ca="1">II_2!E22</f>
        <v>48996.539999999994</v>
      </c>
      <c r="L91" s="583"/>
      <c r="M91" s="584">
        <f ca="1">II_2!H22</f>
        <v>1547065.34</v>
      </c>
      <c r="N91" s="569">
        <f ca="1">II_2!I22</f>
        <v>2112</v>
      </c>
      <c r="O91" s="570">
        <f ca="1">II_2!J22</f>
        <v>732.51</v>
      </c>
      <c r="P91" s="585">
        <f ca="1">II_2!K22</f>
        <v>57.847852353763415</v>
      </c>
      <c r="Q91" s="654"/>
      <c r="R91" s="582">
        <f t="shared" ca="1" si="75"/>
        <v>0</v>
      </c>
      <c r="S91" s="566">
        <f t="shared" ca="1" si="76"/>
        <v>16332.18</v>
      </c>
      <c r="T91" s="566"/>
      <c r="U91" s="566">
        <f t="shared" ca="1" si="71"/>
        <v>16332.179999999935</v>
      </c>
      <c r="V91" s="566">
        <f t="shared" ca="1" si="72"/>
        <v>0</v>
      </c>
      <c r="W91" s="566">
        <f t="shared" ca="1" si="73"/>
        <v>7.7400000000000091</v>
      </c>
      <c r="X91" s="705">
        <f t="shared" ca="1" si="74"/>
        <v>-1.2551136551097173</v>
      </c>
    </row>
    <row r="92" spans="1:24" ht="15" customHeight="1" x14ac:dyDescent="0.25">
      <c r="A92" s="658" t="s">
        <v>194</v>
      </c>
      <c r="B92" s="566">
        <f ca="1">II!C23</f>
        <v>15666925.6</v>
      </c>
      <c r="C92" s="567">
        <f ca="1">II!E23</f>
        <v>1438404.3</v>
      </c>
      <c r="D92" s="567"/>
      <c r="E92" s="568">
        <f ca="1">SUM(II!H23)</f>
        <v>17105329.899999999</v>
      </c>
      <c r="F92" s="569">
        <f ca="1">SUM(II!I23)</f>
        <v>5677</v>
      </c>
      <c r="G92" s="570">
        <f ca="1">SUM(II!J23)</f>
        <v>3013.09</v>
      </c>
      <c r="H92" s="571">
        <f ca="1">SUM(II!K23)</f>
        <v>230.35327935903612</v>
      </c>
      <c r="I92" s="643"/>
      <c r="J92" s="582">
        <f ca="1">II_2!C23</f>
        <v>15666925.6</v>
      </c>
      <c r="K92" s="583">
        <f ca="1">II_2!E23</f>
        <v>1078803.2249999999</v>
      </c>
      <c r="L92" s="583"/>
      <c r="M92" s="584">
        <f ca="1">II_2!H23</f>
        <v>16745728.824999999</v>
      </c>
      <c r="N92" s="569">
        <f ca="1">II_2!I23</f>
        <v>5677</v>
      </c>
      <c r="O92" s="570">
        <f ca="1">II_2!J23</f>
        <v>2949.75</v>
      </c>
      <c r="P92" s="585">
        <f ca="1">II_2!K23</f>
        <v>232.94794948944539</v>
      </c>
      <c r="Q92" s="654"/>
      <c r="R92" s="582">
        <f t="shared" ca="1" si="75"/>
        <v>0</v>
      </c>
      <c r="S92" s="566">
        <f t="shared" ca="1" si="76"/>
        <v>359601.07500000019</v>
      </c>
      <c r="T92" s="566"/>
      <c r="U92" s="566">
        <f t="shared" ca="1" si="71"/>
        <v>359601.07499999925</v>
      </c>
      <c r="V92" s="566">
        <f t="shared" ca="1" si="72"/>
        <v>0</v>
      </c>
      <c r="W92" s="566">
        <f t="shared" ca="1" si="73"/>
        <v>63.340000000000146</v>
      </c>
      <c r="X92" s="705">
        <f t="shared" ca="1" si="74"/>
        <v>-2.5946701304092699</v>
      </c>
    </row>
    <row r="93" spans="1:24" ht="15" customHeight="1" x14ac:dyDescent="0.25">
      <c r="A93" s="656" t="s">
        <v>12</v>
      </c>
      <c r="B93" s="566">
        <f ca="1">II!C24</f>
        <v>2140560.2000000002</v>
      </c>
      <c r="C93" s="567">
        <f ca="1">II!E24</f>
        <v>247857</v>
      </c>
      <c r="D93" s="567"/>
      <c r="E93" s="568">
        <f ca="1">SUM(II!H24)</f>
        <v>2388417.2000000002</v>
      </c>
      <c r="F93" s="569">
        <f ca="1">SUM(II!I24)</f>
        <v>3139</v>
      </c>
      <c r="G93" s="570">
        <f ca="1">SUM(II!J24)</f>
        <v>760.88</v>
      </c>
      <c r="H93" s="571">
        <f ca="1">SUM(II!K24)</f>
        <v>58.169919650160928</v>
      </c>
      <c r="I93" s="643"/>
      <c r="J93" s="582">
        <f ca="1">II_2!C24</f>
        <v>2140560.2000000002</v>
      </c>
      <c r="K93" s="583">
        <f ca="1">II_2!E24</f>
        <v>185892.74999999997</v>
      </c>
      <c r="L93" s="583"/>
      <c r="M93" s="584">
        <f ca="1">II_2!H24</f>
        <v>2326452.9500000002</v>
      </c>
      <c r="N93" s="569">
        <f ca="1">II_2!I24</f>
        <v>3139</v>
      </c>
      <c r="O93" s="570">
        <f ca="1">II_2!J24</f>
        <v>741.14</v>
      </c>
      <c r="P93" s="585">
        <f ca="1">II_2!K24</f>
        <v>58.529381569491498</v>
      </c>
      <c r="Q93" s="654"/>
      <c r="R93" s="582">
        <f t="shared" ca="1" si="75"/>
        <v>0</v>
      </c>
      <c r="S93" s="566">
        <f t="shared" ca="1" si="76"/>
        <v>61964.250000000029</v>
      </c>
      <c r="T93" s="566"/>
      <c r="U93" s="566">
        <f t="shared" ca="1" si="71"/>
        <v>61964.25</v>
      </c>
      <c r="V93" s="566">
        <f t="shared" ca="1" si="72"/>
        <v>0</v>
      </c>
      <c r="W93" s="566">
        <f t="shared" ca="1" si="73"/>
        <v>19.740000000000009</v>
      </c>
      <c r="X93" s="705">
        <f t="shared" ca="1" si="74"/>
        <v>-0.35946191933057037</v>
      </c>
    </row>
    <row r="94" spans="1:24" ht="15" customHeight="1" x14ac:dyDescent="0.25">
      <c r="A94" s="656" t="s">
        <v>193</v>
      </c>
      <c r="B94" s="566">
        <f ca="1">II!C25</f>
        <v>7074106.75</v>
      </c>
      <c r="C94" s="567">
        <f ca="1">II!E25</f>
        <v>3741334.74</v>
      </c>
      <c r="D94" s="567"/>
      <c r="E94" s="568">
        <f ca="1">SUM(II!H25)</f>
        <v>10815441.49</v>
      </c>
      <c r="F94" s="569">
        <f ca="1">SUM(II!I25)</f>
        <v>8160</v>
      </c>
      <c r="G94" s="570">
        <f ca="1">SUM(II!J25)</f>
        <v>1325.42</v>
      </c>
      <c r="H94" s="571">
        <f ca="1">SUM(II!K25)</f>
        <v>101.32948021069853</v>
      </c>
      <c r="I94" s="643"/>
      <c r="J94" s="582">
        <f ca="1">II_2!C25</f>
        <v>7074106.75</v>
      </c>
      <c r="K94" s="583">
        <f ca="1">II_2!E25</f>
        <v>2806001.0549999997</v>
      </c>
      <c r="L94" s="583"/>
      <c r="M94" s="584">
        <f ca="1">II_2!H25</f>
        <v>9880107.8049999997</v>
      </c>
      <c r="N94" s="569">
        <f ca="1">II_2!I25</f>
        <v>8160</v>
      </c>
      <c r="O94" s="570">
        <f ca="1">II_2!J25</f>
        <v>1210.8</v>
      </c>
      <c r="P94" s="585">
        <f ca="1">II_2!K25</f>
        <v>95.619417659740819</v>
      </c>
      <c r="Q94" s="654"/>
      <c r="R94" s="582">
        <f t="shared" ca="1" si="75"/>
        <v>0</v>
      </c>
      <c r="S94" s="566">
        <f t="shared" ca="1" si="76"/>
        <v>935333.68500000052</v>
      </c>
      <c r="T94" s="566"/>
      <c r="U94" s="566">
        <f t="shared" ca="1" si="71"/>
        <v>935333.68500000052</v>
      </c>
      <c r="V94" s="566">
        <f t="shared" ca="1" si="72"/>
        <v>0</v>
      </c>
      <c r="W94" s="566">
        <f t="shared" ca="1" si="73"/>
        <v>114.62000000000012</v>
      </c>
      <c r="X94" s="705">
        <f t="shared" ca="1" si="74"/>
        <v>5.7100625509577156</v>
      </c>
    </row>
    <row r="95" spans="1:24" ht="15" customHeight="1" x14ac:dyDescent="0.25">
      <c r="A95" s="656" t="s">
        <v>14</v>
      </c>
      <c r="B95" s="566">
        <f ca="1">II!C26</f>
        <v>5917290.5499999998</v>
      </c>
      <c r="C95" s="567">
        <f ca="1">II!E26</f>
        <v>532312.79999999993</v>
      </c>
      <c r="D95" s="567"/>
      <c r="E95" s="568">
        <f ca="1">SUM(II!H26)</f>
        <v>6449603.3499999996</v>
      </c>
      <c r="F95" s="569">
        <f ca="1">SUM(II!I26)</f>
        <v>4438</v>
      </c>
      <c r="G95" s="570">
        <f ca="1">SUM(II!J26)</f>
        <v>1453.27</v>
      </c>
      <c r="H95" s="571">
        <f ca="1">SUM(II!K26)</f>
        <v>111.10372086267135</v>
      </c>
      <c r="I95" s="643"/>
      <c r="J95" s="582">
        <f ca="1">II_2!C26</f>
        <v>5917290.5499999998</v>
      </c>
      <c r="K95" s="583">
        <f ca="1">II_2!E26</f>
        <v>399234.6</v>
      </c>
      <c r="L95" s="583"/>
      <c r="M95" s="584">
        <f ca="1">II_2!H26</f>
        <v>6316525.1499999994</v>
      </c>
      <c r="N95" s="569">
        <f ca="1">II_2!I26</f>
        <v>4438</v>
      </c>
      <c r="O95" s="570">
        <f ca="1">II_2!J26</f>
        <v>1423.28</v>
      </c>
      <c r="P95" s="585">
        <f ca="1">II_2!K26</f>
        <v>112.39940928869829</v>
      </c>
      <c r="Q95" s="654"/>
      <c r="R95" s="582">
        <f t="shared" ca="1" si="75"/>
        <v>0</v>
      </c>
      <c r="S95" s="566">
        <f t="shared" ca="1" si="76"/>
        <v>133078.19999999995</v>
      </c>
      <c r="T95" s="566"/>
      <c r="U95" s="566">
        <f t="shared" ca="1" si="71"/>
        <v>133078.20000000019</v>
      </c>
      <c r="V95" s="566">
        <f t="shared" ca="1" si="72"/>
        <v>0</v>
      </c>
      <c r="W95" s="566">
        <f t="shared" ca="1" si="73"/>
        <v>29.990000000000009</v>
      </c>
      <c r="X95" s="705">
        <f t="shared" ca="1" si="74"/>
        <v>-1.2956884260269419</v>
      </c>
    </row>
    <row r="96" spans="1:24" ht="15" customHeight="1" x14ac:dyDescent="0.25">
      <c r="A96" s="659" t="s">
        <v>15</v>
      </c>
      <c r="B96" s="572">
        <f ca="1">II!C27</f>
        <v>1136998.05</v>
      </c>
      <c r="C96" s="573">
        <f ca="1">II!E27</f>
        <v>205759.25999999998</v>
      </c>
      <c r="D96" s="573"/>
      <c r="E96" s="574">
        <f ca="1">SUM(II!H27)</f>
        <v>1342757.31</v>
      </c>
      <c r="F96" s="575">
        <f ca="1">SUM(II!I27)</f>
        <v>2127</v>
      </c>
      <c r="G96" s="576">
        <f ca="1">SUM(II!J27)</f>
        <v>631.29</v>
      </c>
      <c r="H96" s="577">
        <f ca="1">SUM(II!K27)</f>
        <v>48.262654526272328</v>
      </c>
      <c r="I96" s="643"/>
      <c r="J96" s="586">
        <f ca="1">II_2!C27</f>
        <v>1136998.05</v>
      </c>
      <c r="K96" s="587">
        <f ca="1">II_2!E27</f>
        <v>154319.44499999998</v>
      </c>
      <c r="L96" s="587"/>
      <c r="M96" s="588">
        <f ca="1">II_2!H27</f>
        <v>1291317.4950000001</v>
      </c>
      <c r="N96" s="575">
        <f ca="1">II_2!I27</f>
        <v>2127</v>
      </c>
      <c r="O96" s="576">
        <f ca="1">II_2!J27</f>
        <v>607.11</v>
      </c>
      <c r="P96" s="589">
        <f ca="1">II_2!K27</f>
        <v>47.944751119429505</v>
      </c>
      <c r="Q96" s="654"/>
      <c r="R96" s="586">
        <f t="shared" ca="1" si="75"/>
        <v>0</v>
      </c>
      <c r="S96" s="572">
        <f t="shared" ca="1" si="76"/>
        <v>51439.815000000002</v>
      </c>
      <c r="T96" s="572"/>
      <c r="U96" s="572">
        <f t="shared" ca="1" si="71"/>
        <v>51439.814999999944</v>
      </c>
      <c r="V96" s="572">
        <f t="shared" ca="1" si="72"/>
        <v>0</v>
      </c>
      <c r="W96" s="572">
        <f t="shared" ca="1" si="73"/>
        <v>24.17999999999995</v>
      </c>
      <c r="X96" s="706">
        <f t="shared" ca="1" si="74"/>
        <v>0.3179034068428237</v>
      </c>
    </row>
    <row r="97" spans="1:24" ht="12" customHeight="1" x14ac:dyDescent="0.25">
      <c r="A97" s="642"/>
      <c r="B97" s="566"/>
      <c r="C97" s="567"/>
      <c r="D97" s="567"/>
      <c r="E97" s="568"/>
      <c r="F97" s="569"/>
      <c r="G97" s="570"/>
      <c r="H97" s="707"/>
      <c r="I97" s="643"/>
      <c r="J97" s="566"/>
      <c r="K97" s="583"/>
      <c r="L97" s="583"/>
      <c r="M97" s="584"/>
      <c r="N97" s="569"/>
      <c r="O97" s="570"/>
      <c r="P97" s="708"/>
      <c r="Q97" s="654"/>
      <c r="R97" s="566"/>
      <c r="S97" s="566"/>
      <c r="T97" s="566"/>
      <c r="U97" s="566"/>
      <c r="V97" s="566"/>
      <c r="W97" s="566"/>
      <c r="X97" s="705"/>
    </row>
    <row r="98" spans="1:24" s="534" customFormat="1" ht="15.75" thickBot="1" x14ac:dyDescent="0.3">
      <c r="A98" s="692" t="s">
        <v>1</v>
      </c>
      <c r="B98" s="698">
        <f ca="1">II!C29</f>
        <v>48317309.899999999</v>
      </c>
      <c r="C98" s="709">
        <f ca="1">II!E29</f>
        <v>7073877.54</v>
      </c>
      <c r="D98" s="709"/>
      <c r="E98" s="710">
        <f ca="1">SUM(II!H29)</f>
        <v>55391187.439999998</v>
      </c>
      <c r="F98" s="711">
        <f ca="1">SUM(II!I29)</f>
        <v>42347</v>
      </c>
      <c r="G98" s="694">
        <f ca="1">SUM(II!J29)</f>
        <v>1308.0309688998038</v>
      </c>
      <c r="H98" s="712"/>
      <c r="I98" s="683"/>
      <c r="J98" s="697">
        <f ca="1">II_2!C29</f>
        <v>48317309.899999999</v>
      </c>
      <c r="K98" s="713">
        <f ca="1">II_2!E29</f>
        <v>5305408.1549999993</v>
      </c>
      <c r="L98" s="713"/>
      <c r="M98" s="714">
        <f ca="1">II_2!H29</f>
        <v>53622718.055</v>
      </c>
      <c r="N98" s="711">
        <f ca="1">II_2!I29</f>
        <v>42347</v>
      </c>
      <c r="O98" s="694">
        <f ca="1">II_2!J29</f>
        <v>1266.2695835596382</v>
      </c>
      <c r="P98" s="715"/>
      <c r="Q98" s="696"/>
      <c r="R98" s="697">
        <f t="shared" ref="R98" ca="1" si="77">B98-J98</f>
        <v>0</v>
      </c>
      <c r="S98" s="698">
        <f t="shared" ref="S98" ca="1" si="78">C98-K98</f>
        <v>1768469.3850000007</v>
      </c>
      <c r="T98" s="698"/>
      <c r="U98" s="698">
        <f t="shared" ref="U98" ca="1" si="79">E98-M98</f>
        <v>1768469.3849999979</v>
      </c>
      <c r="V98" s="698">
        <f t="shared" ref="V98" ca="1" si="80">F98-N98</f>
        <v>0</v>
      </c>
      <c r="W98" s="698">
        <f t="shared" ref="W98" ca="1" si="81">G98-O98</f>
        <v>41.761385340165589</v>
      </c>
      <c r="X98" s="716"/>
    </row>
    <row r="99" spans="1:24" s="533" customFormat="1" ht="15.75" x14ac:dyDescent="0.25">
      <c r="A99" s="528"/>
      <c r="B99" s="528"/>
      <c r="C99" s="528"/>
      <c r="D99" s="528"/>
      <c r="E99" s="528"/>
      <c r="F99" s="528"/>
      <c r="G99" s="528"/>
      <c r="H99" s="528"/>
      <c r="I99" s="528"/>
      <c r="J99" s="528"/>
      <c r="K99" s="528"/>
      <c r="L99" s="528"/>
      <c r="M99" s="528"/>
      <c r="N99" s="528"/>
      <c r="O99" s="528"/>
      <c r="P99" s="528"/>
      <c r="R99" s="528"/>
      <c r="S99" s="528"/>
      <c r="T99" s="528"/>
      <c r="U99" s="528"/>
      <c r="V99" s="528"/>
      <c r="W99" s="528"/>
      <c r="X99" s="528"/>
    </row>
    <row r="100" spans="1:24" s="536" customFormat="1" ht="15.75" hidden="1" outlineLevel="1" x14ac:dyDescent="0.2">
      <c r="A100" s="637" t="s">
        <v>271</v>
      </c>
      <c r="B100" s="638"/>
      <c r="C100" s="638"/>
      <c r="D100" s="638"/>
      <c r="E100" s="638"/>
      <c r="F100" s="639"/>
      <c r="G100" s="638"/>
      <c r="H100" s="638"/>
      <c r="I100" s="638"/>
      <c r="J100" s="638"/>
      <c r="K100" s="638"/>
      <c r="L100" s="638"/>
      <c r="M100" s="638"/>
      <c r="N100" s="639"/>
      <c r="O100" s="638"/>
      <c r="P100" s="638"/>
      <c r="Q100" s="638"/>
      <c r="R100" s="640"/>
      <c r="S100" s="640"/>
      <c r="T100" s="640"/>
      <c r="U100" s="640"/>
      <c r="V100" s="640"/>
      <c r="W100" s="640"/>
      <c r="X100" s="641"/>
    </row>
    <row r="101" spans="1:24" s="533" customFormat="1" ht="14.25" hidden="1" customHeight="1" outlineLevel="1" thickBot="1" x14ac:dyDescent="0.3">
      <c r="A101" s="642"/>
      <c r="B101" s="1714" t="s">
        <v>269</v>
      </c>
      <c r="C101" s="1715"/>
      <c r="D101" s="1715"/>
      <c r="E101" s="1715"/>
      <c r="F101" s="1715"/>
      <c r="G101" s="1715"/>
      <c r="H101" s="1716"/>
      <c r="I101" s="643"/>
      <c r="J101" s="1717" t="s">
        <v>270</v>
      </c>
      <c r="K101" s="1718"/>
      <c r="L101" s="1718"/>
      <c r="M101" s="1718"/>
      <c r="N101" s="1718"/>
      <c r="O101" s="1718"/>
      <c r="P101" s="1719"/>
      <c r="Q101" s="644"/>
      <c r="R101" s="1720" t="s">
        <v>59</v>
      </c>
      <c r="S101" s="1721"/>
      <c r="T101" s="1721"/>
      <c r="U101" s="1721"/>
      <c r="V101" s="1721"/>
      <c r="W101" s="1721"/>
      <c r="X101" s="1722"/>
    </row>
    <row r="102" spans="1:24" s="533" customFormat="1" ht="12.75" hidden="1" customHeight="1" outlineLevel="1" x14ac:dyDescent="0.25">
      <c r="A102" s="642"/>
      <c r="B102" s="555" t="str">
        <f>IVb!B11</f>
        <v>Schüler-</v>
      </c>
      <c r="C102" s="556" t="str">
        <f>IVb!D11</f>
        <v>Aufwand Ist</v>
      </c>
      <c r="D102" s="556" t="s">
        <v>344</v>
      </c>
      <c r="E102" s="556" t="s">
        <v>345</v>
      </c>
      <c r="F102" s="556" t="s">
        <v>347</v>
      </c>
      <c r="G102" s="556" t="s">
        <v>33</v>
      </c>
      <c r="H102" s="788" t="s">
        <v>33</v>
      </c>
      <c r="I102" s="643"/>
      <c r="J102" s="596" t="str">
        <f>B102</f>
        <v>Schüler-</v>
      </c>
      <c r="K102" s="597" t="str">
        <f>C102</f>
        <v>Aufwand Ist</v>
      </c>
      <c r="L102" s="597" t="str">
        <f t="shared" ref="L102:L103" si="82">D102</f>
        <v>Normaufw.</v>
      </c>
      <c r="M102" s="597" t="str">
        <f t="shared" ref="M102:M104" si="83">E102</f>
        <v>Normertrag</v>
      </c>
      <c r="N102" s="597" t="str">
        <f t="shared" ref="N102:N104" si="84">F102</f>
        <v>Diff. Zw.</v>
      </c>
      <c r="O102" s="597" t="str">
        <f t="shared" ref="O102:O105" si="85">G102</f>
        <v>Ausgleich</v>
      </c>
      <c r="P102" s="798" t="str">
        <f t="shared" ref="P102:P104" si="86">H102</f>
        <v>Ausgleich</v>
      </c>
      <c r="Q102" s="644"/>
      <c r="R102" s="539" t="str">
        <f t="shared" ref="R102:R103" si="87">J102</f>
        <v>Schüler-</v>
      </c>
      <c r="S102" s="540" t="str">
        <f t="shared" ref="S102:S103" si="88">K102</f>
        <v>Aufwand Ist</v>
      </c>
      <c r="T102" s="540" t="str">
        <f>L102</f>
        <v>Normaufw.</v>
      </c>
      <c r="U102" s="540" t="str">
        <f t="shared" ref="U102:U104" si="89">M102</f>
        <v>Normertrag</v>
      </c>
      <c r="V102" s="540" t="str">
        <f t="shared" ref="V102:V104" si="90">N102</f>
        <v>Diff. Zw.</v>
      </c>
      <c r="W102" s="540" t="str">
        <f t="shared" ref="W102:W104" si="91">O102</f>
        <v>Ausgleich</v>
      </c>
      <c r="X102" s="802" t="str">
        <f t="shared" ref="X102:X104" si="92">P102</f>
        <v>Ausgleich</v>
      </c>
    </row>
    <row r="103" spans="1:24" s="533" customFormat="1" ht="12.75" hidden="1" customHeight="1" outlineLevel="1" x14ac:dyDescent="0.25">
      <c r="A103" s="642"/>
      <c r="B103" s="555" t="str">
        <f>IVb!B12</f>
        <v>zahl</v>
      </c>
      <c r="C103" s="556">
        <f>IVb!D12</f>
        <v>2016</v>
      </c>
      <c r="D103" s="556" t="s">
        <v>1</v>
      </c>
      <c r="E103" s="928" t="s">
        <v>346</v>
      </c>
      <c r="F103" s="556" t="s">
        <v>344</v>
      </c>
      <c r="G103" s="556" t="s">
        <v>35</v>
      </c>
      <c r="H103" s="789" t="s">
        <v>305</v>
      </c>
      <c r="I103" s="643"/>
      <c r="J103" s="596" t="str">
        <f>B103</f>
        <v>zahl</v>
      </c>
      <c r="K103" s="597">
        <f>IVb_2!D12</f>
        <v>2016</v>
      </c>
      <c r="L103" s="597" t="str">
        <f t="shared" si="82"/>
        <v>Total</v>
      </c>
      <c r="M103" s="597" t="str">
        <f t="shared" si="83"/>
        <v>+ Finanzkraft</v>
      </c>
      <c r="N103" s="597" t="str">
        <f t="shared" si="84"/>
        <v>Normaufw.</v>
      </c>
      <c r="O103" s="597" t="str">
        <f t="shared" si="85"/>
        <v>zwischen</v>
      </c>
      <c r="P103" s="799" t="str">
        <f t="shared" si="86"/>
        <v>Volksschule</v>
      </c>
      <c r="Q103" s="644"/>
      <c r="R103" s="539" t="str">
        <f t="shared" si="87"/>
        <v>zahl</v>
      </c>
      <c r="S103" s="997">
        <f t="shared" si="88"/>
        <v>2016</v>
      </c>
      <c r="T103" s="540" t="str">
        <f>L103</f>
        <v>Total</v>
      </c>
      <c r="U103" s="540" t="str">
        <f t="shared" si="89"/>
        <v>+ Finanzkraft</v>
      </c>
      <c r="V103" s="540" t="str">
        <f t="shared" si="90"/>
        <v>Normaufw.</v>
      </c>
      <c r="W103" s="540" t="str">
        <f t="shared" si="91"/>
        <v>zwischen</v>
      </c>
      <c r="X103" s="803" t="str">
        <f t="shared" si="92"/>
        <v>Volksschule</v>
      </c>
    </row>
    <row r="104" spans="1:24" s="533" customFormat="1" ht="12.75" hidden="1" customHeight="1" outlineLevel="1" x14ac:dyDescent="0.25">
      <c r="A104" s="642"/>
      <c r="B104" s="555"/>
      <c r="C104" s="556" t="str">
        <f>IVb!D13</f>
        <v>pro Schüler</v>
      </c>
      <c r="D104" s="592">
        <f ca="1">IVc!B11</f>
        <v>0.92</v>
      </c>
      <c r="E104" s="556" t="s">
        <v>25</v>
      </c>
      <c r="F104" s="556" t="s">
        <v>36</v>
      </c>
      <c r="G104" s="556" t="s">
        <v>344</v>
      </c>
      <c r="H104" s="789" t="s">
        <v>320</v>
      </c>
      <c r="I104" s="651"/>
      <c r="J104" s="596"/>
      <c r="K104" s="597" t="str">
        <f>C104</f>
        <v>pro Schüler</v>
      </c>
      <c r="L104" s="598">
        <f ca="1">IVc_2!B11</f>
        <v>0.92</v>
      </c>
      <c r="M104" s="597" t="str">
        <f t="shared" si="83"/>
        <v>ausgleich</v>
      </c>
      <c r="N104" s="597" t="str">
        <f t="shared" si="84"/>
        <v>und -ertrag</v>
      </c>
      <c r="O104" s="597" t="str">
        <f t="shared" si="85"/>
        <v>Normaufw.</v>
      </c>
      <c r="P104" s="799" t="str">
        <f t="shared" si="86"/>
        <v>Neu</v>
      </c>
      <c r="Q104" s="644"/>
      <c r="R104" s="539"/>
      <c r="S104" s="540"/>
      <c r="T104" s="540"/>
      <c r="U104" s="540" t="str">
        <f t="shared" si="89"/>
        <v>ausgleich</v>
      </c>
      <c r="V104" s="540" t="str">
        <f t="shared" si="90"/>
        <v>und -ertrag</v>
      </c>
      <c r="W104" s="540" t="str">
        <f t="shared" si="91"/>
        <v>Normaufw.</v>
      </c>
      <c r="X104" s="803" t="str">
        <f t="shared" si="92"/>
        <v>Neu</v>
      </c>
    </row>
    <row r="105" spans="1:24" s="533" customFormat="1" ht="12.75" hidden="1" customHeight="1" outlineLevel="1" x14ac:dyDescent="0.25">
      <c r="A105" s="642"/>
      <c r="B105" s="558"/>
      <c r="C105" s="559"/>
      <c r="D105" s="593"/>
      <c r="E105" s="594"/>
      <c r="F105" s="595"/>
      <c r="G105" s="595" t="s">
        <v>348</v>
      </c>
      <c r="H105" s="790" t="str">
        <f ca="1">(Para!L53)</f>
        <v>nein</v>
      </c>
      <c r="I105" s="651"/>
      <c r="J105" s="599"/>
      <c r="K105" s="600"/>
      <c r="L105" s="600"/>
      <c r="M105" s="600"/>
      <c r="N105" s="600"/>
      <c r="O105" s="600" t="str">
        <f t="shared" si="85"/>
        <v>und Normertr.</v>
      </c>
      <c r="P105" s="800" t="str">
        <f ca="1">Para_2!L53</f>
        <v>ja</v>
      </c>
      <c r="Q105" s="644"/>
      <c r="R105" s="601"/>
      <c r="S105" s="602"/>
      <c r="T105" s="602"/>
      <c r="U105" s="602"/>
      <c r="V105" s="602"/>
      <c r="W105" s="602"/>
      <c r="X105" s="804"/>
    </row>
    <row r="106" spans="1:24" s="533" customFormat="1" ht="7.5" hidden="1" customHeight="1" outlineLevel="1" x14ac:dyDescent="0.25">
      <c r="A106" s="642"/>
      <c r="B106" s="649"/>
      <c r="C106" s="649"/>
      <c r="D106" s="649"/>
      <c r="E106" s="649"/>
      <c r="F106" s="650"/>
      <c r="G106" s="650"/>
      <c r="H106" s="791"/>
      <c r="I106" s="651"/>
      <c r="J106" s="643"/>
      <c r="K106" s="643"/>
      <c r="L106" s="643"/>
      <c r="M106" s="643"/>
      <c r="N106" s="643"/>
      <c r="O106" s="643"/>
      <c r="P106" s="791"/>
      <c r="Q106" s="644"/>
      <c r="R106" s="643"/>
      <c r="S106" s="643"/>
      <c r="X106" s="805"/>
    </row>
    <row r="107" spans="1:24" s="533" customFormat="1" ht="15.75" hidden="1" outlineLevel="1" x14ac:dyDescent="0.25">
      <c r="A107" s="653" t="s">
        <v>332</v>
      </c>
      <c r="B107" s="603">
        <f ca="1">IVb!B17</f>
        <v>361</v>
      </c>
      <c r="C107" s="564">
        <f ca="1">IVb!D17</f>
        <v>16993</v>
      </c>
      <c r="D107" s="1413">
        <f ca="1">IF($H$105="ja","0",IVc!B15)</f>
        <v>6451763</v>
      </c>
      <c r="E107" s="560">
        <f ca="1">IF($H$105="ja","0",IVc!C15)</f>
        <v>4922518</v>
      </c>
      <c r="F107" s="1417">
        <f ca="1">IF($H$105="ja","0",IVc!D15)</f>
        <v>1529245</v>
      </c>
      <c r="G107" s="1417">
        <f ca="1">IF($H$105="ja","0",IVc!E15)</f>
        <v>1270560</v>
      </c>
      <c r="H107" s="792">
        <f ca="1">SUM(LAV!N17)</f>
        <v>0</v>
      </c>
      <c r="I107" s="651"/>
      <c r="J107" s="603">
        <f ca="1">IVb_2!B17</f>
        <v>361</v>
      </c>
      <c r="K107" s="564">
        <f ca="1">IVb_2!D17</f>
        <v>16993</v>
      </c>
      <c r="L107" s="1413" t="str">
        <f ca="1">IF($P$105="ja","0",IVc_2!B15)</f>
        <v>0</v>
      </c>
      <c r="M107" s="560" t="str">
        <f ca="1">IF($P$105="ja","0",IVc_2!C15)</f>
        <v>0</v>
      </c>
      <c r="N107" s="560" t="str">
        <f ca="1">IF($P$105="ja","0",IVc_2!D15)</f>
        <v>0</v>
      </c>
      <c r="O107" s="560" t="str">
        <f ca="1">IF($P$105="ja","0",IVc_2!E15)</f>
        <v>0</v>
      </c>
      <c r="P107" s="792">
        <f ca="1">SUM(LAV_2!N17)</f>
        <v>647260.27</v>
      </c>
      <c r="Q107" s="644"/>
      <c r="R107" s="578">
        <f t="shared" ref="R107:X107" ca="1" si="93">B107-J107</f>
        <v>0</v>
      </c>
      <c r="S107" s="560">
        <f t="shared" ca="1" si="93"/>
        <v>0</v>
      </c>
      <c r="T107" s="560">
        <f t="shared" ca="1" si="93"/>
        <v>6451763</v>
      </c>
      <c r="U107" s="560">
        <f t="shared" ca="1" si="93"/>
        <v>4922518</v>
      </c>
      <c r="V107" s="560">
        <f t="shared" ca="1" si="93"/>
        <v>1529245</v>
      </c>
      <c r="W107" s="560">
        <f t="shared" ca="1" si="93"/>
        <v>1270560</v>
      </c>
      <c r="X107" s="806">
        <f t="shared" ca="1" si="93"/>
        <v>-647260.27</v>
      </c>
    </row>
    <row r="108" spans="1:24" s="533" customFormat="1" ht="15.75" hidden="1" outlineLevel="1" x14ac:dyDescent="0.25">
      <c r="A108" s="656" t="s">
        <v>331</v>
      </c>
      <c r="B108" s="604">
        <f ca="1">IVb!B18</f>
        <v>524</v>
      </c>
      <c r="C108" s="570">
        <f ca="1">IVb!D18</f>
        <v>19194</v>
      </c>
      <c r="D108" s="1414">
        <f ca="1">IF($H$105="ja","0",IVc!B16)</f>
        <v>9364886</v>
      </c>
      <c r="E108" s="566">
        <f ca="1">IF($H$105="ja","0",IVc!C16)</f>
        <v>6955319</v>
      </c>
      <c r="F108" s="1418">
        <f ca="1">IF($H$105="ja","0",IVc!D16)</f>
        <v>2409567</v>
      </c>
      <c r="G108" s="1418">
        <f ca="1">IF($H$105="ja","0",IVc!E16)</f>
        <v>2001968</v>
      </c>
      <c r="H108" s="793">
        <f ca="1">SUM(LAV!N18)</f>
        <v>0</v>
      </c>
      <c r="I108" s="643"/>
      <c r="J108" s="604">
        <f ca="1">IVb_2!B18</f>
        <v>524</v>
      </c>
      <c r="K108" s="570">
        <f ca="1">IVb_2!D18</f>
        <v>19194</v>
      </c>
      <c r="L108" s="1414" t="str">
        <f ca="1">IF($P$105="ja","0",IVc_2!B16)</f>
        <v>0</v>
      </c>
      <c r="M108" s="566" t="str">
        <f ca="1">IF($P$105="ja","0",IVc_2!C16)</f>
        <v>0</v>
      </c>
      <c r="N108" s="566" t="str">
        <f ca="1">IF($P$105="ja","0",IVc_2!D16)</f>
        <v>0</v>
      </c>
      <c r="O108" s="566" t="str">
        <f ca="1">IF($P$105="ja","0",IVc_2!E16)</f>
        <v>0</v>
      </c>
      <c r="P108" s="793">
        <f ca="1">SUM(LAV_2!N18)</f>
        <v>610273.97</v>
      </c>
      <c r="Q108" s="644"/>
      <c r="R108" s="582">
        <f t="shared" ref="R108:R117" ca="1" si="94">B108-J108</f>
        <v>0</v>
      </c>
      <c r="S108" s="566">
        <f t="shared" ref="S108:S117" ca="1" si="95">C108-K108</f>
        <v>0</v>
      </c>
      <c r="T108" s="566">
        <f t="shared" ref="T108:T117" ca="1" si="96">D108-L108</f>
        <v>9364886</v>
      </c>
      <c r="U108" s="566">
        <f t="shared" ref="U108:U117" ca="1" si="97">E108-M108</f>
        <v>6955319</v>
      </c>
      <c r="V108" s="566">
        <f t="shared" ref="V108:V117" ca="1" si="98">F108-N108</f>
        <v>2409567</v>
      </c>
      <c r="W108" s="566">
        <f t="shared" ref="W108:W117" ca="1" si="99">G108-O108</f>
        <v>2001968</v>
      </c>
      <c r="X108" s="807">
        <f t="shared" ref="X108:X117" ca="1" si="100">H108-P108</f>
        <v>-610273.97</v>
      </c>
    </row>
    <row r="109" spans="1:24" s="533" customFormat="1" ht="15.75" hidden="1" outlineLevel="1" x14ac:dyDescent="0.25">
      <c r="A109" s="656" t="s">
        <v>330</v>
      </c>
      <c r="B109" s="604">
        <f ca="1">IVb!B19</f>
        <v>203</v>
      </c>
      <c r="C109" s="570">
        <f ca="1">IVb!D19</f>
        <v>17025</v>
      </c>
      <c r="D109" s="1414">
        <f ca="1">IF($H$105="ja","0",IVc!B17)</f>
        <v>3628000</v>
      </c>
      <c r="E109" s="566">
        <f ca="1">IF($H$105="ja","0",IVc!C17)</f>
        <v>2465501</v>
      </c>
      <c r="F109" s="1418">
        <f ca="1">IF($H$105="ja","0",IVc!D17)</f>
        <v>1162499</v>
      </c>
      <c r="G109" s="1418">
        <f ca="1">IF($H$105="ja","0",IVc!E17)</f>
        <v>965853</v>
      </c>
      <c r="H109" s="793">
        <f ca="1">SUM(LAV!N19)</f>
        <v>0</v>
      </c>
      <c r="I109" s="643"/>
      <c r="J109" s="604">
        <f ca="1">IVb_2!B19</f>
        <v>203</v>
      </c>
      <c r="K109" s="570">
        <f ca="1">IVb_2!D19</f>
        <v>17025</v>
      </c>
      <c r="L109" s="1414" t="str">
        <f ca="1">IF($P$105="ja","0",IVc_2!B17)</f>
        <v>0</v>
      </c>
      <c r="M109" s="566" t="str">
        <f ca="1">IF($P$105="ja","0",IVc_2!C17)</f>
        <v>0</v>
      </c>
      <c r="N109" s="566" t="str">
        <f ca="1">IF($P$105="ja","0",IVc_2!D17)</f>
        <v>0</v>
      </c>
      <c r="O109" s="566" t="str">
        <f ca="1">IF($P$105="ja","0",IVc_2!E17)</f>
        <v>0</v>
      </c>
      <c r="P109" s="793">
        <f ca="1">SUM(LAV_2!N19)</f>
        <v>665753.42000000004</v>
      </c>
      <c r="Q109" s="644"/>
      <c r="R109" s="582">
        <f t="shared" ca="1" si="94"/>
        <v>0</v>
      </c>
      <c r="S109" s="566">
        <f t="shared" ca="1" si="95"/>
        <v>0</v>
      </c>
      <c r="T109" s="566">
        <f t="shared" ca="1" si="96"/>
        <v>3628000</v>
      </c>
      <c r="U109" s="566">
        <f t="shared" ca="1" si="97"/>
        <v>2465501</v>
      </c>
      <c r="V109" s="566">
        <f t="shared" ca="1" si="98"/>
        <v>1162499</v>
      </c>
      <c r="W109" s="566">
        <f t="shared" ca="1" si="99"/>
        <v>965853</v>
      </c>
      <c r="X109" s="807">
        <f t="shared" ca="1" si="100"/>
        <v>-665753.42000000004</v>
      </c>
    </row>
    <row r="110" spans="1:24" s="533" customFormat="1" ht="15.75" hidden="1" outlineLevel="1" x14ac:dyDescent="0.25">
      <c r="A110" s="656" t="s">
        <v>8</v>
      </c>
      <c r="B110" s="604">
        <f ca="1">IVb!B20</f>
        <v>101</v>
      </c>
      <c r="C110" s="570">
        <f ca="1">IVb!D20</f>
        <v>22192</v>
      </c>
      <c r="D110" s="1414">
        <f ca="1">IF($H$105="ja","0",IVc!B18)</f>
        <v>1805064</v>
      </c>
      <c r="E110" s="566">
        <f ca="1">IF($H$105="ja","0",IVc!C18)</f>
        <v>2295390</v>
      </c>
      <c r="F110" s="1418">
        <f ca="1">IF($H$105="ja","0",IVc!D18)</f>
        <v>0</v>
      </c>
      <c r="G110" s="1418">
        <f ca="1">IF($H$105="ja","0",IVc!E18)</f>
        <v>0</v>
      </c>
      <c r="H110" s="793">
        <f ca="1">SUM(LAV!N20)</f>
        <v>0</v>
      </c>
      <c r="I110" s="643"/>
      <c r="J110" s="604">
        <f ca="1">IVb_2!B20</f>
        <v>101</v>
      </c>
      <c r="K110" s="570">
        <f ca="1">IVb_2!D20</f>
        <v>22192</v>
      </c>
      <c r="L110" s="1414" t="str">
        <f ca="1">IF($P$105="ja","0",IVc_2!B18)</f>
        <v>0</v>
      </c>
      <c r="M110" s="566" t="str">
        <f ca="1">IF($P$105="ja","0",IVc_2!C18)</f>
        <v>0</v>
      </c>
      <c r="N110" s="566" t="str">
        <f ca="1">IF($P$105="ja","0",IVc_2!D18)</f>
        <v>0</v>
      </c>
      <c r="O110" s="566" t="str">
        <f ca="1">IF($P$105="ja","0",IVc_2!E18)</f>
        <v>0</v>
      </c>
      <c r="P110" s="793">
        <f ca="1">SUM(LAV_2!N20)</f>
        <v>0</v>
      </c>
      <c r="Q110" s="644"/>
      <c r="R110" s="582">
        <f t="shared" ca="1" si="94"/>
        <v>0</v>
      </c>
      <c r="S110" s="566">
        <f t="shared" ca="1" si="95"/>
        <v>0</v>
      </c>
      <c r="T110" s="566">
        <f t="shared" ca="1" si="96"/>
        <v>1805064</v>
      </c>
      <c r="U110" s="566">
        <f t="shared" ca="1" si="97"/>
        <v>2295390</v>
      </c>
      <c r="V110" s="566">
        <f t="shared" ca="1" si="98"/>
        <v>0</v>
      </c>
      <c r="W110" s="566">
        <f t="shared" ca="1" si="99"/>
        <v>0</v>
      </c>
      <c r="X110" s="807">
        <f t="shared" ca="1" si="100"/>
        <v>0</v>
      </c>
    </row>
    <row r="111" spans="1:24" s="533" customFormat="1" ht="15.75" hidden="1" outlineLevel="1" x14ac:dyDescent="0.25">
      <c r="A111" s="656" t="s">
        <v>329</v>
      </c>
      <c r="B111" s="604">
        <f ca="1">IVb!B21</f>
        <v>398</v>
      </c>
      <c r="C111" s="570">
        <f ca="1">IVb!D21</f>
        <v>17441</v>
      </c>
      <c r="D111" s="1414">
        <f ca="1">IF($H$105="ja","0",IVc!B19)</f>
        <v>7113024</v>
      </c>
      <c r="E111" s="566">
        <f ca="1">IF($H$105="ja","0",IVc!C19)</f>
        <v>6832878</v>
      </c>
      <c r="F111" s="1418">
        <f ca="1">IF($H$105="ja","0",IVc!D19)</f>
        <v>280146</v>
      </c>
      <c r="G111" s="1418">
        <f ca="1">IF($H$105="ja","0",IVc!E19)</f>
        <v>232757</v>
      </c>
      <c r="H111" s="793">
        <f ca="1">SUM(LAV!N21)</f>
        <v>0</v>
      </c>
      <c r="I111" s="643"/>
      <c r="J111" s="604">
        <f ca="1">IVb_2!B21</f>
        <v>398</v>
      </c>
      <c r="K111" s="570">
        <f ca="1">IVb_2!D21</f>
        <v>17441</v>
      </c>
      <c r="L111" s="1414" t="str">
        <f ca="1">IF($P$105="ja","0",IVc_2!B19)</f>
        <v>0</v>
      </c>
      <c r="M111" s="566" t="str">
        <f ca="1">IF($P$105="ja","0",IVc_2!C19)</f>
        <v>0</v>
      </c>
      <c r="N111" s="566" t="str">
        <f ca="1">IF($P$105="ja","0",IVc_2!D19)</f>
        <v>0</v>
      </c>
      <c r="O111" s="566" t="str">
        <f ca="1">IF($P$105="ja","0",IVc_2!E19)</f>
        <v>0</v>
      </c>
      <c r="P111" s="793">
        <f ca="1">SUM(LAV_2!N21)</f>
        <v>0</v>
      </c>
      <c r="Q111" s="644"/>
      <c r="R111" s="582">
        <f t="shared" ca="1" si="94"/>
        <v>0</v>
      </c>
      <c r="S111" s="566">
        <f t="shared" ca="1" si="95"/>
        <v>0</v>
      </c>
      <c r="T111" s="566">
        <f t="shared" ca="1" si="96"/>
        <v>7113024</v>
      </c>
      <c r="U111" s="566">
        <f t="shared" ca="1" si="97"/>
        <v>6832878</v>
      </c>
      <c r="V111" s="566">
        <f t="shared" ca="1" si="98"/>
        <v>280146</v>
      </c>
      <c r="W111" s="566">
        <f t="shared" ca="1" si="99"/>
        <v>232757</v>
      </c>
      <c r="X111" s="807">
        <f t="shared" ca="1" si="100"/>
        <v>0</v>
      </c>
    </row>
    <row r="112" spans="1:24" s="533" customFormat="1" ht="15.75" hidden="1" outlineLevel="1" x14ac:dyDescent="0.25">
      <c r="A112" s="656" t="s">
        <v>185</v>
      </c>
      <c r="B112" s="604">
        <f ca="1">IVb!B22</f>
        <v>216</v>
      </c>
      <c r="C112" s="570">
        <f ca="1">IVb!D22</f>
        <v>18511</v>
      </c>
      <c r="D112" s="1414">
        <f ca="1">IF($H$105="ja","0",IVc!B20)</f>
        <v>3860335</v>
      </c>
      <c r="E112" s="566">
        <f ca="1">IF($H$105="ja","0",IVc!C20)</f>
        <v>2861947</v>
      </c>
      <c r="F112" s="1418">
        <f ca="1">IF($H$105="ja","0",IVc!D20)</f>
        <v>998388</v>
      </c>
      <c r="G112" s="1418">
        <f ca="1">IF($H$105="ja","0",IVc!E20)</f>
        <v>829502</v>
      </c>
      <c r="H112" s="793">
        <f ca="1">SUM(LAV!N22)</f>
        <v>0</v>
      </c>
      <c r="I112" s="643"/>
      <c r="J112" s="604">
        <f ca="1">IVb_2!B22</f>
        <v>216</v>
      </c>
      <c r="K112" s="570">
        <f ca="1">IVb_2!D22</f>
        <v>18511</v>
      </c>
      <c r="L112" s="1414" t="str">
        <f ca="1">IF($P$105="ja","0",IVc_2!B20)</f>
        <v>0</v>
      </c>
      <c r="M112" s="566" t="str">
        <f ca="1">IF($P$105="ja","0",IVc_2!C20)</f>
        <v>0</v>
      </c>
      <c r="N112" s="566" t="str">
        <f ca="1">IF($P$105="ja","0",IVc_2!D20)</f>
        <v>0</v>
      </c>
      <c r="O112" s="566" t="str">
        <f ca="1">IF($P$105="ja","0",IVc_2!E20)</f>
        <v>0</v>
      </c>
      <c r="P112" s="793">
        <f ca="1">SUM(LAV_2!N22)</f>
        <v>425342.47</v>
      </c>
      <c r="Q112" s="644"/>
      <c r="R112" s="582">
        <f t="shared" ca="1" si="94"/>
        <v>0</v>
      </c>
      <c r="S112" s="566">
        <f t="shared" ca="1" si="95"/>
        <v>0</v>
      </c>
      <c r="T112" s="566">
        <f t="shared" ca="1" si="96"/>
        <v>3860335</v>
      </c>
      <c r="U112" s="566">
        <f t="shared" ca="1" si="97"/>
        <v>2861947</v>
      </c>
      <c r="V112" s="566">
        <f t="shared" ca="1" si="98"/>
        <v>998388</v>
      </c>
      <c r="W112" s="566">
        <f t="shared" ca="1" si="99"/>
        <v>829502</v>
      </c>
      <c r="X112" s="807">
        <f t="shared" ca="1" si="100"/>
        <v>-425342.47</v>
      </c>
    </row>
    <row r="113" spans="1:24" s="533" customFormat="1" ht="15.75" hidden="1" outlineLevel="1" x14ac:dyDescent="0.25">
      <c r="A113" s="658" t="s">
        <v>194</v>
      </c>
      <c r="B113" s="604">
        <f ca="1">IVb!B23</f>
        <v>390</v>
      </c>
      <c r="C113" s="570">
        <f ca="1">IVb!D23</f>
        <v>23861</v>
      </c>
      <c r="D113" s="1414">
        <f ca="1">IF($H$105="ja","0",IVc!B21)</f>
        <v>6970049</v>
      </c>
      <c r="E113" s="566">
        <f ca="1">IF($H$105="ja","0",IVc!C21)</f>
        <v>22236929</v>
      </c>
      <c r="F113" s="1418">
        <f ca="1">IF($H$105="ja","0",IVc!D21)</f>
        <v>0</v>
      </c>
      <c r="G113" s="1418">
        <f ca="1">IF($H$105="ja","0",IVc!E21)</f>
        <v>0</v>
      </c>
      <c r="H113" s="793">
        <f ca="1">SUM(LAV!N23)</f>
        <v>0</v>
      </c>
      <c r="I113" s="643"/>
      <c r="J113" s="604">
        <f ca="1">IVb_2!B23</f>
        <v>390</v>
      </c>
      <c r="K113" s="570">
        <f ca="1">IVb_2!D23</f>
        <v>23861</v>
      </c>
      <c r="L113" s="1414" t="str">
        <f ca="1">IF($P$105="ja","0",IVc_2!B21)</f>
        <v>0</v>
      </c>
      <c r="M113" s="566" t="str">
        <f ca="1">IF($P$105="ja","0",IVc_2!C21)</f>
        <v>0</v>
      </c>
      <c r="N113" s="566" t="str">
        <f ca="1">IF($P$105="ja","0",IVc_2!D21)</f>
        <v>0</v>
      </c>
      <c r="O113" s="566" t="str">
        <f ca="1">IF($P$105="ja","0",IVc_2!E21)</f>
        <v>0</v>
      </c>
      <c r="P113" s="793">
        <f ca="1">SUM(LAV_2!N23)</f>
        <v>0</v>
      </c>
      <c r="Q113" s="644"/>
      <c r="R113" s="582">
        <f t="shared" ca="1" si="94"/>
        <v>0</v>
      </c>
      <c r="S113" s="566">
        <f t="shared" ca="1" si="95"/>
        <v>0</v>
      </c>
      <c r="T113" s="566">
        <f t="shared" ca="1" si="96"/>
        <v>6970049</v>
      </c>
      <c r="U113" s="566">
        <f t="shared" ca="1" si="97"/>
        <v>22236929</v>
      </c>
      <c r="V113" s="566">
        <f t="shared" ca="1" si="98"/>
        <v>0</v>
      </c>
      <c r="W113" s="566">
        <f t="shared" ca="1" si="99"/>
        <v>0</v>
      </c>
      <c r="X113" s="807">
        <f t="shared" ca="1" si="100"/>
        <v>0</v>
      </c>
    </row>
    <row r="114" spans="1:24" s="533" customFormat="1" ht="15.75" hidden="1" outlineLevel="1" x14ac:dyDescent="0.25">
      <c r="A114" s="656" t="s">
        <v>12</v>
      </c>
      <c r="B114" s="604">
        <f ca="1">IVb!B24</f>
        <v>367</v>
      </c>
      <c r="C114" s="570">
        <f ca="1">IVb!D24</f>
        <v>18016</v>
      </c>
      <c r="D114" s="1414">
        <f ca="1">IF($H$105="ja","0",IVc!B22)</f>
        <v>6558995</v>
      </c>
      <c r="E114" s="566">
        <f ca="1">IF($H$105="ja","0",IVc!C22)</f>
        <v>4261323</v>
      </c>
      <c r="F114" s="1418">
        <f ca="1">IF($H$105="ja","0",IVc!D22)</f>
        <v>2297672</v>
      </c>
      <c r="G114" s="1418">
        <f ca="1">IF($H$105="ja","0",IVc!E22)</f>
        <v>1909001</v>
      </c>
      <c r="H114" s="793">
        <f ca="1">SUM(LAV!N24)</f>
        <v>0</v>
      </c>
      <c r="I114" s="643"/>
      <c r="J114" s="604">
        <f ca="1">IVb_2!B24</f>
        <v>367</v>
      </c>
      <c r="K114" s="570">
        <f ca="1">IVb_2!D24</f>
        <v>18016</v>
      </c>
      <c r="L114" s="1414" t="str">
        <f ca="1">IF($P$105="ja","0",IVc_2!B22)</f>
        <v>0</v>
      </c>
      <c r="M114" s="566" t="str">
        <f ca="1">IF($P$105="ja","0",IVc_2!C22)</f>
        <v>0</v>
      </c>
      <c r="N114" s="566" t="str">
        <f ca="1">IF($P$105="ja","0",IVc_2!D22)</f>
        <v>0</v>
      </c>
      <c r="O114" s="566" t="str">
        <f ca="1">IF($P$105="ja","0",IVc_2!E22)</f>
        <v>0</v>
      </c>
      <c r="P114" s="793">
        <f ca="1">SUM(LAV_2!N24)</f>
        <v>1497945.21</v>
      </c>
      <c r="Q114" s="644"/>
      <c r="R114" s="582">
        <f t="shared" ca="1" si="94"/>
        <v>0</v>
      </c>
      <c r="S114" s="566">
        <f t="shared" ca="1" si="95"/>
        <v>0</v>
      </c>
      <c r="T114" s="566">
        <f t="shared" ca="1" si="96"/>
        <v>6558995</v>
      </c>
      <c r="U114" s="566">
        <f t="shared" ca="1" si="97"/>
        <v>4261323</v>
      </c>
      <c r="V114" s="566">
        <f t="shared" ca="1" si="98"/>
        <v>2297672</v>
      </c>
      <c r="W114" s="566">
        <f t="shared" ca="1" si="99"/>
        <v>1909001</v>
      </c>
      <c r="X114" s="807">
        <f t="shared" ca="1" si="100"/>
        <v>-1497945.21</v>
      </c>
    </row>
    <row r="115" spans="1:24" s="533" customFormat="1" ht="15.75" hidden="1" outlineLevel="1" x14ac:dyDescent="0.25">
      <c r="A115" s="656" t="s">
        <v>193</v>
      </c>
      <c r="B115" s="604">
        <f ca="1">IVb!B25</f>
        <v>742</v>
      </c>
      <c r="C115" s="570">
        <f ca="1">IVb!D25</f>
        <v>19755</v>
      </c>
      <c r="D115" s="1414">
        <f ca="1">IF($H$105="ja","0",IVc!B23)</f>
        <v>13260965</v>
      </c>
      <c r="E115" s="566">
        <f ca="1">IF($H$105="ja","0",IVc!C23)</f>
        <v>14060074</v>
      </c>
      <c r="F115" s="1418">
        <f ca="1">IF($H$105="ja","0",IVc!D23)</f>
        <v>0</v>
      </c>
      <c r="G115" s="1418">
        <f ca="1">IF($H$105="ja","0",IVc!E23)</f>
        <v>0</v>
      </c>
      <c r="H115" s="794">
        <f ca="1">SUM(LAV!N25)</f>
        <v>0</v>
      </c>
      <c r="I115" s="643"/>
      <c r="J115" s="604">
        <f ca="1">IVb_2!B25</f>
        <v>742</v>
      </c>
      <c r="K115" s="760">
        <f ca="1">IVb_2!D25</f>
        <v>19755</v>
      </c>
      <c r="L115" s="1414" t="str">
        <f ca="1">IF($P$105="ja","0",IVc_2!B23)</f>
        <v>0</v>
      </c>
      <c r="M115" s="566" t="str">
        <f ca="1">IF($P$105="ja","0",IVc_2!C23)</f>
        <v>0</v>
      </c>
      <c r="N115" s="566" t="str">
        <f ca="1">IF($P$105="ja","0",IVc_2!D23)</f>
        <v>0</v>
      </c>
      <c r="O115" s="566" t="str">
        <f ca="1">IF($P$105="ja","0",IVc_2!E23)</f>
        <v>0</v>
      </c>
      <c r="P115" s="794">
        <f ca="1">SUM(LAV_2!N25)</f>
        <v>0</v>
      </c>
      <c r="Q115" s="644"/>
      <c r="R115" s="582">
        <f t="shared" ca="1" si="94"/>
        <v>0</v>
      </c>
      <c r="S115" s="566">
        <f t="shared" ca="1" si="95"/>
        <v>0</v>
      </c>
      <c r="T115" s="566">
        <f t="shared" ca="1" si="96"/>
        <v>13260965</v>
      </c>
      <c r="U115" s="566">
        <f t="shared" ca="1" si="97"/>
        <v>14060074</v>
      </c>
      <c r="V115" s="566">
        <f t="shared" ca="1" si="98"/>
        <v>0</v>
      </c>
      <c r="W115" s="566">
        <f t="shared" ca="1" si="99"/>
        <v>0</v>
      </c>
      <c r="X115" s="807">
        <f t="shared" ca="1" si="100"/>
        <v>0</v>
      </c>
    </row>
    <row r="116" spans="1:24" s="533" customFormat="1" ht="15.75" hidden="1" outlineLevel="1" x14ac:dyDescent="0.25">
      <c r="A116" s="656" t="s">
        <v>14</v>
      </c>
      <c r="B116" s="604">
        <f ca="1">IVb!B26</f>
        <v>284</v>
      </c>
      <c r="C116" s="570">
        <f ca="1">IVb!D26</f>
        <v>23689</v>
      </c>
      <c r="D116" s="1414">
        <f ca="1">IF($H$105="ja","0",IVc!B24)</f>
        <v>5075625</v>
      </c>
      <c r="E116" s="566">
        <f ca="1">IF($H$105="ja","0",IVc!C24)</f>
        <v>8384484</v>
      </c>
      <c r="F116" s="1418">
        <f ca="1">IF($H$105="ja","0",IVc!D24)</f>
        <v>0</v>
      </c>
      <c r="G116" s="1418">
        <f ca="1">IF($H$105="ja","0",IVc!E24)</f>
        <v>0</v>
      </c>
      <c r="H116" s="793">
        <f ca="1">SUM(LAV!N26)</f>
        <v>0</v>
      </c>
      <c r="I116" s="643"/>
      <c r="J116" s="604">
        <f ca="1">IVb_2!B26</f>
        <v>284</v>
      </c>
      <c r="K116" s="570">
        <f ca="1">IVb_2!D26</f>
        <v>23689</v>
      </c>
      <c r="L116" s="1414" t="str">
        <f ca="1">IF($P$105="ja","0",IVc_2!B24)</f>
        <v>0</v>
      </c>
      <c r="M116" s="566" t="str">
        <f ca="1">IF($P$105="ja","0",IVc_2!C24)</f>
        <v>0</v>
      </c>
      <c r="N116" s="566" t="str">
        <f ca="1">IF($P$105="ja","0",IVc_2!D24)</f>
        <v>0</v>
      </c>
      <c r="O116" s="566" t="str">
        <f ca="1">IF($P$105="ja","0",IVc_2!E24)</f>
        <v>0</v>
      </c>
      <c r="P116" s="793">
        <f ca="1">SUM(LAV_2!N26)</f>
        <v>0</v>
      </c>
      <c r="Q116" s="644"/>
      <c r="R116" s="582">
        <f t="shared" ca="1" si="94"/>
        <v>0</v>
      </c>
      <c r="S116" s="566">
        <f t="shared" ca="1" si="95"/>
        <v>0</v>
      </c>
      <c r="T116" s="566">
        <f t="shared" ca="1" si="96"/>
        <v>5075625</v>
      </c>
      <c r="U116" s="566">
        <f t="shared" ca="1" si="97"/>
        <v>8384484</v>
      </c>
      <c r="V116" s="566">
        <f t="shared" ca="1" si="98"/>
        <v>0</v>
      </c>
      <c r="W116" s="566">
        <f t="shared" ca="1" si="99"/>
        <v>0</v>
      </c>
      <c r="X116" s="807">
        <f t="shared" ca="1" si="100"/>
        <v>0</v>
      </c>
    </row>
    <row r="117" spans="1:24" s="533" customFormat="1" ht="15.75" hidden="1" outlineLevel="1" x14ac:dyDescent="0.25">
      <c r="A117" s="659" t="s">
        <v>15</v>
      </c>
      <c r="B117" s="606">
        <f ca="1">IVb!B27</f>
        <v>278</v>
      </c>
      <c r="C117" s="576">
        <f ca="1">IVb!D27</f>
        <v>17730</v>
      </c>
      <c r="D117" s="1415">
        <f ca="1">IF($H$105="ja","0",IVc!B25)</f>
        <v>4968394</v>
      </c>
      <c r="E117" s="572">
        <f ca="1">IF($H$105="ja","0",IVc!C25)</f>
        <v>2854926</v>
      </c>
      <c r="F117" s="1419">
        <f ca="1">IF($H$105="ja","0",IVc!D25)</f>
        <v>2113468</v>
      </c>
      <c r="G117" s="1419">
        <f ca="1">IF($H$105="ja","0",IVc!E25)</f>
        <v>1755957</v>
      </c>
      <c r="H117" s="795">
        <f ca="1">SUM(LAV!N27)</f>
        <v>0</v>
      </c>
      <c r="I117" s="643"/>
      <c r="J117" s="606">
        <f ca="1">IVb_2!B27</f>
        <v>278</v>
      </c>
      <c r="K117" s="576">
        <f ca="1">IVb_2!D27</f>
        <v>17730</v>
      </c>
      <c r="L117" s="1415" t="str">
        <f ca="1">IF($P$105="ja","0",IVc_2!B25)</f>
        <v>0</v>
      </c>
      <c r="M117" s="572" t="str">
        <f ca="1">IF($P$105="ja","0",IVc_2!C25)</f>
        <v>0</v>
      </c>
      <c r="N117" s="572" t="str">
        <f ca="1">IF($P$105="ja","0",IVc_2!D25)</f>
        <v>0</v>
      </c>
      <c r="O117" s="572" t="str">
        <f ca="1">IF($P$105="ja","0",IVc_2!E25)</f>
        <v>0</v>
      </c>
      <c r="P117" s="795">
        <f ca="1">SUM(LAV_2!N27)</f>
        <v>1553424.66</v>
      </c>
      <c r="Q117" s="644"/>
      <c r="R117" s="586">
        <f t="shared" ca="1" si="94"/>
        <v>0</v>
      </c>
      <c r="S117" s="572">
        <f t="shared" ca="1" si="95"/>
        <v>0</v>
      </c>
      <c r="T117" s="572">
        <f t="shared" ca="1" si="96"/>
        <v>4968394</v>
      </c>
      <c r="U117" s="572">
        <f t="shared" ca="1" si="97"/>
        <v>2854926</v>
      </c>
      <c r="V117" s="572">
        <f t="shared" ca="1" si="98"/>
        <v>2113468</v>
      </c>
      <c r="W117" s="572">
        <f t="shared" ca="1" si="99"/>
        <v>1755957</v>
      </c>
      <c r="X117" s="808">
        <f t="shared" ca="1" si="100"/>
        <v>-1553424.66</v>
      </c>
    </row>
    <row r="118" spans="1:24" s="533" customFormat="1" ht="15.75" hidden="1" outlineLevel="1" x14ac:dyDescent="0.25">
      <c r="A118" s="642"/>
      <c r="B118" s="570"/>
      <c r="C118" s="570"/>
      <c r="D118" s="1414"/>
      <c r="E118" s="566"/>
      <c r="F118" s="1418"/>
      <c r="G118" s="1418"/>
      <c r="H118" s="793"/>
      <c r="I118" s="643"/>
      <c r="J118" s="570"/>
      <c r="K118" s="570"/>
      <c r="L118" s="1414"/>
      <c r="M118" s="566"/>
      <c r="N118" s="566"/>
      <c r="O118" s="566"/>
      <c r="P118" s="793"/>
      <c r="Q118" s="644"/>
      <c r="R118" s="566"/>
      <c r="S118" s="566"/>
      <c r="T118" s="566"/>
      <c r="U118" s="566"/>
      <c r="V118" s="566"/>
      <c r="W118" s="566"/>
      <c r="X118" s="807"/>
    </row>
    <row r="119" spans="1:24" s="534" customFormat="1" ht="15.75" hidden="1" outlineLevel="1" thickBot="1" x14ac:dyDescent="0.3">
      <c r="A119" s="692" t="s">
        <v>1</v>
      </c>
      <c r="B119" s="693">
        <f ca="1">IVb!B29</f>
        <v>3864</v>
      </c>
      <c r="C119" s="694">
        <f ca="1">IVb!D29</f>
        <v>19426</v>
      </c>
      <c r="D119" s="1416">
        <f ca="1">IF($H$105="ja","0",IVc!B27)</f>
        <v>69057100</v>
      </c>
      <c r="E119" s="698">
        <f ca="1">IF($H$105="ja","0",IVc!C27)</f>
        <v>78131289</v>
      </c>
      <c r="F119" s="698">
        <f ca="1">IF($H$105="ja","0",IVc!D27)</f>
        <v>10790985</v>
      </c>
      <c r="G119" s="698">
        <f ca="1">IF($H$105="ja","0",IVc!E27)</f>
        <v>8965597</v>
      </c>
      <c r="H119" s="796">
        <f ca="1">SUM(LAV!N29)</f>
        <v>0</v>
      </c>
      <c r="I119" s="695"/>
      <c r="J119" s="693">
        <f ca="1">IVb_2!B29</f>
        <v>3864</v>
      </c>
      <c r="K119" s="694">
        <f ca="1">IVb_2!D29</f>
        <v>19426</v>
      </c>
      <c r="L119" s="1416" t="str">
        <f ca="1">IF($P$105="ja","0",IVc_2!B27)</f>
        <v>0</v>
      </c>
      <c r="M119" s="698" t="str">
        <f ca="1">IF($P$105="ja","0",IVc_2!C27)</f>
        <v>0</v>
      </c>
      <c r="N119" s="698" t="str">
        <f ca="1">IF($P$105="ja","0",IVc_2!D27)</f>
        <v>0</v>
      </c>
      <c r="O119" s="698" t="str">
        <f ca="1">IF($P$105="ja","0",IVc_2!E27)</f>
        <v>0</v>
      </c>
      <c r="P119" s="796">
        <f ca="1">SUM(LAV_2!N29)</f>
        <v>5400000</v>
      </c>
      <c r="Q119" s="696"/>
      <c r="R119" s="697">
        <f t="shared" ref="R119" ca="1" si="101">B119-J119</f>
        <v>0</v>
      </c>
      <c r="S119" s="698">
        <f t="shared" ref="S119" ca="1" si="102">C119-K119</f>
        <v>0</v>
      </c>
      <c r="T119" s="698">
        <f ca="1">D119-L119</f>
        <v>69057100</v>
      </c>
      <c r="U119" s="698">
        <f ca="1">E119-M119</f>
        <v>78131289</v>
      </c>
      <c r="V119" s="698">
        <f ca="1">F119-N119</f>
        <v>10790985</v>
      </c>
      <c r="W119" s="698">
        <f ca="1">G119-O119</f>
        <v>8965597</v>
      </c>
      <c r="X119" s="809">
        <f ca="1">H119-P119</f>
        <v>-5400000</v>
      </c>
    </row>
    <row r="120" spans="1:24" collapsed="1" x14ac:dyDescent="0.25"/>
  </sheetData>
  <sheetProtection sheet="1" objects="1" scenarios="1"/>
  <autoFilter ref="A3:Y37">
    <filterColumn colId="1" showButton="0"/>
    <filterColumn colId="2" showButton="0"/>
    <filterColumn colId="3" showButton="0"/>
    <filterColumn colId="9" showButton="0"/>
    <filterColumn colId="10" showButton="0"/>
    <filterColumn colId="11" showButton="0"/>
    <filterColumn colId="24">
      <filters blank="1"/>
    </filterColumn>
  </autoFilter>
  <mergeCells count="11">
    <mergeCell ref="B40:H40"/>
    <mergeCell ref="J40:P40"/>
    <mergeCell ref="R40:X40"/>
    <mergeCell ref="R101:X101"/>
    <mergeCell ref="B3:E3"/>
    <mergeCell ref="J3:M3"/>
    <mergeCell ref="R79:X79"/>
    <mergeCell ref="J79:P79"/>
    <mergeCell ref="B79:H79"/>
    <mergeCell ref="B101:H101"/>
    <mergeCell ref="J101:P101"/>
  </mergeCells>
  <conditionalFormatting sqref="H107:H119">
    <cfRule type="expression" dxfId="21" priority="20">
      <formula>$H$105="ja"</formula>
    </cfRule>
  </conditionalFormatting>
  <conditionalFormatting sqref="C46:C58">
    <cfRule type="expression" dxfId="20" priority="14">
      <formula>$C$44="nein"</formula>
    </cfRule>
    <cfRule type="expression" dxfId="19" priority="19">
      <formula>$C$44="ja"</formula>
    </cfRule>
  </conditionalFormatting>
  <conditionalFormatting sqref="P107:P119">
    <cfRule type="expression" dxfId="18" priority="18">
      <formula>$P$105="ja"</formula>
    </cfRule>
  </conditionalFormatting>
  <conditionalFormatting sqref="K46:K58">
    <cfRule type="expression" dxfId="17" priority="15">
      <formula>$K$44="nein"</formula>
    </cfRule>
    <cfRule type="expression" dxfId="16" priority="17">
      <formula>$K$44="ja"</formula>
    </cfRule>
  </conditionalFormatting>
  <conditionalFormatting sqref="O107:O119">
    <cfRule type="expression" dxfId="15" priority="16">
      <formula>$P$105="nein"</formula>
    </cfRule>
  </conditionalFormatting>
  <conditionalFormatting sqref="G107:G119">
    <cfRule type="expression" dxfId="14" priority="13">
      <formula>$H$105="nein"</formula>
    </cfRule>
  </conditionalFormatting>
  <conditionalFormatting sqref="S61:S71">
    <cfRule type="cellIs" dxfId="13" priority="10" operator="equal">
      <formula>"Verlierer"</formula>
    </cfRule>
    <cfRule type="cellIs" dxfId="12" priority="12" operator="equal">
      <formula>"Gewinner"</formula>
    </cfRule>
  </conditionalFormatting>
  <conditionalFormatting sqref="T61:T71">
    <cfRule type="cellIs" dxfId="11" priority="9" operator="greaterThan">
      <formula>0</formula>
    </cfRule>
    <cfRule type="cellIs" dxfId="10" priority="11" operator="lessThan">
      <formula>0</formula>
    </cfRule>
  </conditionalFormatting>
  <conditionalFormatting sqref="V46:V56 V58">
    <cfRule type="cellIs" dxfId="9" priority="7" operator="lessThan">
      <formula>0</formula>
    </cfRule>
    <cfRule type="cellIs" dxfId="8" priority="8" operator="greaterThan">
      <formula>0</formula>
    </cfRule>
  </conditionalFormatting>
  <conditionalFormatting sqref="V61:V73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T74">
    <cfRule type="cellIs" dxfId="5" priority="1" operator="lessThan">
      <formula>0</formula>
    </cfRule>
    <cfRule type="cellIs" dxfId="4" priority="2" operator="greaterThan">
      <formula>0</formula>
    </cfRule>
  </conditionalFormatting>
  <pageMargins left="0.31496062992125984" right="0.31496062992125984" top="0.35433070866141736" bottom="0.39370078740157483" header="0.31496062992125984" footer="0.23622047244094491"/>
  <pageSetup paperSize="8" scale="80" orientation="landscape" r:id="rId1"/>
  <headerFooter alignWithMargins="0">
    <oddFooter>&amp;L&amp;8Finanzausgleich / &amp;F / &amp;A &amp;C&amp;8/ &amp;D&amp;R&amp;8&amp;P/&amp;N</oddFooter>
  </headerFooter>
  <rowBreaks count="2" manualBreakCount="2">
    <brk id="77" max="23" man="1"/>
    <brk id="99" max="23" man="1"/>
  </rowBreaks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3">
    <tabColor rgb="FF00B0F0"/>
  </sheetPr>
  <dimension ref="A1:J46"/>
  <sheetViews>
    <sheetView zoomScaleNormal="100" workbookViewId="0">
      <selection activeCell="L24" sqref="L24"/>
    </sheetView>
  </sheetViews>
  <sheetFormatPr baseColWidth="10" defaultRowHeight="14.25" x14ac:dyDescent="0.2"/>
  <cols>
    <col min="1" max="1" width="26.625" customWidth="1"/>
    <col min="2" max="2" width="17" bestFit="1" customWidth="1"/>
    <col min="3" max="3" width="14.125" customWidth="1"/>
    <col min="4" max="4" width="15.75" bestFit="1" customWidth="1"/>
    <col min="6" max="6" width="13.875" customWidth="1"/>
  </cols>
  <sheetData>
    <row r="1" spans="1:10" s="13" customFormat="1" ht="18" x14ac:dyDescent="0.25">
      <c r="A1" s="13" t="str">
        <f>VI_2!A1</f>
        <v>KANTON NIDWALDEN</v>
      </c>
    </row>
    <row r="2" spans="1:10" ht="7.5" customHeight="1" x14ac:dyDescent="0.2"/>
    <row r="3" spans="1:10" s="12" customFormat="1" ht="15.75" x14ac:dyDescent="0.25">
      <c r="A3" s="2" t="str">
        <f>VI_2!A3</f>
        <v>FINANZAUSGLEICH 2017</v>
      </c>
    </row>
    <row r="6" spans="1:10" s="3" customFormat="1" ht="18" x14ac:dyDescent="0.25">
      <c r="A6" s="13" t="s">
        <v>152</v>
      </c>
      <c r="C6" s="739"/>
      <c r="D6" s="739"/>
      <c r="E6" s="739"/>
      <c r="F6" s="739"/>
      <c r="G6" s="739"/>
      <c r="H6" s="739"/>
      <c r="I6" s="739"/>
      <c r="J6" s="739"/>
    </row>
    <row r="7" spans="1:10" x14ac:dyDescent="0.2">
      <c r="C7" s="742"/>
      <c r="D7" s="742"/>
      <c r="E7" s="742"/>
      <c r="F7" s="742"/>
      <c r="G7" s="742"/>
      <c r="H7" s="742"/>
      <c r="I7" s="742"/>
      <c r="J7" s="742"/>
    </row>
    <row r="8" spans="1:10" x14ac:dyDescent="0.2">
      <c r="C8" s="742"/>
      <c r="D8" s="742"/>
      <c r="E8" s="742"/>
      <c r="F8" s="742"/>
      <c r="G8" s="742"/>
      <c r="H8" s="742"/>
      <c r="I8" s="742"/>
      <c r="J8" s="742"/>
    </row>
    <row r="9" spans="1:10" s="207" customFormat="1" ht="12.75" x14ac:dyDescent="0.2">
      <c r="A9" s="5" t="str">
        <f>VI_2!A10</f>
        <v>Gemeinde</v>
      </c>
      <c r="B9" s="476" t="str">
        <f>VI_2!F10</f>
        <v>T o t a  l</v>
      </c>
      <c r="C9" s="779" t="s">
        <v>149</v>
      </c>
      <c r="D9" s="779" t="s">
        <v>149</v>
      </c>
      <c r="E9" s="783"/>
      <c r="F9" s="783"/>
      <c r="G9" s="783"/>
      <c r="H9" s="783"/>
      <c r="I9" s="783"/>
      <c r="J9" s="783"/>
    </row>
    <row r="10" spans="1:10" s="207" customFormat="1" ht="12.75" x14ac:dyDescent="0.2">
      <c r="A10" s="5"/>
      <c r="B10" s="476" t="str">
        <f>VI_2!F11</f>
        <v>Finanzausgleich</v>
      </c>
      <c r="C10" s="779" t="s">
        <v>150</v>
      </c>
      <c r="D10" s="779" t="s">
        <v>151</v>
      </c>
      <c r="E10" s="783"/>
      <c r="F10" s="783"/>
      <c r="G10" s="783"/>
      <c r="H10" s="783"/>
      <c r="I10" s="783"/>
      <c r="J10" s="783"/>
    </row>
    <row r="11" spans="1:10" s="207" customFormat="1" ht="12.75" x14ac:dyDescent="0.2">
      <c r="A11" s="5"/>
      <c r="B11" s="477" t="str">
        <f>(VI_2!F12)</f>
        <v>2017</v>
      </c>
      <c r="C11" s="779" t="s">
        <v>27</v>
      </c>
      <c r="D11" s="779" t="s">
        <v>27</v>
      </c>
      <c r="E11" s="783"/>
      <c r="F11" s="783"/>
      <c r="G11" s="783"/>
      <c r="H11" s="783"/>
      <c r="I11" s="783"/>
      <c r="J11" s="783"/>
    </row>
    <row r="12" spans="1:10" s="207" customFormat="1" ht="11.25" x14ac:dyDescent="0.2">
      <c r="B12" s="238"/>
      <c r="C12" s="73"/>
    </row>
    <row r="13" spans="1:10" x14ac:dyDescent="0.2">
      <c r="B13" s="206"/>
    </row>
    <row r="14" spans="1:10" x14ac:dyDescent="0.2">
      <c r="A14" t="str">
        <f>VI_2!A15</f>
        <v>Beckenried **</v>
      </c>
      <c r="B14" s="509">
        <f ca="1">VI_2!F15</f>
        <v>1996842.83</v>
      </c>
      <c r="C14" s="83">
        <f ca="1">ROUND(B14/$B$26*$C$26,0)</f>
        <v>1128211</v>
      </c>
      <c r="D14" s="83">
        <f ca="1">B14-C14</f>
        <v>868631.83000000007</v>
      </c>
      <c r="F14" s="245">
        <f ca="1">B14/$B$26*$C$26</f>
        <v>1128211.2126548265</v>
      </c>
    </row>
    <row r="15" spans="1:10" x14ac:dyDescent="0.2">
      <c r="A15" t="str">
        <f>VI_2!A16</f>
        <v>Buochs **</v>
      </c>
      <c r="B15" s="509">
        <f ca="1">VI_2!F16</f>
        <v>3070252.1399999997</v>
      </c>
      <c r="C15" s="83">
        <f ca="1">ROUND(B15/$B$26*$C$26,0)</f>
        <v>1734685</v>
      </c>
      <c r="D15" s="83">
        <f t="shared" ref="D15:D23" ca="1" si="0">B15-C15</f>
        <v>1335567.1399999997</v>
      </c>
      <c r="F15" s="245">
        <f t="shared" ref="F15:F24" ca="1" si="1">B15/$B$26*$C$26</f>
        <v>1734684.7924057576</v>
      </c>
    </row>
    <row r="16" spans="1:10" x14ac:dyDescent="0.2">
      <c r="A16" t="str">
        <f>VI_2!A17</f>
        <v>Dallenwil **</v>
      </c>
      <c r="B16" s="509">
        <f ca="1">VI_2!F17</f>
        <v>2810201.5604960197</v>
      </c>
      <c r="C16" s="83">
        <f t="shared" ref="C16:C23" ca="1" si="2">ROUND(B16/$B$26*$C$26,0)</f>
        <v>1587757</v>
      </c>
      <c r="D16" s="83">
        <f t="shared" ca="1" si="0"/>
        <v>1222444.5604960197</v>
      </c>
      <c r="F16" s="245">
        <f t="shared" ca="1" si="1"/>
        <v>1587756.8643555688</v>
      </c>
    </row>
    <row r="17" spans="1:6" x14ac:dyDescent="0.2">
      <c r="A17" t="str">
        <f>VI_2!A18</f>
        <v>Emmetten</v>
      </c>
      <c r="B17" s="509">
        <f ca="1">VI_2!F18</f>
        <v>726952.2150529814</v>
      </c>
      <c r="C17" s="83">
        <f t="shared" ca="1" si="2"/>
        <v>410726</v>
      </c>
      <c r="D17" s="83">
        <f t="shared" ca="1" si="0"/>
        <v>316226.2150529814</v>
      </c>
      <c r="F17" s="245">
        <f t="shared" ca="1" si="1"/>
        <v>410726.18624022417</v>
      </c>
    </row>
    <row r="18" spans="1:6" x14ac:dyDescent="0.2">
      <c r="A18" t="str">
        <f>VI_2!A19</f>
        <v>Ennetbürgen **</v>
      </c>
      <c r="B18" s="509">
        <f ca="1">VI_2!F19</f>
        <v>0</v>
      </c>
      <c r="C18" s="83">
        <f t="shared" ca="1" si="2"/>
        <v>0</v>
      </c>
      <c r="D18" s="83">
        <f t="shared" ca="1" si="0"/>
        <v>0</v>
      </c>
      <c r="F18" s="245">
        <f t="shared" ca="1" si="1"/>
        <v>0</v>
      </c>
    </row>
    <row r="19" spans="1:6" x14ac:dyDescent="0.2">
      <c r="A19" t="str">
        <f>VI_2!A20</f>
        <v>Ennetmoos **</v>
      </c>
      <c r="B19" s="509">
        <f ca="1">VI_2!F20</f>
        <v>2209311.5155833666</v>
      </c>
      <c r="C19" s="83">
        <f t="shared" ca="1" si="2"/>
        <v>1248255</v>
      </c>
      <c r="D19" s="83">
        <f t="shared" ca="1" si="0"/>
        <v>961056.51558336662</v>
      </c>
      <c r="F19" s="245">
        <f t="shared" ca="1" si="1"/>
        <v>1248255.4894561144</v>
      </c>
    </row>
    <row r="20" spans="1:6" x14ac:dyDescent="0.2">
      <c r="A20" t="str">
        <f>VI_2!A21</f>
        <v>Hergiswil **</v>
      </c>
      <c r="B20" s="509">
        <f ca="1">VI_2!F21</f>
        <v>271531</v>
      </c>
      <c r="C20" s="83">
        <f t="shared" ca="1" si="2"/>
        <v>153414</v>
      </c>
      <c r="D20" s="83">
        <f t="shared" ca="1" si="0"/>
        <v>118117</v>
      </c>
      <c r="F20" s="245">
        <f t="shared" ca="1" si="1"/>
        <v>153414.33696280324</v>
      </c>
    </row>
    <row r="21" spans="1:6" x14ac:dyDescent="0.2">
      <c r="A21" t="str">
        <f>VI_2!A22</f>
        <v>Oberdorf</v>
      </c>
      <c r="B21" s="509">
        <f ca="1">VI_2!F22</f>
        <v>3481479.3099999996</v>
      </c>
      <c r="C21" s="83">
        <f t="shared" ca="1" si="2"/>
        <v>1967027</v>
      </c>
      <c r="D21" s="83">
        <f t="shared" ca="1" si="0"/>
        <v>1514452.3099999996</v>
      </c>
      <c r="F21" s="245">
        <f t="shared" ca="1" si="1"/>
        <v>1967027.1165847278</v>
      </c>
    </row>
    <row r="22" spans="1:6" x14ac:dyDescent="0.2">
      <c r="A22" t="str">
        <f>VI_2!A23</f>
        <v>Stans **</v>
      </c>
      <c r="B22" s="509">
        <f ca="1">VI_2!F23</f>
        <v>0</v>
      </c>
      <c r="C22" s="83">
        <f t="shared" ca="1" si="2"/>
        <v>0</v>
      </c>
      <c r="D22" s="83">
        <f t="shared" ca="1" si="0"/>
        <v>0</v>
      </c>
      <c r="F22" s="245">
        <f t="shared" ca="1" si="1"/>
        <v>0</v>
      </c>
    </row>
    <row r="23" spans="1:6" x14ac:dyDescent="0.2">
      <c r="A23" t="str">
        <f>VI_2!A24</f>
        <v>Stansstad</v>
      </c>
      <c r="B23" s="509">
        <f ca="1">VI_2!F24</f>
        <v>0</v>
      </c>
      <c r="C23" s="83">
        <f t="shared" ca="1" si="2"/>
        <v>0</v>
      </c>
      <c r="D23" s="83">
        <f t="shared" ca="1" si="0"/>
        <v>0</v>
      </c>
      <c r="F23" s="245">
        <f t="shared" ca="1" si="1"/>
        <v>0</v>
      </c>
    </row>
    <row r="24" spans="1:6" x14ac:dyDescent="0.2">
      <c r="A24" t="str">
        <f>VI_2!A25</f>
        <v>Wolfenschiessen</v>
      </c>
      <c r="B24" s="509">
        <f ca="1">VI_2!F25</f>
        <v>3923916.3888676325</v>
      </c>
      <c r="C24" s="83">
        <f ca="1">ROUND(B24/$B$26*$C$26,0)</f>
        <v>2217003</v>
      </c>
      <c r="D24" s="83">
        <f ca="1">B24-C24</f>
        <v>1706913.3888676325</v>
      </c>
      <c r="F24" s="245">
        <f t="shared" ca="1" si="1"/>
        <v>2217002.9613399762</v>
      </c>
    </row>
    <row r="25" spans="1:6" x14ac:dyDescent="0.2">
      <c r="B25" s="206"/>
    </row>
    <row r="26" spans="1:6" ht="15" x14ac:dyDescent="0.25">
      <c r="A26" s="466" t="str">
        <f>VI_2!A27</f>
        <v>Finanzschwache Gemeinden</v>
      </c>
      <c r="B26" s="33">
        <f ca="1">VI_2!F27</f>
        <v>18490486.959999997</v>
      </c>
      <c r="C26" s="33">
        <f ca="1">D41</f>
        <v>10447078.959999997</v>
      </c>
      <c r="D26" s="33">
        <f ca="1">SUM(D14:D24)</f>
        <v>8043408.959999999</v>
      </c>
      <c r="F26" s="83">
        <f ca="1">SUM(C26:D26)</f>
        <v>18490487.919999994</v>
      </c>
    </row>
    <row r="27" spans="1:6" x14ac:dyDescent="0.2">
      <c r="B27" s="467">
        <v>1</v>
      </c>
      <c r="C27" s="467">
        <f ca="1">C26/B26</f>
        <v>0.56499750291054529</v>
      </c>
      <c r="D27" s="467">
        <f ca="1">D26/B26</f>
        <v>0.43500254900804408</v>
      </c>
    </row>
    <row r="28" spans="1:6" ht="15" x14ac:dyDescent="0.25">
      <c r="B28" s="33"/>
    </row>
    <row r="29" spans="1:6" hidden="1" x14ac:dyDescent="0.2">
      <c r="A29" t="str">
        <f>VI_2!A30</f>
        <v>Beckenried **</v>
      </c>
      <c r="B29" s="509">
        <f ca="1">VI_2!F30</f>
        <v>0</v>
      </c>
      <c r="C29" s="240"/>
      <c r="D29" s="240"/>
    </row>
    <row r="30" spans="1:6" hidden="1" x14ac:dyDescent="0.2">
      <c r="A30" t="str">
        <f>VI_2!A31</f>
        <v>Buochs **</v>
      </c>
      <c r="B30" s="509">
        <f ca="1">VI_2!F31</f>
        <v>0</v>
      </c>
    </row>
    <row r="31" spans="1:6" hidden="1" x14ac:dyDescent="0.2">
      <c r="A31" t="str">
        <f>VI_2!A32</f>
        <v>Dallenwil **</v>
      </c>
      <c r="B31" s="509">
        <f ca="1">VI_2!F32</f>
        <v>0</v>
      </c>
    </row>
    <row r="32" spans="1:6" hidden="1" x14ac:dyDescent="0.2">
      <c r="A32" t="str">
        <f>VI_2!A33</f>
        <v>Emmetten</v>
      </c>
      <c r="B32" s="509">
        <f ca="1">VI_2!F33</f>
        <v>0</v>
      </c>
    </row>
    <row r="33" spans="1:5" x14ac:dyDescent="0.2">
      <c r="A33" t="str">
        <f>VI_2!A34</f>
        <v>Ennetbürgen **</v>
      </c>
      <c r="B33" s="509">
        <f ca="1">VI_2!F34</f>
        <v>247266</v>
      </c>
      <c r="D33" s="509">
        <f ca="1">SUM(B33:C33)</f>
        <v>247266</v>
      </c>
    </row>
    <row r="34" spans="1:5" hidden="1" x14ac:dyDescent="0.2">
      <c r="A34" t="str">
        <f>VI_2!A35</f>
        <v>Ennetmoos **</v>
      </c>
      <c r="B34" s="509">
        <f ca="1">VI_2!F35</f>
        <v>0</v>
      </c>
      <c r="D34" s="509">
        <f t="shared" ref="D34:D39" ca="1" si="3">SUM(B34:C34)</f>
        <v>0</v>
      </c>
    </row>
    <row r="35" spans="1:5" x14ac:dyDescent="0.2">
      <c r="A35" t="str">
        <f>VI_2!A36</f>
        <v>Hergiswil **</v>
      </c>
      <c r="B35" s="509">
        <f ca="1">VI_2!F36</f>
        <v>9246993</v>
      </c>
      <c r="C35" s="509">
        <f ca="1">SUM(VI_2!F49)*-1</f>
        <v>-509031.04000000283</v>
      </c>
      <c r="D35" s="509">
        <f t="shared" ca="1" si="3"/>
        <v>8737961.9599999972</v>
      </c>
    </row>
    <row r="36" spans="1:5" hidden="1" x14ac:dyDescent="0.2">
      <c r="A36" t="str">
        <f>VI_2!A37</f>
        <v>Oberdorf</v>
      </c>
      <c r="B36" s="509">
        <f ca="1">VI_2!F37</f>
        <v>0</v>
      </c>
      <c r="D36" s="509">
        <f t="shared" ca="1" si="3"/>
        <v>0</v>
      </c>
    </row>
    <row r="37" spans="1:5" x14ac:dyDescent="0.2">
      <c r="A37" t="str">
        <f>VI_2!A38</f>
        <v>Stans **</v>
      </c>
      <c r="B37" s="509">
        <f ca="1">VI_2!F38</f>
        <v>608616</v>
      </c>
      <c r="D37" s="509">
        <f t="shared" ca="1" si="3"/>
        <v>608616</v>
      </c>
    </row>
    <row r="38" spans="1:5" x14ac:dyDescent="0.2">
      <c r="A38" t="str">
        <f>VI_2!A39</f>
        <v>Stansstad</v>
      </c>
      <c r="B38" s="509">
        <f ca="1">VI_2!F39</f>
        <v>853235</v>
      </c>
      <c r="D38" s="509">
        <f t="shared" ca="1" si="3"/>
        <v>853235</v>
      </c>
    </row>
    <row r="39" spans="1:5" hidden="1" x14ac:dyDescent="0.2">
      <c r="A39" t="str">
        <f>VI_2!A40</f>
        <v>Wolfenschiessen</v>
      </c>
      <c r="B39" s="509">
        <f ca="1">VI_2!F40</f>
        <v>0</v>
      </c>
      <c r="D39" s="509">
        <f t="shared" ca="1" si="3"/>
        <v>0</v>
      </c>
    </row>
    <row r="40" spans="1:5" ht="15" x14ac:dyDescent="0.25">
      <c r="B40" s="33"/>
      <c r="D40" s="33"/>
    </row>
    <row r="41" spans="1:5" ht="15" x14ac:dyDescent="0.25">
      <c r="A41" s="466" t="str">
        <f>VI_2!A42</f>
        <v>Finanzstarke Gemeinden</v>
      </c>
      <c r="B41" s="33">
        <f ca="1">VI_2!F42</f>
        <v>10956110</v>
      </c>
      <c r="D41" s="33">
        <f ca="1">SUM(D33:D40)</f>
        <v>10447078.959999997</v>
      </c>
    </row>
    <row r="43" spans="1:5" x14ac:dyDescent="0.2">
      <c r="A43" t="s">
        <v>191</v>
      </c>
    </row>
    <row r="45" spans="1:5" x14ac:dyDescent="0.2">
      <c r="A45" s="468" t="s">
        <v>247</v>
      </c>
      <c r="B45" s="469"/>
      <c r="C45" s="470">
        <f ca="1">SUM(C14:C24)</f>
        <v>10447078</v>
      </c>
      <c r="D45" s="470">
        <f ca="1">SUM(II_2!C36)</f>
        <v>8043408</v>
      </c>
      <c r="E45" s="471"/>
    </row>
    <row r="46" spans="1:5" x14ac:dyDescent="0.2">
      <c r="A46" s="472" t="s">
        <v>248</v>
      </c>
      <c r="B46" s="473"/>
      <c r="C46" s="474">
        <f ca="1">D41-C45</f>
        <v>0.95999999716877937</v>
      </c>
      <c r="D46" s="474">
        <f ca="1">D26-D45</f>
        <v>0.95999999903142452</v>
      </c>
      <c r="E46" s="475"/>
    </row>
  </sheetData>
  <pageMargins left="0.59055118110236227" right="0.59055118110236227" top="0.27559055118110237" bottom="0.47244094488188981" header="0.51181102362204722" footer="0.31496062992125984"/>
  <pageSetup paperSize="9" orientation="landscape" r:id="rId1"/>
  <headerFooter alignWithMargins="0">
    <oddFooter>&amp;C&amp;8Finanzausgleich / &amp;F / &amp;A / &amp;D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9">
    <tabColor rgb="FF00B0F0"/>
  </sheetPr>
  <dimension ref="A1:H219"/>
  <sheetViews>
    <sheetView workbookViewId="0">
      <pane ySplit="4" topLeftCell="A5" activePane="bottomLeft" state="frozen"/>
      <selection activeCell="L24" sqref="L24"/>
      <selection pane="bottomLeft" activeCell="L24" sqref="L24"/>
    </sheetView>
  </sheetViews>
  <sheetFormatPr baseColWidth="10" defaultColWidth="11" defaultRowHeight="12.75" x14ac:dyDescent="0.2"/>
  <cols>
    <col min="1" max="1" width="11" style="301"/>
    <col min="2" max="2" width="11" style="751"/>
    <col min="3" max="4" width="11" style="496"/>
    <col min="5" max="5" width="11" style="752"/>
    <col min="6" max="16384" width="11" style="496"/>
  </cols>
  <sheetData>
    <row r="1" spans="1:8" x14ac:dyDescent="0.2">
      <c r="A1" s="299" t="s">
        <v>174</v>
      </c>
      <c r="B1" s="747"/>
      <c r="C1" s="495"/>
      <c r="D1" s="495"/>
      <c r="E1" s="748"/>
      <c r="F1" s="495"/>
      <c r="G1" s="495"/>
    </row>
    <row r="2" spans="1:8" ht="23.25" x14ac:dyDescent="0.35">
      <c r="A2" s="302" t="s">
        <v>168</v>
      </c>
      <c r="B2" s="749"/>
      <c r="C2" s="497"/>
      <c r="D2" s="497"/>
      <c r="E2" s="750"/>
      <c r="F2" s="497"/>
      <c r="G2" s="497"/>
    </row>
    <row r="3" spans="1:8" x14ac:dyDescent="0.2">
      <c r="A3" s="301" t="s">
        <v>175</v>
      </c>
      <c r="D3" s="499" t="s">
        <v>287</v>
      </c>
    </row>
    <row r="4" spans="1:8" x14ac:dyDescent="0.2">
      <c r="A4" s="301" t="s">
        <v>176</v>
      </c>
      <c r="B4" s="751" t="s">
        <v>102</v>
      </c>
      <c r="C4" s="496" t="s">
        <v>177</v>
      </c>
      <c r="D4" s="753" t="s">
        <v>102</v>
      </c>
      <c r="E4" s="752" t="s">
        <v>102</v>
      </c>
      <c r="F4" s="496" t="s">
        <v>177</v>
      </c>
    </row>
    <row r="5" spans="1:8" x14ac:dyDescent="0.2">
      <c r="A5" s="998">
        <f t="shared" ref="A5:A8" ca="1" si="0">A6-1</f>
        <v>85</v>
      </c>
      <c r="B5" s="751">
        <f t="shared" ref="B5:B9" ca="1" si="1">ROUND((E5*D5),4)</f>
        <v>-0.35199999999999998</v>
      </c>
      <c r="C5" s="498">
        <f t="shared" ref="C5:C8" ca="1" si="2">SUM(C6+B5)</f>
        <v>2.6400000000000006</v>
      </c>
      <c r="D5" s="755">
        <f t="shared" ref="D5:E7" ca="1" si="3">D6</f>
        <v>0.95652173913043492</v>
      </c>
      <c r="E5" s="301">
        <f t="shared" si="3"/>
        <v>-0.36799999999999994</v>
      </c>
      <c r="F5" s="301">
        <v>2.76</v>
      </c>
      <c r="G5" s="500">
        <f t="shared" ref="G5:G9" ca="1" si="4">C5/F5</f>
        <v>0.95652173913043503</v>
      </c>
    </row>
    <row r="6" spans="1:8" x14ac:dyDescent="0.2">
      <c r="A6" s="998">
        <f t="shared" ca="1" si="0"/>
        <v>86</v>
      </c>
      <c r="B6" s="751">
        <f t="shared" ca="1" si="1"/>
        <v>-0.35199999999999998</v>
      </c>
      <c r="C6" s="498">
        <f t="shared" ca="1" si="2"/>
        <v>2.9920000000000004</v>
      </c>
      <c r="D6" s="755">
        <f t="shared" ca="1" si="3"/>
        <v>0.95652173913043492</v>
      </c>
      <c r="E6" s="301">
        <f t="shared" si="3"/>
        <v>-0.36799999999999994</v>
      </c>
      <c r="F6" s="301">
        <v>3.1279999999999997</v>
      </c>
      <c r="G6" s="500">
        <f t="shared" ca="1" si="4"/>
        <v>0.95652173913043503</v>
      </c>
    </row>
    <row r="7" spans="1:8" x14ac:dyDescent="0.2">
      <c r="A7" s="998">
        <f t="shared" ca="1" si="0"/>
        <v>87</v>
      </c>
      <c r="B7" s="751">
        <f t="shared" ca="1" si="1"/>
        <v>-0.35199999999999998</v>
      </c>
      <c r="C7" s="498">
        <f t="shared" ca="1" si="2"/>
        <v>3.3440000000000003</v>
      </c>
      <c r="D7" s="755">
        <f t="shared" ca="1" si="3"/>
        <v>0.95652173913043492</v>
      </c>
      <c r="E7" s="301">
        <f t="shared" si="3"/>
        <v>-0.36799999999999994</v>
      </c>
      <c r="F7" s="301">
        <v>3.4959999999999996</v>
      </c>
      <c r="G7" s="500">
        <f t="shared" ca="1" si="4"/>
        <v>0.95652173913043503</v>
      </c>
    </row>
    <row r="8" spans="1:8" x14ac:dyDescent="0.2">
      <c r="A8" s="998">
        <f t="shared" ca="1" si="0"/>
        <v>88</v>
      </c>
      <c r="B8" s="751">
        <f t="shared" ca="1" si="1"/>
        <v>-0.35199999999999998</v>
      </c>
      <c r="C8" s="498">
        <f t="shared" ca="1" si="2"/>
        <v>3.6960000000000002</v>
      </c>
      <c r="D8" s="755">
        <f ca="1">D9</f>
        <v>0.95652173913043492</v>
      </c>
      <c r="E8" s="301">
        <f>E9</f>
        <v>-0.36799999999999994</v>
      </c>
      <c r="F8" s="301">
        <v>3.8639999999999994</v>
      </c>
      <c r="G8" s="500">
        <f t="shared" ca="1" si="4"/>
        <v>0.95652173913043492</v>
      </c>
    </row>
    <row r="9" spans="1:8" x14ac:dyDescent="0.2">
      <c r="A9" s="998">
        <f ca="1">A10-1</f>
        <v>89</v>
      </c>
      <c r="B9" s="751">
        <f t="shared" ca="1" si="1"/>
        <v>-0.35199999999999998</v>
      </c>
      <c r="C9" s="498">
        <f ca="1">SUM(C10+B9)</f>
        <v>4.048</v>
      </c>
      <c r="D9" s="755">
        <f ca="1">D10</f>
        <v>0.95652173913043492</v>
      </c>
      <c r="E9" s="301">
        <f>E11*-1</f>
        <v>-0.36799999999999994</v>
      </c>
      <c r="F9" s="301">
        <v>4.2319999999999993</v>
      </c>
      <c r="G9" s="500">
        <f t="shared" ca="1" si="4"/>
        <v>0.95652173913043492</v>
      </c>
    </row>
    <row r="10" spans="1:8" x14ac:dyDescent="0.2">
      <c r="A10" s="764">
        <f ca="1">SUM(Para_2!L33)*100</f>
        <v>90</v>
      </c>
      <c r="C10" s="496">
        <f ca="1">SUM(F10*D10)</f>
        <v>4.4000000000000004</v>
      </c>
      <c r="D10" s="754">
        <f ca="1">SUM(Para_2!L32)</f>
        <v>0.95652173913043492</v>
      </c>
      <c r="F10" s="496">
        <v>4.5999999999999996</v>
      </c>
      <c r="G10" s="500">
        <f t="shared" ref="G10:G73" ca="1" si="5">C10/F10</f>
        <v>0.95652173913043492</v>
      </c>
    </row>
    <row r="11" spans="1:8" x14ac:dyDescent="0.2">
      <c r="A11" s="301">
        <f ca="1">A10+1</f>
        <v>91</v>
      </c>
      <c r="B11" s="751">
        <f ca="1">ROUND((E11*D11),4)</f>
        <v>0.35199999999999998</v>
      </c>
      <c r="C11" s="498">
        <f ca="1">SUM(C10+B11)</f>
        <v>4.7520000000000007</v>
      </c>
      <c r="D11" s="755">
        <f ca="1">D10</f>
        <v>0.95652173913043492</v>
      </c>
      <c r="E11" s="752">
        <v>0.36799999999999994</v>
      </c>
      <c r="F11" s="498">
        <f>SUM(F10+E11)</f>
        <v>4.968</v>
      </c>
      <c r="G11" s="500">
        <f t="shared" ca="1" si="5"/>
        <v>0.95652173913043492</v>
      </c>
    </row>
    <row r="12" spans="1:8" x14ac:dyDescent="0.2">
      <c r="A12" s="301">
        <f t="shared" ref="A12:A75" ca="1" si="6">A11+1</f>
        <v>92</v>
      </c>
      <c r="B12" s="751">
        <f t="shared" ref="B12:B75" ca="1" si="7">ROUND((E12*D12),4)</f>
        <v>0.35199999999999998</v>
      </c>
      <c r="C12" s="498">
        <f t="shared" ref="C12:C75" ca="1" si="8">SUM(C11+B12)</f>
        <v>5.104000000000001</v>
      </c>
      <c r="D12" s="755">
        <f ca="1">D11</f>
        <v>0.95652173913043492</v>
      </c>
      <c r="E12" s="752">
        <v>0.36799999999999994</v>
      </c>
      <c r="F12" s="498">
        <f t="shared" ref="F12:F75" si="9">SUM(F11+E12)</f>
        <v>5.3360000000000003</v>
      </c>
      <c r="G12" s="500">
        <f t="shared" ca="1" si="5"/>
        <v>0.95652173913043492</v>
      </c>
      <c r="H12" s="500"/>
    </row>
    <row r="13" spans="1:8" x14ac:dyDescent="0.2">
      <c r="A13" s="301">
        <f t="shared" ca="1" si="6"/>
        <v>93</v>
      </c>
      <c r="B13" s="751">
        <f t="shared" ca="1" si="7"/>
        <v>0.35199999999999998</v>
      </c>
      <c r="C13" s="498">
        <f t="shared" ca="1" si="8"/>
        <v>5.4560000000000013</v>
      </c>
      <c r="D13" s="755">
        <f t="shared" ref="D13:D76" ca="1" si="10">D12</f>
        <v>0.95652173913043492</v>
      </c>
      <c r="E13" s="752">
        <v>0.36799999999999994</v>
      </c>
      <c r="F13" s="498">
        <f t="shared" si="9"/>
        <v>5.7040000000000006</v>
      </c>
      <c r="G13" s="500">
        <f t="shared" ca="1" si="5"/>
        <v>0.95652173913043492</v>
      </c>
      <c r="H13" s="500"/>
    </row>
    <row r="14" spans="1:8" x14ac:dyDescent="0.2">
      <c r="A14" s="301">
        <f t="shared" ca="1" si="6"/>
        <v>94</v>
      </c>
      <c r="B14" s="751">
        <f t="shared" ca="1" si="7"/>
        <v>0.35199999999999998</v>
      </c>
      <c r="C14" s="498">
        <f t="shared" ca="1" si="8"/>
        <v>5.8080000000000016</v>
      </c>
      <c r="D14" s="755">
        <f t="shared" ca="1" si="10"/>
        <v>0.95652173913043492</v>
      </c>
      <c r="E14" s="752">
        <v>0.36799999999999994</v>
      </c>
      <c r="F14" s="498">
        <f t="shared" si="9"/>
        <v>6.072000000000001</v>
      </c>
      <c r="G14" s="500">
        <f t="shared" ca="1" si="5"/>
        <v>0.95652173913043492</v>
      </c>
      <c r="H14" s="500"/>
    </row>
    <row r="15" spans="1:8" x14ac:dyDescent="0.2">
      <c r="A15" s="301">
        <f t="shared" ca="1" si="6"/>
        <v>95</v>
      </c>
      <c r="B15" s="751">
        <f t="shared" ca="1" si="7"/>
        <v>0.35199999999999998</v>
      </c>
      <c r="C15" s="498">
        <f t="shared" ca="1" si="8"/>
        <v>6.1600000000000019</v>
      </c>
      <c r="D15" s="755">
        <f t="shared" ca="1" si="10"/>
        <v>0.95652173913043492</v>
      </c>
      <c r="E15" s="752">
        <v>0.36799999999999994</v>
      </c>
      <c r="F15" s="498">
        <f t="shared" si="9"/>
        <v>6.4400000000000013</v>
      </c>
      <c r="G15" s="500">
        <f t="shared" ca="1" si="5"/>
        <v>0.95652173913043492</v>
      </c>
      <c r="H15" s="500"/>
    </row>
    <row r="16" spans="1:8" x14ac:dyDescent="0.2">
      <c r="A16" s="301">
        <f t="shared" ca="1" si="6"/>
        <v>96</v>
      </c>
      <c r="B16" s="751">
        <f t="shared" ca="1" si="7"/>
        <v>0.39600000000000002</v>
      </c>
      <c r="C16" s="498">
        <f t="shared" ca="1" si="8"/>
        <v>6.5560000000000018</v>
      </c>
      <c r="D16" s="755">
        <f t="shared" ca="1" si="10"/>
        <v>0.95652173913043492</v>
      </c>
      <c r="E16" s="752">
        <v>0.41399999999999998</v>
      </c>
      <c r="F16" s="498">
        <f t="shared" si="9"/>
        <v>6.854000000000001</v>
      </c>
      <c r="G16" s="500">
        <f t="shared" ca="1" si="5"/>
        <v>0.95652173913043492</v>
      </c>
      <c r="H16" s="500"/>
    </row>
    <row r="17" spans="1:8" x14ac:dyDescent="0.2">
      <c r="A17" s="301">
        <f t="shared" ca="1" si="6"/>
        <v>97</v>
      </c>
      <c r="B17" s="751">
        <f t="shared" ca="1" si="7"/>
        <v>0.39600000000000002</v>
      </c>
      <c r="C17" s="498">
        <f t="shared" ca="1" si="8"/>
        <v>6.9520000000000017</v>
      </c>
      <c r="D17" s="755">
        <f t="shared" ca="1" si="10"/>
        <v>0.95652173913043492</v>
      </c>
      <c r="E17" s="752">
        <v>0.41399999999999998</v>
      </c>
      <c r="F17" s="498">
        <f t="shared" si="9"/>
        <v>7.2680000000000007</v>
      </c>
      <c r="G17" s="500">
        <f t="shared" ca="1" si="5"/>
        <v>0.95652173913043492</v>
      </c>
      <c r="H17" s="500"/>
    </row>
    <row r="18" spans="1:8" x14ac:dyDescent="0.2">
      <c r="A18" s="301">
        <f t="shared" ca="1" si="6"/>
        <v>98</v>
      </c>
      <c r="B18" s="751">
        <f t="shared" ca="1" si="7"/>
        <v>0.39600000000000002</v>
      </c>
      <c r="C18" s="498">
        <f t="shared" ca="1" si="8"/>
        <v>7.3480000000000016</v>
      </c>
      <c r="D18" s="755">
        <f t="shared" ca="1" si="10"/>
        <v>0.95652173913043492</v>
      </c>
      <c r="E18" s="752">
        <v>0.41399999999999998</v>
      </c>
      <c r="F18" s="498">
        <f t="shared" si="9"/>
        <v>7.6820000000000004</v>
      </c>
      <c r="G18" s="500">
        <f t="shared" ca="1" si="5"/>
        <v>0.95652173913043492</v>
      </c>
      <c r="H18" s="500"/>
    </row>
    <row r="19" spans="1:8" x14ac:dyDescent="0.2">
      <c r="A19" s="301">
        <f t="shared" ca="1" si="6"/>
        <v>99</v>
      </c>
      <c r="B19" s="751">
        <f t="shared" ca="1" si="7"/>
        <v>0.39600000000000002</v>
      </c>
      <c r="C19" s="498">
        <f t="shared" ca="1" si="8"/>
        <v>7.7440000000000015</v>
      </c>
      <c r="D19" s="755">
        <f t="shared" ca="1" si="10"/>
        <v>0.95652173913043492</v>
      </c>
      <c r="E19" s="752">
        <v>0.41399999999999998</v>
      </c>
      <c r="F19" s="498">
        <f t="shared" si="9"/>
        <v>8.0960000000000001</v>
      </c>
      <c r="G19" s="500">
        <f t="shared" ca="1" si="5"/>
        <v>0.95652173913043492</v>
      </c>
      <c r="H19" s="500"/>
    </row>
    <row r="20" spans="1:8" x14ac:dyDescent="0.2">
      <c r="A20" s="301">
        <f t="shared" ca="1" si="6"/>
        <v>100</v>
      </c>
      <c r="B20" s="751">
        <f t="shared" ca="1" si="7"/>
        <v>0.39600000000000002</v>
      </c>
      <c r="C20" s="498">
        <f t="shared" ca="1" si="8"/>
        <v>8.1400000000000023</v>
      </c>
      <c r="D20" s="755">
        <f t="shared" ca="1" si="10"/>
        <v>0.95652173913043492</v>
      </c>
      <c r="E20" s="752">
        <v>0.41399999999999998</v>
      </c>
      <c r="F20" s="498">
        <f t="shared" si="9"/>
        <v>8.51</v>
      </c>
      <c r="G20" s="500">
        <f t="shared" ca="1" si="5"/>
        <v>0.95652173913043503</v>
      </c>
      <c r="H20" s="500"/>
    </row>
    <row r="21" spans="1:8" x14ac:dyDescent="0.2">
      <c r="A21" s="301">
        <f t="shared" ca="1" si="6"/>
        <v>101</v>
      </c>
      <c r="B21" s="751">
        <f t="shared" ca="1" si="7"/>
        <v>0.44</v>
      </c>
      <c r="C21" s="498">
        <f t="shared" ca="1" si="8"/>
        <v>8.5800000000000018</v>
      </c>
      <c r="D21" s="755">
        <f t="shared" ca="1" si="10"/>
        <v>0.95652173913043492</v>
      </c>
      <c r="E21" s="752">
        <v>0.45999999999999996</v>
      </c>
      <c r="F21" s="498">
        <f t="shared" si="9"/>
        <v>8.9699999999999989</v>
      </c>
      <c r="G21" s="500">
        <f t="shared" ca="1" si="5"/>
        <v>0.95652173913043514</v>
      </c>
      <c r="H21" s="500"/>
    </row>
    <row r="22" spans="1:8" x14ac:dyDescent="0.2">
      <c r="A22" s="301">
        <f t="shared" ca="1" si="6"/>
        <v>102</v>
      </c>
      <c r="B22" s="751">
        <f t="shared" ca="1" si="7"/>
        <v>0.44</v>
      </c>
      <c r="C22" s="498">
        <f t="shared" ca="1" si="8"/>
        <v>9.0200000000000014</v>
      </c>
      <c r="D22" s="755">
        <f t="shared" ca="1" si="10"/>
        <v>0.95652173913043492</v>
      </c>
      <c r="E22" s="752">
        <v>0.45999999999999996</v>
      </c>
      <c r="F22" s="498">
        <f t="shared" si="9"/>
        <v>9.43</v>
      </c>
      <c r="G22" s="500">
        <f t="shared" ca="1" si="5"/>
        <v>0.95652173913043492</v>
      </c>
      <c r="H22" s="500"/>
    </row>
    <row r="23" spans="1:8" x14ac:dyDescent="0.2">
      <c r="A23" s="301">
        <f t="shared" ca="1" si="6"/>
        <v>103</v>
      </c>
      <c r="B23" s="751">
        <f t="shared" ca="1" si="7"/>
        <v>0.44</v>
      </c>
      <c r="C23" s="498">
        <f t="shared" ca="1" si="8"/>
        <v>9.4600000000000009</v>
      </c>
      <c r="D23" s="755">
        <f t="shared" ca="1" si="10"/>
        <v>0.95652173913043492</v>
      </c>
      <c r="E23" s="752">
        <v>0.45999999999999996</v>
      </c>
      <c r="F23" s="498">
        <f t="shared" si="9"/>
        <v>9.89</v>
      </c>
      <c r="G23" s="500">
        <f t="shared" ca="1" si="5"/>
        <v>0.95652173913043481</v>
      </c>
      <c r="H23" s="500"/>
    </row>
    <row r="24" spans="1:8" x14ac:dyDescent="0.2">
      <c r="A24" s="301">
        <f t="shared" ca="1" si="6"/>
        <v>104</v>
      </c>
      <c r="B24" s="751">
        <f t="shared" ca="1" si="7"/>
        <v>0.44</v>
      </c>
      <c r="C24" s="498">
        <f t="shared" ca="1" si="8"/>
        <v>9.9</v>
      </c>
      <c r="D24" s="755">
        <f t="shared" ca="1" si="10"/>
        <v>0.95652173913043492</v>
      </c>
      <c r="E24" s="752">
        <v>0.45999999999999996</v>
      </c>
      <c r="F24" s="498">
        <f t="shared" si="9"/>
        <v>10.350000000000001</v>
      </c>
      <c r="G24" s="500">
        <f t="shared" ca="1" si="5"/>
        <v>0.9565217391304347</v>
      </c>
      <c r="H24" s="500"/>
    </row>
    <row r="25" spans="1:8" x14ac:dyDescent="0.2">
      <c r="A25" s="301">
        <f t="shared" ca="1" si="6"/>
        <v>105</v>
      </c>
      <c r="B25" s="751">
        <f t="shared" ca="1" si="7"/>
        <v>0.44</v>
      </c>
      <c r="C25" s="498">
        <f t="shared" ca="1" si="8"/>
        <v>10.34</v>
      </c>
      <c r="D25" s="755">
        <f t="shared" ca="1" si="10"/>
        <v>0.95652173913043492</v>
      </c>
      <c r="E25" s="752">
        <v>0.45999999999999996</v>
      </c>
      <c r="F25" s="498">
        <f t="shared" si="9"/>
        <v>10.810000000000002</v>
      </c>
      <c r="G25" s="500">
        <f t="shared" ca="1" si="5"/>
        <v>0.95652173913043459</v>
      </c>
      <c r="H25" s="500"/>
    </row>
    <row r="26" spans="1:8" x14ac:dyDescent="0.2">
      <c r="A26" s="301">
        <f t="shared" ca="1" si="6"/>
        <v>106</v>
      </c>
      <c r="B26" s="751">
        <f t="shared" ca="1" si="7"/>
        <v>0.44</v>
      </c>
      <c r="C26" s="498">
        <f t="shared" ca="1" si="8"/>
        <v>10.78</v>
      </c>
      <c r="D26" s="755">
        <f t="shared" ca="1" si="10"/>
        <v>0.95652173913043492</v>
      </c>
      <c r="E26" s="752">
        <v>0.45999999999999996</v>
      </c>
      <c r="F26" s="498">
        <f t="shared" si="9"/>
        <v>11.270000000000003</v>
      </c>
      <c r="G26" s="500">
        <f t="shared" ca="1" si="5"/>
        <v>0.95652173913043448</v>
      </c>
    </row>
    <row r="27" spans="1:8" x14ac:dyDescent="0.2">
      <c r="A27" s="301">
        <f t="shared" ca="1" si="6"/>
        <v>107</v>
      </c>
      <c r="B27" s="751">
        <f t="shared" ca="1" si="7"/>
        <v>0.44</v>
      </c>
      <c r="C27" s="498">
        <f t="shared" ca="1" si="8"/>
        <v>11.219999999999999</v>
      </c>
      <c r="D27" s="755">
        <f t="shared" ca="1" si="10"/>
        <v>0.95652173913043492</v>
      </c>
      <c r="E27" s="752">
        <v>0.45999999999999996</v>
      </c>
      <c r="F27" s="498">
        <f t="shared" si="9"/>
        <v>11.730000000000004</v>
      </c>
      <c r="G27" s="500">
        <f t="shared" ca="1" si="5"/>
        <v>0.95652173913043437</v>
      </c>
    </row>
    <row r="28" spans="1:8" x14ac:dyDescent="0.2">
      <c r="A28" s="301">
        <f t="shared" ca="1" si="6"/>
        <v>108</v>
      </c>
      <c r="B28" s="751">
        <f t="shared" ca="1" si="7"/>
        <v>0.44</v>
      </c>
      <c r="C28" s="498">
        <f t="shared" ca="1" si="8"/>
        <v>11.659999999999998</v>
      </c>
      <c r="D28" s="755">
        <f t="shared" ca="1" si="10"/>
        <v>0.95652173913043492</v>
      </c>
      <c r="E28" s="752">
        <v>0.45999999999999996</v>
      </c>
      <c r="F28" s="498">
        <f t="shared" si="9"/>
        <v>12.190000000000005</v>
      </c>
      <c r="G28" s="500">
        <f t="shared" ca="1" si="5"/>
        <v>0.95652173913043426</v>
      </c>
    </row>
    <row r="29" spans="1:8" x14ac:dyDescent="0.2">
      <c r="A29" s="301">
        <f t="shared" ca="1" si="6"/>
        <v>109</v>
      </c>
      <c r="B29" s="751">
        <f t="shared" ca="1" si="7"/>
        <v>0.44</v>
      </c>
      <c r="C29" s="498">
        <f t="shared" ca="1" si="8"/>
        <v>12.099999999999998</v>
      </c>
      <c r="D29" s="755">
        <f t="shared" ca="1" si="10"/>
        <v>0.95652173913043492</v>
      </c>
      <c r="E29" s="752">
        <v>0.45999999999999996</v>
      </c>
      <c r="F29" s="498">
        <f t="shared" si="9"/>
        <v>12.650000000000006</v>
      </c>
      <c r="G29" s="500">
        <f t="shared" ca="1" si="5"/>
        <v>0.95652173913043415</v>
      </c>
    </row>
    <row r="30" spans="1:8" x14ac:dyDescent="0.2">
      <c r="A30" s="301">
        <f t="shared" ca="1" si="6"/>
        <v>110</v>
      </c>
      <c r="B30" s="751">
        <f t="shared" ca="1" si="7"/>
        <v>0.44</v>
      </c>
      <c r="C30" s="498">
        <f t="shared" ca="1" si="8"/>
        <v>12.539999999999997</v>
      </c>
      <c r="D30" s="755">
        <f t="shared" ca="1" si="10"/>
        <v>0.95652173913043492</v>
      </c>
      <c r="E30" s="752">
        <v>0.45999999999999996</v>
      </c>
      <c r="F30" s="498">
        <f t="shared" si="9"/>
        <v>13.110000000000007</v>
      </c>
      <c r="G30" s="500">
        <f t="shared" ca="1" si="5"/>
        <v>0.95652173913043415</v>
      </c>
    </row>
    <row r="31" spans="1:8" x14ac:dyDescent="0.2">
      <c r="A31" s="301">
        <f t="shared" ca="1" si="6"/>
        <v>111</v>
      </c>
      <c r="B31" s="751">
        <f t="shared" ca="1" si="7"/>
        <v>0.48399999999999999</v>
      </c>
      <c r="C31" s="498">
        <f t="shared" ca="1" si="8"/>
        <v>13.023999999999997</v>
      </c>
      <c r="D31" s="755">
        <f t="shared" ca="1" si="10"/>
        <v>0.95652173913043492</v>
      </c>
      <c r="E31" s="752">
        <v>0.50600000000000001</v>
      </c>
      <c r="F31" s="498">
        <f t="shared" si="9"/>
        <v>13.616000000000007</v>
      </c>
      <c r="G31" s="500">
        <f t="shared" ca="1" si="5"/>
        <v>0.95652173913043415</v>
      </c>
    </row>
    <row r="32" spans="1:8" x14ac:dyDescent="0.2">
      <c r="A32" s="301">
        <f t="shared" ca="1" si="6"/>
        <v>112</v>
      </c>
      <c r="B32" s="751">
        <f t="shared" ca="1" si="7"/>
        <v>0.48399999999999999</v>
      </c>
      <c r="C32" s="498">
        <f t="shared" ca="1" si="8"/>
        <v>13.507999999999997</v>
      </c>
      <c r="D32" s="755">
        <f t="shared" ca="1" si="10"/>
        <v>0.95652173913043492</v>
      </c>
      <c r="E32" s="752">
        <v>0.50600000000000001</v>
      </c>
      <c r="F32" s="498">
        <f t="shared" si="9"/>
        <v>14.122000000000007</v>
      </c>
      <c r="G32" s="500">
        <f t="shared" ca="1" si="5"/>
        <v>0.95652173913043415</v>
      </c>
    </row>
    <row r="33" spans="1:7" x14ac:dyDescent="0.2">
      <c r="A33" s="301">
        <f t="shared" ca="1" si="6"/>
        <v>113</v>
      </c>
      <c r="B33" s="751">
        <f t="shared" ca="1" si="7"/>
        <v>0.48399999999999999</v>
      </c>
      <c r="C33" s="498">
        <f t="shared" ca="1" si="8"/>
        <v>13.991999999999997</v>
      </c>
      <c r="D33" s="755">
        <f t="shared" ca="1" si="10"/>
        <v>0.95652173913043492</v>
      </c>
      <c r="E33" s="752">
        <v>0.50600000000000001</v>
      </c>
      <c r="F33" s="498">
        <f t="shared" si="9"/>
        <v>14.628000000000007</v>
      </c>
      <c r="G33" s="500">
        <f t="shared" ca="1" si="5"/>
        <v>0.95652173913043415</v>
      </c>
    </row>
    <row r="34" spans="1:7" x14ac:dyDescent="0.2">
      <c r="A34" s="301">
        <f t="shared" ca="1" si="6"/>
        <v>114</v>
      </c>
      <c r="B34" s="751">
        <f t="shared" ca="1" si="7"/>
        <v>0.48399999999999999</v>
      </c>
      <c r="C34" s="498">
        <f t="shared" ca="1" si="8"/>
        <v>14.475999999999997</v>
      </c>
      <c r="D34" s="755">
        <f t="shared" ca="1" si="10"/>
        <v>0.95652173913043492</v>
      </c>
      <c r="E34" s="752">
        <v>0.50600000000000001</v>
      </c>
      <c r="F34" s="498">
        <f t="shared" si="9"/>
        <v>15.134000000000007</v>
      </c>
      <c r="G34" s="500">
        <f t="shared" ca="1" si="5"/>
        <v>0.95652173913043415</v>
      </c>
    </row>
    <row r="35" spans="1:7" x14ac:dyDescent="0.2">
      <c r="A35" s="301">
        <f t="shared" ca="1" si="6"/>
        <v>115</v>
      </c>
      <c r="B35" s="751">
        <f t="shared" ca="1" si="7"/>
        <v>0.48399999999999999</v>
      </c>
      <c r="C35" s="498">
        <f t="shared" ca="1" si="8"/>
        <v>14.959999999999997</v>
      </c>
      <c r="D35" s="755">
        <f t="shared" ca="1" si="10"/>
        <v>0.95652173913043492</v>
      </c>
      <c r="E35" s="752">
        <v>0.50600000000000001</v>
      </c>
      <c r="F35" s="498">
        <f t="shared" si="9"/>
        <v>15.640000000000008</v>
      </c>
      <c r="G35" s="500">
        <f t="shared" ca="1" si="5"/>
        <v>0.95652173913043415</v>
      </c>
    </row>
    <row r="36" spans="1:7" x14ac:dyDescent="0.2">
      <c r="A36" s="301">
        <f t="shared" ca="1" si="6"/>
        <v>116</v>
      </c>
      <c r="B36" s="751">
        <f t="shared" ca="1" si="7"/>
        <v>0.48399999999999999</v>
      </c>
      <c r="C36" s="498">
        <f t="shared" ca="1" si="8"/>
        <v>15.443999999999997</v>
      </c>
      <c r="D36" s="755">
        <f t="shared" ca="1" si="10"/>
        <v>0.95652173913043492</v>
      </c>
      <c r="E36" s="752">
        <v>0.50600000000000001</v>
      </c>
      <c r="F36" s="498">
        <f t="shared" si="9"/>
        <v>16.146000000000008</v>
      </c>
      <c r="G36" s="500">
        <f t="shared" ca="1" si="5"/>
        <v>0.95652173913043415</v>
      </c>
    </row>
    <row r="37" spans="1:7" x14ac:dyDescent="0.2">
      <c r="A37" s="301">
        <f t="shared" ca="1" si="6"/>
        <v>117</v>
      </c>
      <c r="B37" s="751">
        <f t="shared" ca="1" si="7"/>
        <v>0.48399999999999999</v>
      </c>
      <c r="C37" s="498">
        <f t="shared" ca="1" si="8"/>
        <v>15.927999999999997</v>
      </c>
      <c r="D37" s="755">
        <f t="shared" ca="1" si="10"/>
        <v>0.95652173913043492</v>
      </c>
      <c r="E37" s="752">
        <v>0.50600000000000001</v>
      </c>
      <c r="F37" s="498">
        <f t="shared" si="9"/>
        <v>16.652000000000008</v>
      </c>
      <c r="G37" s="500">
        <f t="shared" ca="1" si="5"/>
        <v>0.95652173913043415</v>
      </c>
    </row>
    <row r="38" spans="1:7" x14ac:dyDescent="0.2">
      <c r="A38" s="301">
        <f t="shared" ca="1" si="6"/>
        <v>118</v>
      </c>
      <c r="B38" s="751">
        <f t="shared" ca="1" si="7"/>
        <v>0.48399999999999999</v>
      </c>
      <c r="C38" s="498">
        <f t="shared" ca="1" si="8"/>
        <v>16.411999999999999</v>
      </c>
      <c r="D38" s="755">
        <f t="shared" ca="1" si="10"/>
        <v>0.95652173913043492</v>
      </c>
      <c r="E38" s="752">
        <v>0.50600000000000001</v>
      </c>
      <c r="F38" s="498">
        <f t="shared" si="9"/>
        <v>17.158000000000008</v>
      </c>
      <c r="G38" s="500">
        <f t="shared" ca="1" si="5"/>
        <v>0.95652173913043426</v>
      </c>
    </row>
    <row r="39" spans="1:7" x14ac:dyDescent="0.2">
      <c r="A39" s="301">
        <f t="shared" ca="1" si="6"/>
        <v>119</v>
      </c>
      <c r="B39" s="751">
        <f t="shared" ca="1" si="7"/>
        <v>0.48399999999999999</v>
      </c>
      <c r="C39" s="498">
        <f t="shared" ca="1" si="8"/>
        <v>16.896000000000001</v>
      </c>
      <c r="D39" s="755">
        <f t="shared" ca="1" si="10"/>
        <v>0.95652173913043492</v>
      </c>
      <c r="E39" s="752">
        <v>0.50600000000000001</v>
      </c>
      <c r="F39" s="498">
        <f t="shared" si="9"/>
        <v>17.664000000000009</v>
      </c>
      <c r="G39" s="500">
        <f t="shared" ca="1" si="5"/>
        <v>0.95652173913043437</v>
      </c>
    </row>
    <row r="40" spans="1:7" x14ac:dyDescent="0.2">
      <c r="A40" s="301">
        <f t="shared" ca="1" si="6"/>
        <v>120</v>
      </c>
      <c r="B40" s="751">
        <f t="shared" ca="1" si="7"/>
        <v>0.48399999999999999</v>
      </c>
      <c r="C40" s="498">
        <f t="shared" ca="1" si="8"/>
        <v>17.380000000000003</v>
      </c>
      <c r="D40" s="755">
        <f t="shared" ca="1" si="10"/>
        <v>0.95652173913043492</v>
      </c>
      <c r="E40" s="752">
        <v>0.50600000000000001</v>
      </c>
      <c r="F40" s="498">
        <f t="shared" si="9"/>
        <v>18.170000000000009</v>
      </c>
      <c r="G40" s="500">
        <f t="shared" ca="1" si="5"/>
        <v>0.95652173913043448</v>
      </c>
    </row>
    <row r="41" spans="1:7" x14ac:dyDescent="0.2">
      <c r="A41" s="301">
        <f t="shared" ca="1" si="6"/>
        <v>121</v>
      </c>
      <c r="B41" s="751">
        <f t="shared" ca="1" si="7"/>
        <v>0.52800000000000002</v>
      </c>
      <c r="C41" s="498">
        <f t="shared" ca="1" si="8"/>
        <v>17.908000000000001</v>
      </c>
      <c r="D41" s="755">
        <f t="shared" ca="1" si="10"/>
        <v>0.95652173913043492</v>
      </c>
      <c r="E41" s="752">
        <v>0.55200000000000005</v>
      </c>
      <c r="F41" s="498">
        <f t="shared" si="9"/>
        <v>18.722000000000008</v>
      </c>
      <c r="G41" s="500">
        <f t="shared" ca="1" si="5"/>
        <v>0.95652173913043437</v>
      </c>
    </row>
    <row r="42" spans="1:7" x14ac:dyDescent="0.2">
      <c r="A42" s="301">
        <f t="shared" ca="1" si="6"/>
        <v>122</v>
      </c>
      <c r="B42" s="751">
        <f t="shared" ca="1" si="7"/>
        <v>0.52800000000000002</v>
      </c>
      <c r="C42" s="498">
        <f t="shared" ca="1" si="8"/>
        <v>18.436</v>
      </c>
      <c r="D42" s="755">
        <f t="shared" ca="1" si="10"/>
        <v>0.95652173913043492</v>
      </c>
      <c r="E42" s="752">
        <v>0.55200000000000005</v>
      </c>
      <c r="F42" s="498">
        <f t="shared" si="9"/>
        <v>19.274000000000008</v>
      </c>
      <c r="G42" s="500">
        <f t="shared" ca="1" si="5"/>
        <v>0.95652173913043437</v>
      </c>
    </row>
    <row r="43" spans="1:7" x14ac:dyDescent="0.2">
      <c r="A43" s="301">
        <f t="shared" ca="1" si="6"/>
        <v>123</v>
      </c>
      <c r="B43" s="751">
        <f t="shared" ca="1" si="7"/>
        <v>0.52800000000000002</v>
      </c>
      <c r="C43" s="498">
        <f t="shared" ca="1" si="8"/>
        <v>18.963999999999999</v>
      </c>
      <c r="D43" s="755">
        <f t="shared" ca="1" si="10"/>
        <v>0.95652173913043492</v>
      </c>
      <c r="E43" s="752">
        <v>0.55200000000000005</v>
      </c>
      <c r="F43" s="498">
        <f t="shared" si="9"/>
        <v>19.826000000000008</v>
      </c>
      <c r="G43" s="500">
        <f t="shared" ca="1" si="5"/>
        <v>0.95652173913043437</v>
      </c>
    </row>
    <row r="44" spans="1:7" x14ac:dyDescent="0.2">
      <c r="A44" s="301">
        <f t="shared" ca="1" si="6"/>
        <v>124</v>
      </c>
      <c r="B44" s="751">
        <f t="shared" ca="1" si="7"/>
        <v>0.52800000000000002</v>
      </c>
      <c r="C44" s="498">
        <f t="shared" ca="1" si="8"/>
        <v>19.491999999999997</v>
      </c>
      <c r="D44" s="755">
        <f t="shared" ca="1" si="10"/>
        <v>0.95652173913043492</v>
      </c>
      <c r="E44" s="752">
        <v>0.55200000000000005</v>
      </c>
      <c r="F44" s="498">
        <f t="shared" si="9"/>
        <v>20.378000000000007</v>
      </c>
      <c r="G44" s="500">
        <f t="shared" ca="1" si="5"/>
        <v>0.95652173913043437</v>
      </c>
    </row>
    <row r="45" spans="1:7" x14ac:dyDescent="0.2">
      <c r="A45" s="301">
        <f t="shared" ca="1" si="6"/>
        <v>125</v>
      </c>
      <c r="B45" s="751">
        <f t="shared" ca="1" si="7"/>
        <v>0.52800000000000002</v>
      </c>
      <c r="C45" s="498">
        <f t="shared" ca="1" si="8"/>
        <v>20.019999999999996</v>
      </c>
      <c r="D45" s="755">
        <f t="shared" ca="1" si="10"/>
        <v>0.95652173913043492</v>
      </c>
      <c r="E45" s="752">
        <v>0.55200000000000005</v>
      </c>
      <c r="F45" s="498">
        <f t="shared" si="9"/>
        <v>20.930000000000007</v>
      </c>
      <c r="G45" s="500">
        <f t="shared" ca="1" si="5"/>
        <v>0.95652173913043426</v>
      </c>
    </row>
    <row r="46" spans="1:7" x14ac:dyDescent="0.2">
      <c r="A46" s="301">
        <f t="shared" ca="1" si="6"/>
        <v>126</v>
      </c>
      <c r="B46" s="751">
        <f t="shared" ca="1" si="7"/>
        <v>0.52800000000000002</v>
      </c>
      <c r="C46" s="498">
        <f t="shared" ca="1" si="8"/>
        <v>20.547999999999995</v>
      </c>
      <c r="D46" s="755">
        <f t="shared" ca="1" si="10"/>
        <v>0.95652173913043492</v>
      </c>
      <c r="E46" s="752">
        <v>0.55200000000000005</v>
      </c>
      <c r="F46" s="498">
        <f t="shared" si="9"/>
        <v>21.482000000000006</v>
      </c>
      <c r="G46" s="500">
        <f t="shared" ca="1" si="5"/>
        <v>0.95652173913043426</v>
      </c>
    </row>
    <row r="47" spans="1:7" x14ac:dyDescent="0.2">
      <c r="A47" s="301">
        <f t="shared" ca="1" si="6"/>
        <v>127</v>
      </c>
      <c r="B47" s="751">
        <f t="shared" ca="1" si="7"/>
        <v>0.52800000000000002</v>
      </c>
      <c r="C47" s="498">
        <f t="shared" ca="1" si="8"/>
        <v>21.075999999999993</v>
      </c>
      <c r="D47" s="755">
        <f t="shared" ca="1" si="10"/>
        <v>0.95652173913043492</v>
      </c>
      <c r="E47" s="752">
        <v>0.55200000000000005</v>
      </c>
      <c r="F47" s="498">
        <f t="shared" si="9"/>
        <v>22.034000000000006</v>
      </c>
      <c r="G47" s="500">
        <f t="shared" ca="1" si="5"/>
        <v>0.95652173913043426</v>
      </c>
    </row>
    <row r="48" spans="1:7" x14ac:dyDescent="0.2">
      <c r="A48" s="301">
        <f t="shared" ca="1" si="6"/>
        <v>128</v>
      </c>
      <c r="B48" s="751">
        <f t="shared" ca="1" si="7"/>
        <v>0.52800000000000002</v>
      </c>
      <c r="C48" s="498">
        <f t="shared" ca="1" si="8"/>
        <v>21.603999999999992</v>
      </c>
      <c r="D48" s="755">
        <f t="shared" ca="1" si="10"/>
        <v>0.95652173913043492</v>
      </c>
      <c r="E48" s="752">
        <v>0.55200000000000005</v>
      </c>
      <c r="F48" s="498">
        <f t="shared" si="9"/>
        <v>22.586000000000006</v>
      </c>
      <c r="G48" s="500">
        <f t="shared" ca="1" si="5"/>
        <v>0.95652173913043415</v>
      </c>
    </row>
    <row r="49" spans="1:7" x14ac:dyDescent="0.2">
      <c r="A49" s="301">
        <f t="shared" ca="1" si="6"/>
        <v>129</v>
      </c>
      <c r="B49" s="751">
        <f t="shared" ca="1" si="7"/>
        <v>0.52800000000000002</v>
      </c>
      <c r="C49" s="498">
        <f t="shared" ca="1" si="8"/>
        <v>22.131999999999991</v>
      </c>
      <c r="D49" s="755">
        <f t="shared" ca="1" si="10"/>
        <v>0.95652173913043492</v>
      </c>
      <c r="E49" s="752">
        <v>0.55200000000000005</v>
      </c>
      <c r="F49" s="498">
        <f t="shared" si="9"/>
        <v>23.138000000000005</v>
      </c>
      <c r="G49" s="500">
        <f t="shared" ca="1" si="5"/>
        <v>0.95652173913043415</v>
      </c>
    </row>
    <row r="50" spans="1:7" x14ac:dyDescent="0.2">
      <c r="A50" s="301">
        <f t="shared" ca="1" si="6"/>
        <v>130</v>
      </c>
      <c r="B50" s="751">
        <f t="shared" ca="1" si="7"/>
        <v>0.52800000000000002</v>
      </c>
      <c r="C50" s="498">
        <f t="shared" ca="1" si="8"/>
        <v>22.659999999999989</v>
      </c>
      <c r="D50" s="755">
        <f t="shared" ca="1" si="10"/>
        <v>0.95652173913043492</v>
      </c>
      <c r="E50" s="752">
        <v>0.55200000000000005</v>
      </c>
      <c r="F50" s="498">
        <f t="shared" si="9"/>
        <v>23.690000000000005</v>
      </c>
      <c r="G50" s="500">
        <f t="shared" ca="1" si="5"/>
        <v>0.95652173913043415</v>
      </c>
    </row>
    <row r="51" spans="1:7" x14ac:dyDescent="0.2">
      <c r="A51" s="301">
        <f t="shared" ca="1" si="6"/>
        <v>131</v>
      </c>
      <c r="B51" s="751">
        <f t="shared" ca="1" si="7"/>
        <v>0.57199999999999995</v>
      </c>
      <c r="C51" s="498">
        <f t="shared" ca="1" si="8"/>
        <v>23.231999999999989</v>
      </c>
      <c r="D51" s="755">
        <f t="shared" ca="1" si="10"/>
        <v>0.95652173913043492</v>
      </c>
      <c r="E51" s="752">
        <v>0.59799999999999998</v>
      </c>
      <c r="F51" s="498">
        <f t="shared" si="9"/>
        <v>24.288000000000004</v>
      </c>
      <c r="G51" s="500">
        <f t="shared" ca="1" si="5"/>
        <v>0.95652173913043415</v>
      </c>
    </row>
    <row r="52" spans="1:7" x14ac:dyDescent="0.2">
      <c r="A52" s="301">
        <f t="shared" ca="1" si="6"/>
        <v>132</v>
      </c>
      <c r="B52" s="751">
        <f t="shared" ca="1" si="7"/>
        <v>0.57199999999999995</v>
      </c>
      <c r="C52" s="498">
        <f t="shared" ca="1" si="8"/>
        <v>23.803999999999988</v>
      </c>
      <c r="D52" s="755">
        <f t="shared" ca="1" si="10"/>
        <v>0.95652173913043492</v>
      </c>
      <c r="E52" s="752">
        <v>0.59799999999999998</v>
      </c>
      <c r="F52" s="498">
        <f t="shared" si="9"/>
        <v>24.886000000000003</v>
      </c>
      <c r="G52" s="500">
        <f t="shared" ca="1" si="5"/>
        <v>0.95652173913043415</v>
      </c>
    </row>
    <row r="53" spans="1:7" x14ac:dyDescent="0.2">
      <c r="A53" s="301">
        <f t="shared" ca="1" si="6"/>
        <v>133</v>
      </c>
      <c r="B53" s="751">
        <f t="shared" ca="1" si="7"/>
        <v>0.57199999999999995</v>
      </c>
      <c r="C53" s="498">
        <f t="shared" ca="1" si="8"/>
        <v>24.375999999999987</v>
      </c>
      <c r="D53" s="755">
        <f t="shared" ca="1" si="10"/>
        <v>0.95652173913043492</v>
      </c>
      <c r="E53" s="752">
        <v>0.59799999999999998</v>
      </c>
      <c r="F53" s="498">
        <f t="shared" si="9"/>
        <v>25.484000000000002</v>
      </c>
      <c r="G53" s="500">
        <f t="shared" ca="1" si="5"/>
        <v>0.95652173913043426</v>
      </c>
    </row>
    <row r="54" spans="1:7" x14ac:dyDescent="0.2">
      <c r="A54" s="301">
        <f t="shared" ca="1" si="6"/>
        <v>134</v>
      </c>
      <c r="B54" s="751">
        <f t="shared" ca="1" si="7"/>
        <v>0.57199999999999995</v>
      </c>
      <c r="C54" s="498">
        <f t="shared" ca="1" si="8"/>
        <v>24.947999999999986</v>
      </c>
      <c r="D54" s="755">
        <f t="shared" ca="1" si="10"/>
        <v>0.95652173913043492</v>
      </c>
      <c r="E54" s="752">
        <v>0.59799999999999998</v>
      </c>
      <c r="F54" s="498">
        <f t="shared" si="9"/>
        <v>26.082000000000001</v>
      </c>
      <c r="G54" s="500">
        <f t="shared" ca="1" si="5"/>
        <v>0.95652173913043426</v>
      </c>
    </row>
    <row r="55" spans="1:7" x14ac:dyDescent="0.2">
      <c r="A55" s="301">
        <f t="shared" ca="1" si="6"/>
        <v>135</v>
      </c>
      <c r="B55" s="751">
        <f t="shared" ca="1" si="7"/>
        <v>0.57199999999999995</v>
      </c>
      <c r="C55" s="498">
        <f t="shared" ca="1" si="8"/>
        <v>25.519999999999985</v>
      </c>
      <c r="D55" s="755">
        <f t="shared" ca="1" si="10"/>
        <v>0.95652173913043492</v>
      </c>
      <c r="E55" s="752">
        <v>0.59799999999999998</v>
      </c>
      <c r="F55" s="498">
        <f t="shared" si="9"/>
        <v>26.68</v>
      </c>
      <c r="G55" s="500">
        <f t="shared" ca="1" si="5"/>
        <v>0.95652173913043426</v>
      </c>
    </row>
    <row r="56" spans="1:7" x14ac:dyDescent="0.2">
      <c r="A56" s="301">
        <f t="shared" ca="1" si="6"/>
        <v>136</v>
      </c>
      <c r="B56" s="751">
        <f t="shared" ca="1" si="7"/>
        <v>0.57199999999999995</v>
      </c>
      <c r="C56" s="498">
        <f t="shared" ca="1" si="8"/>
        <v>26.091999999999985</v>
      </c>
      <c r="D56" s="755">
        <f t="shared" ca="1" si="10"/>
        <v>0.95652173913043492</v>
      </c>
      <c r="E56" s="752">
        <v>0.59799999999999998</v>
      </c>
      <c r="F56" s="498">
        <f t="shared" si="9"/>
        <v>27.277999999999999</v>
      </c>
      <c r="G56" s="500">
        <f t="shared" ca="1" si="5"/>
        <v>0.95652173913043426</v>
      </c>
    </row>
    <row r="57" spans="1:7" x14ac:dyDescent="0.2">
      <c r="A57" s="301">
        <f t="shared" ca="1" si="6"/>
        <v>137</v>
      </c>
      <c r="B57" s="751">
        <f t="shared" ca="1" si="7"/>
        <v>0.57199999999999995</v>
      </c>
      <c r="C57" s="498">
        <f t="shared" ca="1" si="8"/>
        <v>26.663999999999984</v>
      </c>
      <c r="D57" s="755">
        <f t="shared" ca="1" si="10"/>
        <v>0.95652173913043492</v>
      </c>
      <c r="E57" s="752">
        <v>0.59799999999999998</v>
      </c>
      <c r="F57" s="498">
        <f t="shared" si="9"/>
        <v>27.875999999999998</v>
      </c>
      <c r="G57" s="500">
        <f t="shared" ca="1" si="5"/>
        <v>0.95652173913043426</v>
      </c>
    </row>
    <row r="58" spans="1:7" x14ac:dyDescent="0.2">
      <c r="A58" s="301">
        <f t="shared" ca="1" si="6"/>
        <v>138</v>
      </c>
      <c r="B58" s="751">
        <f t="shared" ca="1" si="7"/>
        <v>0.57199999999999995</v>
      </c>
      <c r="C58" s="498">
        <f t="shared" ca="1" si="8"/>
        <v>27.235999999999983</v>
      </c>
      <c r="D58" s="755">
        <f t="shared" ca="1" si="10"/>
        <v>0.95652173913043492</v>
      </c>
      <c r="E58" s="752">
        <v>0.59799999999999998</v>
      </c>
      <c r="F58" s="498">
        <f t="shared" si="9"/>
        <v>28.473999999999997</v>
      </c>
      <c r="G58" s="500">
        <f t="shared" ca="1" si="5"/>
        <v>0.95652173913043426</v>
      </c>
    </row>
    <row r="59" spans="1:7" x14ac:dyDescent="0.2">
      <c r="A59" s="301">
        <f t="shared" ca="1" si="6"/>
        <v>139</v>
      </c>
      <c r="B59" s="751">
        <f t="shared" ca="1" si="7"/>
        <v>0.57199999999999995</v>
      </c>
      <c r="C59" s="498">
        <f t="shared" ca="1" si="8"/>
        <v>27.807999999999982</v>
      </c>
      <c r="D59" s="755">
        <f t="shared" ca="1" si="10"/>
        <v>0.95652173913043492</v>
      </c>
      <c r="E59" s="752">
        <v>0.59799999999999998</v>
      </c>
      <c r="F59" s="498">
        <f t="shared" si="9"/>
        <v>29.071999999999996</v>
      </c>
      <c r="G59" s="500">
        <f t="shared" ca="1" si="5"/>
        <v>0.95652173913043426</v>
      </c>
    </row>
    <row r="60" spans="1:7" x14ac:dyDescent="0.2">
      <c r="A60" s="301">
        <f t="shared" ca="1" si="6"/>
        <v>140</v>
      </c>
      <c r="B60" s="751">
        <f t="shared" ca="1" si="7"/>
        <v>0.57199999999999995</v>
      </c>
      <c r="C60" s="498">
        <f t="shared" ca="1" si="8"/>
        <v>28.379999999999981</v>
      </c>
      <c r="D60" s="755">
        <f t="shared" ca="1" si="10"/>
        <v>0.95652173913043492</v>
      </c>
      <c r="E60" s="752">
        <v>0.59799999999999998</v>
      </c>
      <c r="F60" s="498">
        <f t="shared" si="9"/>
        <v>29.669999999999995</v>
      </c>
      <c r="G60" s="500">
        <f t="shared" ca="1" si="5"/>
        <v>0.95652173913043437</v>
      </c>
    </row>
    <row r="61" spans="1:7" x14ac:dyDescent="0.2">
      <c r="A61" s="301">
        <f t="shared" ca="1" si="6"/>
        <v>141</v>
      </c>
      <c r="B61" s="751">
        <f t="shared" ca="1" si="7"/>
        <v>0.61599999999999999</v>
      </c>
      <c r="C61" s="498">
        <f t="shared" ca="1" si="8"/>
        <v>28.995999999999981</v>
      </c>
      <c r="D61" s="755">
        <f t="shared" ca="1" si="10"/>
        <v>0.95652173913043492</v>
      </c>
      <c r="E61" s="752">
        <v>0.64400000000000002</v>
      </c>
      <c r="F61" s="498">
        <f t="shared" si="9"/>
        <v>30.313999999999993</v>
      </c>
      <c r="G61" s="500">
        <f t="shared" ca="1" si="5"/>
        <v>0.95652173913043437</v>
      </c>
    </row>
    <row r="62" spans="1:7" x14ac:dyDescent="0.2">
      <c r="A62" s="301">
        <f t="shared" ca="1" si="6"/>
        <v>142</v>
      </c>
      <c r="B62" s="751">
        <f t="shared" ca="1" si="7"/>
        <v>0.61599999999999999</v>
      </c>
      <c r="C62" s="498">
        <f t="shared" ca="1" si="8"/>
        <v>29.611999999999981</v>
      </c>
      <c r="D62" s="755">
        <f t="shared" ca="1" si="10"/>
        <v>0.95652173913043492</v>
      </c>
      <c r="E62" s="752">
        <v>0.64400000000000002</v>
      </c>
      <c r="F62" s="498">
        <f t="shared" si="9"/>
        <v>30.957999999999991</v>
      </c>
      <c r="G62" s="500">
        <f t="shared" ca="1" si="5"/>
        <v>0.95652173913043448</v>
      </c>
    </row>
    <row r="63" spans="1:7" x14ac:dyDescent="0.2">
      <c r="A63" s="301">
        <f t="shared" ca="1" si="6"/>
        <v>143</v>
      </c>
      <c r="B63" s="751">
        <f t="shared" ca="1" si="7"/>
        <v>0.61599999999999999</v>
      </c>
      <c r="C63" s="498">
        <f t="shared" ca="1" si="8"/>
        <v>30.22799999999998</v>
      </c>
      <c r="D63" s="755">
        <f t="shared" ca="1" si="10"/>
        <v>0.95652173913043492</v>
      </c>
      <c r="E63" s="752">
        <v>0.64400000000000002</v>
      </c>
      <c r="F63" s="498">
        <f t="shared" si="9"/>
        <v>31.60199999999999</v>
      </c>
      <c r="G63" s="500">
        <f t="shared" ca="1" si="5"/>
        <v>0.95652173913043448</v>
      </c>
    </row>
    <row r="64" spans="1:7" x14ac:dyDescent="0.2">
      <c r="A64" s="301">
        <f t="shared" ca="1" si="6"/>
        <v>144</v>
      </c>
      <c r="B64" s="751">
        <f t="shared" ca="1" si="7"/>
        <v>0.61599999999999999</v>
      </c>
      <c r="C64" s="498">
        <f t="shared" ca="1" si="8"/>
        <v>30.84399999999998</v>
      </c>
      <c r="D64" s="755">
        <f t="shared" ca="1" si="10"/>
        <v>0.95652173913043492</v>
      </c>
      <c r="E64" s="752">
        <v>0.64400000000000002</v>
      </c>
      <c r="F64" s="498">
        <f t="shared" si="9"/>
        <v>32.245999999999988</v>
      </c>
      <c r="G64" s="500">
        <f t="shared" ca="1" si="5"/>
        <v>0.95652173913043448</v>
      </c>
    </row>
    <row r="65" spans="1:7" x14ac:dyDescent="0.2">
      <c r="A65" s="301">
        <f t="shared" ca="1" si="6"/>
        <v>145</v>
      </c>
      <c r="B65" s="751">
        <f t="shared" ca="1" si="7"/>
        <v>0.61599999999999999</v>
      </c>
      <c r="C65" s="498">
        <f t="shared" ca="1" si="8"/>
        <v>31.45999999999998</v>
      </c>
      <c r="D65" s="755">
        <f t="shared" ca="1" si="10"/>
        <v>0.95652173913043492</v>
      </c>
      <c r="E65" s="752">
        <v>0.64400000000000002</v>
      </c>
      <c r="F65" s="498">
        <f t="shared" si="9"/>
        <v>32.889999999999986</v>
      </c>
      <c r="G65" s="500">
        <f t="shared" ca="1" si="5"/>
        <v>0.95652173913043459</v>
      </c>
    </row>
    <row r="66" spans="1:7" x14ac:dyDescent="0.2">
      <c r="A66" s="301">
        <f t="shared" ca="1" si="6"/>
        <v>146</v>
      </c>
      <c r="B66" s="751">
        <f t="shared" ca="1" si="7"/>
        <v>0.61599999999999999</v>
      </c>
      <c r="C66" s="498">
        <f t="shared" ca="1" si="8"/>
        <v>32.075999999999979</v>
      </c>
      <c r="D66" s="755">
        <f t="shared" ca="1" si="10"/>
        <v>0.95652173913043492</v>
      </c>
      <c r="E66" s="752">
        <v>0.64400000000000002</v>
      </c>
      <c r="F66" s="498">
        <f t="shared" si="9"/>
        <v>33.533999999999985</v>
      </c>
      <c r="G66" s="500">
        <f t="shared" ca="1" si="5"/>
        <v>0.95652173913043459</v>
      </c>
    </row>
    <row r="67" spans="1:7" x14ac:dyDescent="0.2">
      <c r="A67" s="301">
        <f t="shared" ca="1" si="6"/>
        <v>147</v>
      </c>
      <c r="B67" s="751">
        <f t="shared" ca="1" si="7"/>
        <v>0.61599999999999999</v>
      </c>
      <c r="C67" s="498">
        <f t="shared" ca="1" si="8"/>
        <v>32.691999999999979</v>
      </c>
      <c r="D67" s="755">
        <f t="shared" ca="1" si="10"/>
        <v>0.95652173913043492</v>
      </c>
      <c r="E67" s="752">
        <v>0.64400000000000002</v>
      </c>
      <c r="F67" s="498">
        <f t="shared" si="9"/>
        <v>34.177999999999983</v>
      </c>
      <c r="G67" s="500">
        <f t="shared" ca="1" si="5"/>
        <v>0.95652173913043459</v>
      </c>
    </row>
    <row r="68" spans="1:7" x14ac:dyDescent="0.2">
      <c r="A68" s="301">
        <f t="shared" ca="1" si="6"/>
        <v>148</v>
      </c>
      <c r="B68" s="751">
        <f t="shared" ca="1" si="7"/>
        <v>0.61599999999999999</v>
      </c>
      <c r="C68" s="498">
        <f t="shared" ca="1" si="8"/>
        <v>33.307999999999979</v>
      </c>
      <c r="D68" s="755">
        <f t="shared" ca="1" si="10"/>
        <v>0.95652173913043492</v>
      </c>
      <c r="E68" s="752">
        <v>0.64400000000000002</v>
      </c>
      <c r="F68" s="498">
        <f t="shared" si="9"/>
        <v>34.821999999999981</v>
      </c>
      <c r="G68" s="500">
        <f t="shared" ca="1" si="5"/>
        <v>0.9565217391304347</v>
      </c>
    </row>
    <row r="69" spans="1:7" x14ac:dyDescent="0.2">
      <c r="A69" s="301">
        <f t="shared" ca="1" si="6"/>
        <v>149</v>
      </c>
      <c r="B69" s="751">
        <f t="shared" ca="1" si="7"/>
        <v>0.61599999999999999</v>
      </c>
      <c r="C69" s="498">
        <f t="shared" ca="1" si="8"/>
        <v>33.923999999999978</v>
      </c>
      <c r="D69" s="755">
        <f t="shared" ca="1" si="10"/>
        <v>0.95652173913043492</v>
      </c>
      <c r="E69" s="752">
        <v>0.64400000000000002</v>
      </c>
      <c r="F69" s="498">
        <f t="shared" si="9"/>
        <v>35.46599999999998</v>
      </c>
      <c r="G69" s="500">
        <f t="shared" ca="1" si="5"/>
        <v>0.9565217391304347</v>
      </c>
    </row>
    <row r="70" spans="1:7" x14ac:dyDescent="0.2">
      <c r="A70" s="301">
        <f t="shared" ca="1" si="6"/>
        <v>150</v>
      </c>
      <c r="B70" s="751">
        <f t="shared" ca="1" si="7"/>
        <v>0.61599999999999999</v>
      </c>
      <c r="C70" s="498">
        <f t="shared" ca="1" si="8"/>
        <v>34.539999999999978</v>
      </c>
      <c r="D70" s="755">
        <f t="shared" ca="1" si="10"/>
        <v>0.95652173913043492</v>
      </c>
      <c r="E70" s="752">
        <v>0.64400000000000002</v>
      </c>
      <c r="F70" s="498">
        <f t="shared" si="9"/>
        <v>36.109999999999978</v>
      </c>
      <c r="G70" s="500">
        <f t="shared" ca="1" si="5"/>
        <v>0.9565217391304347</v>
      </c>
    </row>
    <row r="71" spans="1:7" x14ac:dyDescent="0.2">
      <c r="A71" s="301">
        <f t="shared" ca="1" si="6"/>
        <v>151</v>
      </c>
      <c r="B71" s="751">
        <f t="shared" ca="1" si="7"/>
        <v>0.66</v>
      </c>
      <c r="C71" s="498">
        <f t="shared" ca="1" si="8"/>
        <v>35.199999999999974</v>
      </c>
      <c r="D71" s="755">
        <f t="shared" ca="1" si="10"/>
        <v>0.95652173913043492</v>
      </c>
      <c r="E71" s="752">
        <v>0.69000000000000006</v>
      </c>
      <c r="F71" s="498">
        <f t="shared" si="9"/>
        <v>36.799999999999976</v>
      </c>
      <c r="G71" s="500">
        <f t="shared" ca="1" si="5"/>
        <v>0.9565217391304347</v>
      </c>
    </row>
    <row r="72" spans="1:7" x14ac:dyDescent="0.2">
      <c r="A72" s="301">
        <f t="shared" ca="1" si="6"/>
        <v>152</v>
      </c>
      <c r="B72" s="751">
        <f t="shared" ca="1" si="7"/>
        <v>0.66</v>
      </c>
      <c r="C72" s="498">
        <f t="shared" ca="1" si="8"/>
        <v>35.859999999999971</v>
      </c>
      <c r="D72" s="755">
        <f t="shared" ca="1" si="10"/>
        <v>0.95652173913043492</v>
      </c>
      <c r="E72" s="752">
        <v>0.69000000000000006</v>
      </c>
      <c r="F72" s="498">
        <f t="shared" si="9"/>
        <v>37.489999999999974</v>
      </c>
      <c r="G72" s="500">
        <f t="shared" ca="1" si="5"/>
        <v>0.9565217391304347</v>
      </c>
    </row>
    <row r="73" spans="1:7" x14ac:dyDescent="0.2">
      <c r="A73" s="301">
        <f t="shared" ca="1" si="6"/>
        <v>153</v>
      </c>
      <c r="B73" s="751">
        <f t="shared" ca="1" si="7"/>
        <v>0.66</v>
      </c>
      <c r="C73" s="498">
        <f t="shared" ca="1" si="8"/>
        <v>36.519999999999968</v>
      </c>
      <c r="D73" s="755">
        <f t="shared" ca="1" si="10"/>
        <v>0.95652173913043492</v>
      </c>
      <c r="E73" s="752">
        <v>0.69000000000000006</v>
      </c>
      <c r="F73" s="498">
        <f t="shared" si="9"/>
        <v>38.179999999999971</v>
      </c>
      <c r="G73" s="500">
        <f t="shared" ca="1" si="5"/>
        <v>0.9565217391304347</v>
      </c>
    </row>
    <row r="74" spans="1:7" x14ac:dyDescent="0.2">
      <c r="A74" s="301">
        <f t="shared" ca="1" si="6"/>
        <v>154</v>
      </c>
      <c r="B74" s="751">
        <f t="shared" ca="1" si="7"/>
        <v>0.66</v>
      </c>
      <c r="C74" s="498">
        <f t="shared" ca="1" si="8"/>
        <v>37.179999999999964</v>
      </c>
      <c r="D74" s="755">
        <f t="shared" ca="1" si="10"/>
        <v>0.95652173913043492</v>
      </c>
      <c r="E74" s="752">
        <v>0.69000000000000006</v>
      </c>
      <c r="F74" s="498">
        <f t="shared" si="9"/>
        <v>38.869999999999969</v>
      </c>
      <c r="G74" s="500">
        <f t="shared" ref="G74:G109" ca="1" si="11">C74/F74</f>
        <v>0.95652173913043459</v>
      </c>
    </row>
    <row r="75" spans="1:7" x14ac:dyDescent="0.2">
      <c r="A75" s="301">
        <f t="shared" ca="1" si="6"/>
        <v>155</v>
      </c>
      <c r="B75" s="751">
        <f t="shared" ca="1" si="7"/>
        <v>0.66</v>
      </c>
      <c r="C75" s="498">
        <f t="shared" ca="1" si="8"/>
        <v>37.839999999999961</v>
      </c>
      <c r="D75" s="755">
        <f t="shared" ca="1" si="10"/>
        <v>0.95652173913043492</v>
      </c>
      <c r="E75" s="752">
        <v>0.69000000000000006</v>
      </c>
      <c r="F75" s="498">
        <f t="shared" si="9"/>
        <v>39.559999999999967</v>
      </c>
      <c r="G75" s="500">
        <f t="shared" ca="1" si="11"/>
        <v>0.95652173913043459</v>
      </c>
    </row>
    <row r="76" spans="1:7" x14ac:dyDescent="0.2">
      <c r="A76" s="301">
        <f t="shared" ref="A76:A139" ca="1" si="12">A75+1</f>
        <v>156</v>
      </c>
      <c r="B76" s="751">
        <f t="shared" ref="B76:B139" ca="1" si="13">ROUND((E76*D76),4)</f>
        <v>0.66</v>
      </c>
      <c r="C76" s="498">
        <f t="shared" ref="C76:C139" ca="1" si="14">SUM(C75+B76)</f>
        <v>38.499999999999957</v>
      </c>
      <c r="D76" s="755">
        <f t="shared" ca="1" si="10"/>
        <v>0.95652173913043492</v>
      </c>
      <c r="E76" s="752">
        <v>0.69000000000000006</v>
      </c>
      <c r="F76" s="498">
        <f t="shared" ref="F76:F139" si="15">SUM(F75+E76)</f>
        <v>40.249999999999964</v>
      </c>
      <c r="G76" s="500">
        <f t="shared" ca="1" si="11"/>
        <v>0.95652173913043459</v>
      </c>
    </row>
    <row r="77" spans="1:7" x14ac:dyDescent="0.2">
      <c r="A77" s="301">
        <f t="shared" ca="1" si="12"/>
        <v>157</v>
      </c>
      <c r="B77" s="751">
        <f t="shared" ca="1" si="13"/>
        <v>0.66</v>
      </c>
      <c r="C77" s="498">
        <f t="shared" ca="1" si="14"/>
        <v>39.159999999999954</v>
      </c>
      <c r="D77" s="755">
        <f t="shared" ref="D77:D140" ca="1" si="16">D76</f>
        <v>0.95652173913043492</v>
      </c>
      <c r="E77" s="752">
        <v>0.69000000000000006</v>
      </c>
      <c r="F77" s="498">
        <f t="shared" si="15"/>
        <v>40.939999999999962</v>
      </c>
      <c r="G77" s="500">
        <f t="shared" ca="1" si="11"/>
        <v>0.95652173913043459</v>
      </c>
    </row>
    <row r="78" spans="1:7" x14ac:dyDescent="0.2">
      <c r="A78" s="301">
        <f t="shared" ca="1" si="12"/>
        <v>158</v>
      </c>
      <c r="B78" s="751">
        <f t="shared" ca="1" si="13"/>
        <v>0.66</v>
      </c>
      <c r="C78" s="498">
        <f t="shared" ca="1" si="14"/>
        <v>39.819999999999951</v>
      </c>
      <c r="D78" s="755">
        <f t="shared" ca="1" si="16"/>
        <v>0.95652173913043492</v>
      </c>
      <c r="E78" s="752">
        <v>0.69000000000000006</v>
      </c>
      <c r="F78" s="498">
        <f t="shared" si="15"/>
        <v>41.62999999999996</v>
      </c>
      <c r="G78" s="500">
        <f t="shared" ca="1" si="11"/>
        <v>0.95652173913043448</v>
      </c>
    </row>
    <row r="79" spans="1:7" x14ac:dyDescent="0.2">
      <c r="A79" s="301">
        <f t="shared" ca="1" si="12"/>
        <v>159</v>
      </c>
      <c r="B79" s="751">
        <f t="shared" ca="1" si="13"/>
        <v>0.66</v>
      </c>
      <c r="C79" s="498">
        <f t="shared" ca="1" si="14"/>
        <v>40.479999999999947</v>
      </c>
      <c r="D79" s="755">
        <f t="shared" ca="1" si="16"/>
        <v>0.95652173913043492</v>
      </c>
      <c r="E79" s="752">
        <v>0.69000000000000006</v>
      </c>
      <c r="F79" s="498">
        <f t="shared" si="15"/>
        <v>42.319999999999958</v>
      </c>
      <c r="G79" s="500">
        <f t="shared" ca="1" si="11"/>
        <v>0.95652173913043448</v>
      </c>
    </row>
    <row r="80" spans="1:7" x14ac:dyDescent="0.2">
      <c r="A80" s="301">
        <f t="shared" ca="1" si="12"/>
        <v>160</v>
      </c>
      <c r="B80" s="751">
        <f t="shared" ca="1" si="13"/>
        <v>0.66</v>
      </c>
      <c r="C80" s="498">
        <f t="shared" ca="1" si="14"/>
        <v>41.139999999999944</v>
      </c>
      <c r="D80" s="755">
        <f t="shared" ca="1" si="16"/>
        <v>0.95652173913043492</v>
      </c>
      <c r="E80" s="752">
        <v>0.69000000000000006</v>
      </c>
      <c r="F80" s="498">
        <f t="shared" si="15"/>
        <v>43.009999999999955</v>
      </c>
      <c r="G80" s="500">
        <f t="shared" ca="1" si="11"/>
        <v>0.95652173913043448</v>
      </c>
    </row>
    <row r="81" spans="1:7" x14ac:dyDescent="0.2">
      <c r="A81" s="301">
        <f t="shared" ca="1" si="12"/>
        <v>161</v>
      </c>
      <c r="B81" s="751">
        <f t="shared" ca="1" si="13"/>
        <v>0.70399999999999996</v>
      </c>
      <c r="C81" s="498">
        <f t="shared" ca="1" si="14"/>
        <v>41.843999999999944</v>
      </c>
      <c r="D81" s="755">
        <f t="shared" ca="1" si="16"/>
        <v>0.95652173913043492</v>
      </c>
      <c r="E81" s="752">
        <v>0.73599999999999988</v>
      </c>
      <c r="F81" s="498">
        <f t="shared" si="15"/>
        <v>43.745999999999952</v>
      </c>
      <c r="G81" s="500">
        <f t="shared" ca="1" si="11"/>
        <v>0.95652173913043459</v>
      </c>
    </row>
    <row r="82" spans="1:7" x14ac:dyDescent="0.2">
      <c r="A82" s="301">
        <f t="shared" ca="1" si="12"/>
        <v>162</v>
      </c>
      <c r="B82" s="751">
        <f t="shared" ca="1" si="13"/>
        <v>0.70399999999999996</v>
      </c>
      <c r="C82" s="498">
        <f t="shared" ca="1" si="14"/>
        <v>42.547999999999945</v>
      </c>
      <c r="D82" s="755">
        <f t="shared" ca="1" si="16"/>
        <v>0.95652173913043492</v>
      </c>
      <c r="E82" s="752">
        <v>0.73599999999999988</v>
      </c>
      <c r="F82" s="498">
        <f t="shared" si="15"/>
        <v>44.48199999999995</v>
      </c>
      <c r="G82" s="500">
        <f t="shared" ca="1" si="11"/>
        <v>0.95652173913043459</v>
      </c>
    </row>
    <row r="83" spans="1:7" x14ac:dyDescent="0.2">
      <c r="A83" s="301">
        <f t="shared" ca="1" si="12"/>
        <v>163</v>
      </c>
      <c r="B83" s="751">
        <f t="shared" ca="1" si="13"/>
        <v>0.70399999999999996</v>
      </c>
      <c r="C83" s="498">
        <f t="shared" ca="1" si="14"/>
        <v>43.251999999999946</v>
      </c>
      <c r="D83" s="755">
        <f t="shared" ca="1" si="16"/>
        <v>0.95652173913043492</v>
      </c>
      <c r="E83" s="752">
        <v>0.73599999999999988</v>
      </c>
      <c r="F83" s="498">
        <f t="shared" si="15"/>
        <v>45.217999999999947</v>
      </c>
      <c r="G83" s="500">
        <f t="shared" ca="1" si="11"/>
        <v>0.9565217391304347</v>
      </c>
    </row>
    <row r="84" spans="1:7" x14ac:dyDescent="0.2">
      <c r="A84" s="301">
        <f t="shared" ca="1" si="12"/>
        <v>164</v>
      </c>
      <c r="B84" s="751">
        <f t="shared" ca="1" si="13"/>
        <v>0.70399999999999996</v>
      </c>
      <c r="C84" s="498">
        <f t="shared" ca="1" si="14"/>
        <v>43.955999999999946</v>
      </c>
      <c r="D84" s="755">
        <f t="shared" ca="1" si="16"/>
        <v>0.95652173913043492</v>
      </c>
      <c r="E84" s="752">
        <v>0.73599999999999988</v>
      </c>
      <c r="F84" s="498">
        <f t="shared" si="15"/>
        <v>45.953999999999944</v>
      </c>
      <c r="G84" s="500">
        <f t="shared" ca="1" si="11"/>
        <v>0.95652173913043481</v>
      </c>
    </row>
    <row r="85" spans="1:7" x14ac:dyDescent="0.2">
      <c r="A85" s="301">
        <f t="shared" ca="1" si="12"/>
        <v>165</v>
      </c>
      <c r="B85" s="751">
        <f t="shared" ca="1" si="13"/>
        <v>0.70399999999999996</v>
      </c>
      <c r="C85" s="498">
        <f t="shared" ca="1" si="14"/>
        <v>44.659999999999947</v>
      </c>
      <c r="D85" s="755">
        <f t="shared" ca="1" si="16"/>
        <v>0.95652173913043492</v>
      </c>
      <c r="E85" s="752">
        <v>0.73599999999999988</v>
      </c>
      <c r="F85" s="498">
        <f t="shared" si="15"/>
        <v>46.689999999999941</v>
      </c>
      <c r="G85" s="500">
        <f t="shared" ca="1" si="11"/>
        <v>0.95652173913043481</v>
      </c>
    </row>
    <row r="86" spans="1:7" x14ac:dyDescent="0.2">
      <c r="A86" s="301">
        <f t="shared" ca="1" si="12"/>
        <v>166</v>
      </c>
      <c r="B86" s="751">
        <f t="shared" ca="1" si="13"/>
        <v>0.70399999999999996</v>
      </c>
      <c r="C86" s="498">
        <f t="shared" ca="1" si="14"/>
        <v>45.363999999999947</v>
      </c>
      <c r="D86" s="755">
        <f t="shared" ca="1" si="16"/>
        <v>0.95652173913043492</v>
      </c>
      <c r="E86" s="752">
        <v>0.73599999999999988</v>
      </c>
      <c r="F86" s="498">
        <f t="shared" si="15"/>
        <v>47.425999999999938</v>
      </c>
      <c r="G86" s="500">
        <f t="shared" ca="1" si="11"/>
        <v>0.95652173913043492</v>
      </c>
    </row>
    <row r="87" spans="1:7" x14ac:dyDescent="0.2">
      <c r="A87" s="301">
        <f t="shared" ca="1" si="12"/>
        <v>167</v>
      </c>
      <c r="B87" s="751">
        <f t="shared" ca="1" si="13"/>
        <v>0.70399999999999996</v>
      </c>
      <c r="C87" s="498">
        <f t="shared" ca="1" si="14"/>
        <v>46.067999999999948</v>
      </c>
      <c r="D87" s="755">
        <f t="shared" ca="1" si="16"/>
        <v>0.95652173913043492</v>
      </c>
      <c r="E87" s="752">
        <v>0.73599999999999988</v>
      </c>
      <c r="F87" s="498">
        <f t="shared" si="15"/>
        <v>48.161999999999935</v>
      </c>
      <c r="G87" s="500">
        <f t="shared" ca="1" si="11"/>
        <v>0.95652173913043503</v>
      </c>
    </row>
    <row r="88" spans="1:7" x14ac:dyDescent="0.2">
      <c r="A88" s="301">
        <f t="shared" ca="1" si="12"/>
        <v>168</v>
      </c>
      <c r="B88" s="751">
        <f t="shared" ca="1" si="13"/>
        <v>0.70399999999999996</v>
      </c>
      <c r="C88" s="498">
        <f t="shared" ca="1" si="14"/>
        <v>46.771999999999949</v>
      </c>
      <c r="D88" s="755">
        <f t="shared" ca="1" si="16"/>
        <v>0.95652173913043492</v>
      </c>
      <c r="E88" s="752">
        <v>0.73599999999999988</v>
      </c>
      <c r="F88" s="498">
        <f t="shared" si="15"/>
        <v>48.897999999999932</v>
      </c>
      <c r="G88" s="500">
        <f t="shared" ca="1" si="11"/>
        <v>0.95652173913043503</v>
      </c>
    </row>
    <row r="89" spans="1:7" x14ac:dyDescent="0.2">
      <c r="A89" s="301">
        <f t="shared" ca="1" si="12"/>
        <v>169</v>
      </c>
      <c r="B89" s="751">
        <f t="shared" ca="1" si="13"/>
        <v>0.70399999999999996</v>
      </c>
      <c r="C89" s="498">
        <f t="shared" ca="1" si="14"/>
        <v>47.475999999999949</v>
      </c>
      <c r="D89" s="755">
        <f t="shared" ca="1" si="16"/>
        <v>0.95652173913043492</v>
      </c>
      <c r="E89" s="752">
        <v>0.73599999999999988</v>
      </c>
      <c r="F89" s="498">
        <f t="shared" si="15"/>
        <v>49.633999999999929</v>
      </c>
      <c r="G89" s="500">
        <f t="shared" ca="1" si="11"/>
        <v>0.95652173913043514</v>
      </c>
    </row>
    <row r="90" spans="1:7" x14ac:dyDescent="0.2">
      <c r="A90" s="301">
        <f t="shared" ca="1" si="12"/>
        <v>170</v>
      </c>
      <c r="B90" s="751">
        <f t="shared" ca="1" si="13"/>
        <v>0.70399999999999996</v>
      </c>
      <c r="C90" s="498">
        <f t="shared" ca="1" si="14"/>
        <v>48.17999999999995</v>
      </c>
      <c r="D90" s="755">
        <f t="shared" ca="1" si="16"/>
        <v>0.95652173913043492</v>
      </c>
      <c r="E90" s="752">
        <v>0.73599999999999988</v>
      </c>
      <c r="F90" s="498">
        <f t="shared" si="15"/>
        <v>50.369999999999926</v>
      </c>
      <c r="G90" s="500">
        <f t="shared" ca="1" si="11"/>
        <v>0.95652173913043514</v>
      </c>
    </row>
    <row r="91" spans="1:7" x14ac:dyDescent="0.2">
      <c r="A91" s="301">
        <f t="shared" ca="1" si="12"/>
        <v>171</v>
      </c>
      <c r="B91" s="751">
        <f t="shared" ca="1" si="13"/>
        <v>0.70399999999999996</v>
      </c>
      <c r="C91" s="498">
        <f t="shared" ca="1" si="14"/>
        <v>48.883999999999951</v>
      </c>
      <c r="D91" s="755">
        <f t="shared" ca="1" si="16"/>
        <v>0.95652173913043492</v>
      </c>
      <c r="E91" s="752">
        <v>0.73599999999999988</v>
      </c>
      <c r="F91" s="498">
        <f t="shared" si="15"/>
        <v>51.105999999999923</v>
      </c>
      <c r="G91" s="500">
        <f t="shared" ca="1" si="11"/>
        <v>0.95652173913043526</v>
      </c>
    </row>
    <row r="92" spans="1:7" x14ac:dyDescent="0.2">
      <c r="A92" s="301">
        <f t="shared" ca="1" si="12"/>
        <v>172</v>
      </c>
      <c r="B92" s="751">
        <f t="shared" ca="1" si="13"/>
        <v>0.70399999999999996</v>
      </c>
      <c r="C92" s="498">
        <f t="shared" ca="1" si="14"/>
        <v>49.587999999999951</v>
      </c>
      <c r="D92" s="755">
        <f t="shared" ca="1" si="16"/>
        <v>0.95652173913043492</v>
      </c>
      <c r="E92" s="752">
        <v>0.73599999999999988</v>
      </c>
      <c r="F92" s="498">
        <f t="shared" si="15"/>
        <v>51.841999999999921</v>
      </c>
      <c r="G92" s="500">
        <f t="shared" ca="1" si="11"/>
        <v>0.95652173913043526</v>
      </c>
    </row>
    <row r="93" spans="1:7" x14ac:dyDescent="0.2">
      <c r="A93" s="301">
        <f t="shared" ca="1" si="12"/>
        <v>173</v>
      </c>
      <c r="B93" s="751">
        <f t="shared" ca="1" si="13"/>
        <v>0.70399999999999996</v>
      </c>
      <c r="C93" s="498">
        <f t="shared" ca="1" si="14"/>
        <v>50.291999999999952</v>
      </c>
      <c r="D93" s="755">
        <f t="shared" ca="1" si="16"/>
        <v>0.95652173913043492</v>
      </c>
      <c r="E93" s="752">
        <v>0.73599999999999988</v>
      </c>
      <c r="F93" s="498">
        <f t="shared" si="15"/>
        <v>52.577999999999918</v>
      </c>
      <c r="G93" s="500">
        <f t="shared" ca="1" si="11"/>
        <v>0.95652173913043537</v>
      </c>
    </row>
    <row r="94" spans="1:7" x14ac:dyDescent="0.2">
      <c r="A94" s="301">
        <f t="shared" ca="1" si="12"/>
        <v>174</v>
      </c>
      <c r="B94" s="751">
        <f t="shared" ca="1" si="13"/>
        <v>0.70399999999999996</v>
      </c>
      <c r="C94" s="498">
        <f t="shared" ca="1" si="14"/>
        <v>50.995999999999952</v>
      </c>
      <c r="D94" s="755">
        <f t="shared" ca="1" si="16"/>
        <v>0.95652173913043492</v>
      </c>
      <c r="E94" s="752">
        <v>0.73599999999999988</v>
      </c>
      <c r="F94" s="498">
        <f t="shared" si="15"/>
        <v>53.313999999999915</v>
      </c>
      <c r="G94" s="500">
        <f t="shared" ca="1" si="11"/>
        <v>0.95652173913043537</v>
      </c>
    </row>
    <row r="95" spans="1:7" x14ac:dyDescent="0.2">
      <c r="A95" s="301">
        <f t="shared" ca="1" si="12"/>
        <v>175</v>
      </c>
      <c r="B95" s="751">
        <f t="shared" ca="1" si="13"/>
        <v>0.70399999999999996</v>
      </c>
      <c r="C95" s="498">
        <f t="shared" ca="1" si="14"/>
        <v>51.699999999999953</v>
      </c>
      <c r="D95" s="755">
        <f t="shared" ca="1" si="16"/>
        <v>0.95652173913043492</v>
      </c>
      <c r="E95" s="752">
        <v>0.73599999999999988</v>
      </c>
      <c r="F95" s="498">
        <f t="shared" si="15"/>
        <v>54.049999999999912</v>
      </c>
      <c r="G95" s="500">
        <f t="shared" ca="1" si="11"/>
        <v>0.95652173913043548</v>
      </c>
    </row>
    <row r="96" spans="1:7" x14ac:dyDescent="0.2">
      <c r="A96" s="301">
        <f t="shared" ca="1" si="12"/>
        <v>176</v>
      </c>
      <c r="B96" s="751">
        <f t="shared" ca="1" si="13"/>
        <v>0.70399999999999996</v>
      </c>
      <c r="C96" s="498">
        <f t="shared" ca="1" si="14"/>
        <v>52.403999999999954</v>
      </c>
      <c r="D96" s="755">
        <f t="shared" ca="1" si="16"/>
        <v>0.95652173913043492</v>
      </c>
      <c r="E96" s="752">
        <v>0.73599999999999988</v>
      </c>
      <c r="F96" s="498">
        <f t="shared" si="15"/>
        <v>54.785999999999909</v>
      </c>
      <c r="G96" s="500">
        <f t="shared" ca="1" si="11"/>
        <v>0.95652173913043548</v>
      </c>
    </row>
    <row r="97" spans="1:7" x14ac:dyDescent="0.2">
      <c r="A97" s="301">
        <f t="shared" ca="1" si="12"/>
        <v>177</v>
      </c>
      <c r="B97" s="751">
        <f t="shared" ca="1" si="13"/>
        <v>0.70399999999999996</v>
      </c>
      <c r="C97" s="498">
        <f t="shared" ca="1" si="14"/>
        <v>53.107999999999954</v>
      </c>
      <c r="D97" s="755">
        <f t="shared" ca="1" si="16"/>
        <v>0.95652173913043492</v>
      </c>
      <c r="E97" s="752">
        <v>0.73599999999999988</v>
      </c>
      <c r="F97" s="498">
        <f t="shared" si="15"/>
        <v>55.521999999999906</v>
      </c>
      <c r="G97" s="500">
        <f t="shared" ca="1" si="11"/>
        <v>0.95652173913043559</v>
      </c>
    </row>
    <row r="98" spans="1:7" x14ac:dyDescent="0.2">
      <c r="A98" s="301">
        <f t="shared" ca="1" si="12"/>
        <v>178</v>
      </c>
      <c r="B98" s="751">
        <f t="shared" ca="1" si="13"/>
        <v>0.70399999999999996</v>
      </c>
      <c r="C98" s="498">
        <f t="shared" ca="1" si="14"/>
        <v>53.811999999999955</v>
      </c>
      <c r="D98" s="755">
        <f t="shared" ca="1" si="16"/>
        <v>0.95652173913043492</v>
      </c>
      <c r="E98" s="752">
        <v>0.73599999999999988</v>
      </c>
      <c r="F98" s="498">
        <f t="shared" si="15"/>
        <v>56.257999999999903</v>
      </c>
      <c r="G98" s="500">
        <f t="shared" ca="1" si="11"/>
        <v>0.95652173913043559</v>
      </c>
    </row>
    <row r="99" spans="1:7" x14ac:dyDescent="0.2">
      <c r="A99" s="301">
        <f t="shared" ca="1" si="12"/>
        <v>179</v>
      </c>
      <c r="B99" s="751">
        <f t="shared" ca="1" si="13"/>
        <v>0.70399999999999996</v>
      </c>
      <c r="C99" s="498">
        <f t="shared" ca="1" si="14"/>
        <v>54.515999999999956</v>
      </c>
      <c r="D99" s="755">
        <f t="shared" ca="1" si="16"/>
        <v>0.95652173913043492</v>
      </c>
      <c r="E99" s="752">
        <v>0.73599999999999988</v>
      </c>
      <c r="F99" s="498">
        <f t="shared" si="15"/>
        <v>56.9939999999999</v>
      </c>
      <c r="G99" s="500">
        <f t="shared" ca="1" si="11"/>
        <v>0.9565217391304357</v>
      </c>
    </row>
    <row r="100" spans="1:7" x14ac:dyDescent="0.2">
      <c r="A100" s="301">
        <f t="shared" ca="1" si="12"/>
        <v>180</v>
      </c>
      <c r="B100" s="751">
        <f t="shared" ca="1" si="13"/>
        <v>0.70399999999999996</v>
      </c>
      <c r="C100" s="498">
        <f t="shared" ca="1" si="14"/>
        <v>55.219999999999956</v>
      </c>
      <c r="D100" s="755">
        <f t="shared" ca="1" si="16"/>
        <v>0.95652173913043492</v>
      </c>
      <c r="E100" s="752">
        <v>0.73599999999999988</v>
      </c>
      <c r="F100" s="498">
        <f t="shared" si="15"/>
        <v>57.729999999999897</v>
      </c>
      <c r="G100" s="500">
        <f t="shared" ca="1" si="11"/>
        <v>0.9565217391304357</v>
      </c>
    </row>
    <row r="101" spans="1:7" x14ac:dyDescent="0.2">
      <c r="A101" s="301">
        <f t="shared" ca="1" si="12"/>
        <v>181</v>
      </c>
      <c r="B101" s="751">
        <f t="shared" ca="1" si="13"/>
        <v>0</v>
      </c>
      <c r="C101" s="498">
        <f t="shared" ca="1" si="14"/>
        <v>55.219999999999956</v>
      </c>
      <c r="D101" s="755">
        <f t="shared" ca="1" si="16"/>
        <v>0.95652173913043492</v>
      </c>
      <c r="E101" s="752">
        <v>0</v>
      </c>
      <c r="F101" s="498">
        <f t="shared" si="15"/>
        <v>57.729999999999897</v>
      </c>
      <c r="G101" s="500">
        <f t="shared" ca="1" si="11"/>
        <v>0.9565217391304357</v>
      </c>
    </row>
    <row r="102" spans="1:7" x14ac:dyDescent="0.2">
      <c r="A102" s="301">
        <f t="shared" ca="1" si="12"/>
        <v>182</v>
      </c>
      <c r="B102" s="751">
        <f t="shared" ca="1" si="13"/>
        <v>0</v>
      </c>
      <c r="C102" s="498">
        <f t="shared" ca="1" si="14"/>
        <v>55.219999999999956</v>
      </c>
      <c r="D102" s="755">
        <f t="shared" ca="1" si="16"/>
        <v>0.95652173913043492</v>
      </c>
      <c r="E102" s="752">
        <v>0</v>
      </c>
      <c r="F102" s="498">
        <f t="shared" si="15"/>
        <v>57.729999999999897</v>
      </c>
      <c r="G102" s="500">
        <f t="shared" ca="1" si="11"/>
        <v>0.9565217391304357</v>
      </c>
    </row>
    <row r="103" spans="1:7" x14ac:dyDescent="0.2">
      <c r="A103" s="301">
        <f t="shared" ca="1" si="12"/>
        <v>183</v>
      </c>
      <c r="B103" s="751">
        <f t="shared" ca="1" si="13"/>
        <v>0</v>
      </c>
      <c r="C103" s="498">
        <f t="shared" ca="1" si="14"/>
        <v>55.219999999999956</v>
      </c>
      <c r="D103" s="755">
        <f t="shared" ca="1" si="16"/>
        <v>0.95652173913043492</v>
      </c>
      <c r="E103" s="752">
        <v>0</v>
      </c>
      <c r="F103" s="498">
        <f t="shared" si="15"/>
        <v>57.729999999999897</v>
      </c>
      <c r="G103" s="500">
        <f t="shared" ca="1" si="11"/>
        <v>0.9565217391304357</v>
      </c>
    </row>
    <row r="104" spans="1:7" x14ac:dyDescent="0.2">
      <c r="A104" s="301">
        <f t="shared" ca="1" si="12"/>
        <v>184</v>
      </c>
      <c r="B104" s="751">
        <f t="shared" ca="1" si="13"/>
        <v>0</v>
      </c>
      <c r="C104" s="498">
        <f t="shared" ca="1" si="14"/>
        <v>55.219999999999956</v>
      </c>
      <c r="D104" s="755">
        <f t="shared" ca="1" si="16"/>
        <v>0.95652173913043492</v>
      </c>
      <c r="E104" s="752">
        <v>0</v>
      </c>
      <c r="F104" s="498">
        <f t="shared" si="15"/>
        <v>57.729999999999897</v>
      </c>
      <c r="G104" s="500">
        <f t="shared" ca="1" si="11"/>
        <v>0.9565217391304357</v>
      </c>
    </row>
    <row r="105" spans="1:7" x14ac:dyDescent="0.2">
      <c r="A105" s="301">
        <f t="shared" ca="1" si="12"/>
        <v>185</v>
      </c>
      <c r="B105" s="751">
        <f t="shared" ca="1" si="13"/>
        <v>0</v>
      </c>
      <c r="C105" s="498">
        <f t="shared" ca="1" si="14"/>
        <v>55.219999999999956</v>
      </c>
      <c r="D105" s="755">
        <f t="shared" ca="1" si="16"/>
        <v>0.95652173913043492</v>
      </c>
      <c r="E105" s="752">
        <v>0</v>
      </c>
      <c r="F105" s="498">
        <f t="shared" si="15"/>
        <v>57.729999999999897</v>
      </c>
      <c r="G105" s="500">
        <f t="shared" ca="1" si="11"/>
        <v>0.9565217391304357</v>
      </c>
    </row>
    <row r="106" spans="1:7" x14ac:dyDescent="0.2">
      <c r="A106" s="301">
        <f t="shared" ca="1" si="12"/>
        <v>186</v>
      </c>
      <c r="B106" s="751">
        <f t="shared" ca="1" si="13"/>
        <v>0</v>
      </c>
      <c r="C106" s="498">
        <f t="shared" ca="1" si="14"/>
        <v>55.219999999999956</v>
      </c>
      <c r="D106" s="755">
        <f t="shared" ca="1" si="16"/>
        <v>0.95652173913043492</v>
      </c>
      <c r="E106" s="752">
        <v>0</v>
      </c>
      <c r="F106" s="498">
        <f t="shared" si="15"/>
        <v>57.729999999999897</v>
      </c>
      <c r="G106" s="500">
        <f t="shared" ca="1" si="11"/>
        <v>0.9565217391304357</v>
      </c>
    </row>
    <row r="107" spans="1:7" x14ac:dyDescent="0.2">
      <c r="A107" s="301">
        <f t="shared" ca="1" si="12"/>
        <v>187</v>
      </c>
      <c r="B107" s="751">
        <f t="shared" ca="1" si="13"/>
        <v>0</v>
      </c>
      <c r="C107" s="498">
        <f t="shared" ca="1" si="14"/>
        <v>55.219999999999956</v>
      </c>
      <c r="D107" s="755">
        <f t="shared" ca="1" si="16"/>
        <v>0.95652173913043492</v>
      </c>
      <c r="E107" s="752">
        <v>0</v>
      </c>
      <c r="F107" s="498">
        <f t="shared" si="15"/>
        <v>57.729999999999897</v>
      </c>
      <c r="G107" s="500">
        <f t="shared" ca="1" si="11"/>
        <v>0.9565217391304357</v>
      </c>
    </row>
    <row r="108" spans="1:7" x14ac:dyDescent="0.2">
      <c r="A108" s="301">
        <f t="shared" ca="1" si="12"/>
        <v>188</v>
      </c>
      <c r="B108" s="751">
        <f t="shared" ca="1" si="13"/>
        <v>0</v>
      </c>
      <c r="C108" s="498">
        <f t="shared" ca="1" si="14"/>
        <v>55.219999999999956</v>
      </c>
      <c r="D108" s="755">
        <f t="shared" ca="1" si="16"/>
        <v>0.95652173913043492</v>
      </c>
      <c r="E108" s="752">
        <v>0</v>
      </c>
      <c r="F108" s="498">
        <f t="shared" si="15"/>
        <v>57.729999999999897</v>
      </c>
      <c r="G108" s="500">
        <f t="shared" ca="1" si="11"/>
        <v>0.9565217391304357</v>
      </c>
    </row>
    <row r="109" spans="1:7" x14ac:dyDescent="0.2">
      <c r="A109" s="301">
        <f t="shared" ca="1" si="12"/>
        <v>189</v>
      </c>
      <c r="B109" s="751">
        <f t="shared" ca="1" si="13"/>
        <v>0</v>
      </c>
      <c r="C109" s="498">
        <f t="shared" ca="1" si="14"/>
        <v>55.219999999999956</v>
      </c>
      <c r="D109" s="755">
        <f t="shared" ca="1" si="16"/>
        <v>0.95652173913043492</v>
      </c>
      <c r="E109" s="752">
        <v>0</v>
      </c>
      <c r="F109" s="498">
        <f t="shared" si="15"/>
        <v>57.729999999999897</v>
      </c>
      <c r="G109" s="500">
        <f t="shared" ca="1" si="11"/>
        <v>0.9565217391304357</v>
      </c>
    </row>
    <row r="110" spans="1:7" x14ac:dyDescent="0.2">
      <c r="A110" s="301">
        <f t="shared" ca="1" si="12"/>
        <v>190</v>
      </c>
      <c r="B110" s="751">
        <f t="shared" ca="1" si="13"/>
        <v>0</v>
      </c>
      <c r="C110" s="498">
        <f t="shared" ca="1" si="14"/>
        <v>55.219999999999956</v>
      </c>
      <c r="D110" s="755">
        <f t="shared" ca="1" si="16"/>
        <v>0.95652173913043492</v>
      </c>
      <c r="E110" s="752">
        <v>0</v>
      </c>
      <c r="F110" s="498">
        <f t="shared" si="15"/>
        <v>57.729999999999897</v>
      </c>
      <c r="G110" s="500">
        <f ca="1">C110/F110</f>
        <v>0.9565217391304357</v>
      </c>
    </row>
    <row r="111" spans="1:7" x14ac:dyDescent="0.2">
      <c r="A111" s="301">
        <f t="shared" ca="1" si="12"/>
        <v>191</v>
      </c>
      <c r="B111" s="751">
        <f t="shared" ca="1" si="13"/>
        <v>0</v>
      </c>
      <c r="C111" s="498">
        <f t="shared" ca="1" si="14"/>
        <v>55.219999999999956</v>
      </c>
      <c r="D111" s="755">
        <f t="shared" ca="1" si="16"/>
        <v>0.95652173913043492</v>
      </c>
      <c r="E111" s="752">
        <v>0</v>
      </c>
      <c r="F111" s="498">
        <f t="shared" si="15"/>
        <v>57.729999999999897</v>
      </c>
      <c r="G111" s="500">
        <f t="shared" ref="G111:G174" ca="1" si="17">C111/F111</f>
        <v>0.9565217391304357</v>
      </c>
    </row>
    <row r="112" spans="1:7" x14ac:dyDescent="0.2">
      <c r="A112" s="301">
        <f t="shared" ca="1" si="12"/>
        <v>192</v>
      </c>
      <c r="B112" s="751">
        <f t="shared" ca="1" si="13"/>
        <v>0</v>
      </c>
      <c r="C112" s="498">
        <f t="shared" ca="1" si="14"/>
        <v>55.219999999999956</v>
      </c>
      <c r="D112" s="755">
        <f t="shared" ca="1" si="16"/>
        <v>0.95652173913043492</v>
      </c>
      <c r="E112" s="752">
        <v>0</v>
      </c>
      <c r="F112" s="498">
        <f t="shared" si="15"/>
        <v>57.729999999999897</v>
      </c>
      <c r="G112" s="500">
        <f t="shared" ca="1" si="17"/>
        <v>0.9565217391304357</v>
      </c>
    </row>
    <row r="113" spans="1:7" x14ac:dyDescent="0.2">
      <c r="A113" s="301">
        <f t="shared" ca="1" si="12"/>
        <v>193</v>
      </c>
      <c r="B113" s="751">
        <f t="shared" ca="1" si="13"/>
        <v>0</v>
      </c>
      <c r="C113" s="498">
        <f t="shared" ca="1" si="14"/>
        <v>55.219999999999956</v>
      </c>
      <c r="D113" s="755">
        <f t="shared" ca="1" si="16"/>
        <v>0.95652173913043492</v>
      </c>
      <c r="E113" s="752">
        <v>0</v>
      </c>
      <c r="F113" s="498">
        <f t="shared" si="15"/>
        <v>57.729999999999897</v>
      </c>
      <c r="G113" s="500">
        <f t="shared" ca="1" si="17"/>
        <v>0.9565217391304357</v>
      </c>
    </row>
    <row r="114" spans="1:7" x14ac:dyDescent="0.2">
      <c r="A114" s="301">
        <f t="shared" ca="1" si="12"/>
        <v>194</v>
      </c>
      <c r="B114" s="751">
        <f t="shared" ca="1" si="13"/>
        <v>0</v>
      </c>
      <c r="C114" s="498">
        <f t="shared" ca="1" si="14"/>
        <v>55.219999999999956</v>
      </c>
      <c r="D114" s="755">
        <f t="shared" ca="1" si="16"/>
        <v>0.95652173913043492</v>
      </c>
      <c r="E114" s="752">
        <v>0</v>
      </c>
      <c r="F114" s="498">
        <f t="shared" si="15"/>
        <v>57.729999999999897</v>
      </c>
      <c r="G114" s="500">
        <f t="shared" ca="1" si="17"/>
        <v>0.9565217391304357</v>
      </c>
    </row>
    <row r="115" spans="1:7" x14ac:dyDescent="0.2">
      <c r="A115" s="301">
        <f t="shared" ca="1" si="12"/>
        <v>195</v>
      </c>
      <c r="B115" s="751">
        <f t="shared" ca="1" si="13"/>
        <v>0</v>
      </c>
      <c r="C115" s="498">
        <f t="shared" ca="1" si="14"/>
        <v>55.219999999999956</v>
      </c>
      <c r="D115" s="755">
        <f t="shared" ca="1" si="16"/>
        <v>0.95652173913043492</v>
      </c>
      <c r="E115" s="752">
        <v>0</v>
      </c>
      <c r="F115" s="498">
        <f t="shared" si="15"/>
        <v>57.729999999999897</v>
      </c>
      <c r="G115" s="500">
        <f t="shared" ca="1" si="17"/>
        <v>0.9565217391304357</v>
      </c>
    </row>
    <row r="116" spans="1:7" x14ac:dyDescent="0.2">
      <c r="A116" s="301">
        <f t="shared" ca="1" si="12"/>
        <v>196</v>
      </c>
      <c r="B116" s="751">
        <f t="shared" ca="1" si="13"/>
        <v>0</v>
      </c>
      <c r="C116" s="498">
        <f t="shared" ca="1" si="14"/>
        <v>55.219999999999956</v>
      </c>
      <c r="D116" s="755">
        <f t="shared" ca="1" si="16"/>
        <v>0.95652173913043492</v>
      </c>
      <c r="E116" s="752">
        <v>0</v>
      </c>
      <c r="F116" s="498">
        <f t="shared" si="15"/>
        <v>57.729999999999897</v>
      </c>
      <c r="G116" s="500">
        <f t="shared" ca="1" si="17"/>
        <v>0.9565217391304357</v>
      </c>
    </row>
    <row r="117" spans="1:7" x14ac:dyDescent="0.2">
      <c r="A117" s="301">
        <f t="shared" ca="1" si="12"/>
        <v>197</v>
      </c>
      <c r="B117" s="751">
        <f t="shared" ca="1" si="13"/>
        <v>0</v>
      </c>
      <c r="C117" s="498">
        <f t="shared" ca="1" si="14"/>
        <v>55.219999999999956</v>
      </c>
      <c r="D117" s="755">
        <f t="shared" ca="1" si="16"/>
        <v>0.95652173913043492</v>
      </c>
      <c r="E117" s="752">
        <v>0</v>
      </c>
      <c r="F117" s="498">
        <f t="shared" si="15"/>
        <v>57.729999999999897</v>
      </c>
      <c r="G117" s="500">
        <f t="shared" ca="1" si="17"/>
        <v>0.9565217391304357</v>
      </c>
    </row>
    <row r="118" spans="1:7" x14ac:dyDescent="0.2">
      <c r="A118" s="301">
        <f t="shared" ca="1" si="12"/>
        <v>198</v>
      </c>
      <c r="B118" s="751">
        <f t="shared" ca="1" si="13"/>
        <v>0</v>
      </c>
      <c r="C118" s="498">
        <f t="shared" ca="1" si="14"/>
        <v>55.219999999999956</v>
      </c>
      <c r="D118" s="755">
        <f t="shared" ca="1" si="16"/>
        <v>0.95652173913043492</v>
      </c>
      <c r="E118" s="752">
        <v>0</v>
      </c>
      <c r="F118" s="498">
        <f t="shared" si="15"/>
        <v>57.729999999999897</v>
      </c>
      <c r="G118" s="500">
        <f t="shared" ca="1" si="17"/>
        <v>0.9565217391304357</v>
      </c>
    </row>
    <row r="119" spans="1:7" x14ac:dyDescent="0.2">
      <c r="A119" s="301">
        <f t="shared" ca="1" si="12"/>
        <v>199</v>
      </c>
      <c r="B119" s="751">
        <f t="shared" ca="1" si="13"/>
        <v>0</v>
      </c>
      <c r="C119" s="498">
        <f t="shared" ca="1" si="14"/>
        <v>55.219999999999956</v>
      </c>
      <c r="D119" s="755">
        <f t="shared" ca="1" si="16"/>
        <v>0.95652173913043492</v>
      </c>
      <c r="E119" s="752">
        <v>0</v>
      </c>
      <c r="F119" s="498">
        <f t="shared" si="15"/>
        <v>57.729999999999897</v>
      </c>
      <c r="G119" s="500">
        <f t="shared" ca="1" si="17"/>
        <v>0.9565217391304357</v>
      </c>
    </row>
    <row r="120" spans="1:7" x14ac:dyDescent="0.2">
      <c r="A120" s="301">
        <f t="shared" ca="1" si="12"/>
        <v>200</v>
      </c>
      <c r="B120" s="751">
        <f t="shared" ca="1" si="13"/>
        <v>0</v>
      </c>
      <c r="C120" s="498">
        <f t="shared" ca="1" si="14"/>
        <v>55.219999999999956</v>
      </c>
      <c r="D120" s="755">
        <f t="shared" ca="1" si="16"/>
        <v>0.95652173913043492</v>
      </c>
      <c r="E120" s="752">
        <v>0</v>
      </c>
      <c r="F120" s="498">
        <f t="shared" si="15"/>
        <v>57.729999999999897</v>
      </c>
      <c r="G120" s="500">
        <f t="shared" ca="1" si="17"/>
        <v>0.9565217391304357</v>
      </c>
    </row>
    <row r="121" spans="1:7" x14ac:dyDescent="0.2">
      <c r="A121" s="301">
        <f t="shared" ca="1" si="12"/>
        <v>201</v>
      </c>
      <c r="B121" s="751">
        <f t="shared" ca="1" si="13"/>
        <v>0</v>
      </c>
      <c r="C121" s="498">
        <f t="shared" ca="1" si="14"/>
        <v>55.219999999999956</v>
      </c>
      <c r="D121" s="755">
        <f t="shared" ca="1" si="16"/>
        <v>0.95652173913043492</v>
      </c>
      <c r="E121" s="752">
        <v>0</v>
      </c>
      <c r="F121" s="498">
        <f t="shared" si="15"/>
        <v>57.729999999999897</v>
      </c>
      <c r="G121" s="500">
        <f t="shared" ca="1" si="17"/>
        <v>0.9565217391304357</v>
      </c>
    </row>
    <row r="122" spans="1:7" x14ac:dyDescent="0.2">
      <c r="A122" s="301">
        <f t="shared" ca="1" si="12"/>
        <v>202</v>
      </c>
      <c r="B122" s="751">
        <f t="shared" ca="1" si="13"/>
        <v>0</v>
      </c>
      <c r="C122" s="498">
        <f t="shared" ca="1" si="14"/>
        <v>55.219999999999956</v>
      </c>
      <c r="D122" s="755">
        <f t="shared" ca="1" si="16"/>
        <v>0.95652173913043492</v>
      </c>
      <c r="E122" s="752">
        <v>0</v>
      </c>
      <c r="F122" s="498">
        <f t="shared" si="15"/>
        <v>57.729999999999897</v>
      </c>
      <c r="G122" s="500">
        <f t="shared" ca="1" si="17"/>
        <v>0.9565217391304357</v>
      </c>
    </row>
    <row r="123" spans="1:7" x14ac:dyDescent="0.2">
      <c r="A123" s="301">
        <f t="shared" ca="1" si="12"/>
        <v>203</v>
      </c>
      <c r="B123" s="751">
        <f t="shared" ca="1" si="13"/>
        <v>0</v>
      </c>
      <c r="C123" s="498">
        <f t="shared" ca="1" si="14"/>
        <v>55.219999999999956</v>
      </c>
      <c r="D123" s="755">
        <f t="shared" ca="1" si="16"/>
        <v>0.95652173913043492</v>
      </c>
      <c r="E123" s="752">
        <v>0</v>
      </c>
      <c r="F123" s="498">
        <f t="shared" si="15"/>
        <v>57.729999999999897</v>
      </c>
      <c r="G123" s="500">
        <f t="shared" ca="1" si="17"/>
        <v>0.9565217391304357</v>
      </c>
    </row>
    <row r="124" spans="1:7" x14ac:dyDescent="0.2">
      <c r="A124" s="301">
        <f t="shared" ca="1" si="12"/>
        <v>204</v>
      </c>
      <c r="B124" s="751">
        <f t="shared" ca="1" si="13"/>
        <v>0</v>
      </c>
      <c r="C124" s="498">
        <f t="shared" ca="1" si="14"/>
        <v>55.219999999999956</v>
      </c>
      <c r="D124" s="755">
        <f t="shared" ca="1" si="16"/>
        <v>0.95652173913043492</v>
      </c>
      <c r="E124" s="752">
        <v>0</v>
      </c>
      <c r="F124" s="498">
        <f t="shared" si="15"/>
        <v>57.729999999999897</v>
      </c>
      <c r="G124" s="500">
        <f t="shared" ca="1" si="17"/>
        <v>0.9565217391304357</v>
      </c>
    </row>
    <row r="125" spans="1:7" x14ac:dyDescent="0.2">
      <c r="A125" s="301">
        <f t="shared" ca="1" si="12"/>
        <v>205</v>
      </c>
      <c r="B125" s="751">
        <f t="shared" ca="1" si="13"/>
        <v>0</v>
      </c>
      <c r="C125" s="498">
        <f t="shared" ca="1" si="14"/>
        <v>55.219999999999956</v>
      </c>
      <c r="D125" s="755">
        <f t="shared" ca="1" si="16"/>
        <v>0.95652173913043492</v>
      </c>
      <c r="E125" s="752">
        <v>0</v>
      </c>
      <c r="F125" s="498">
        <f t="shared" si="15"/>
        <v>57.729999999999897</v>
      </c>
      <c r="G125" s="500">
        <f t="shared" ca="1" si="17"/>
        <v>0.9565217391304357</v>
      </c>
    </row>
    <row r="126" spans="1:7" x14ac:dyDescent="0.2">
      <c r="A126" s="301">
        <f t="shared" ca="1" si="12"/>
        <v>206</v>
      </c>
      <c r="B126" s="751">
        <f t="shared" ca="1" si="13"/>
        <v>0</v>
      </c>
      <c r="C126" s="498">
        <f t="shared" ca="1" si="14"/>
        <v>55.219999999999956</v>
      </c>
      <c r="D126" s="755">
        <f t="shared" ca="1" si="16"/>
        <v>0.95652173913043492</v>
      </c>
      <c r="E126" s="752">
        <v>0</v>
      </c>
      <c r="F126" s="498">
        <f t="shared" si="15"/>
        <v>57.729999999999897</v>
      </c>
      <c r="G126" s="500">
        <f t="shared" ca="1" si="17"/>
        <v>0.9565217391304357</v>
      </c>
    </row>
    <row r="127" spans="1:7" x14ac:dyDescent="0.2">
      <c r="A127" s="301">
        <f t="shared" ca="1" si="12"/>
        <v>207</v>
      </c>
      <c r="B127" s="751">
        <f t="shared" ca="1" si="13"/>
        <v>0</v>
      </c>
      <c r="C127" s="498">
        <f t="shared" ca="1" si="14"/>
        <v>55.219999999999956</v>
      </c>
      <c r="D127" s="755">
        <f t="shared" ca="1" si="16"/>
        <v>0.95652173913043492</v>
      </c>
      <c r="E127" s="752">
        <v>0</v>
      </c>
      <c r="F127" s="498">
        <f t="shared" si="15"/>
        <v>57.729999999999897</v>
      </c>
      <c r="G127" s="500">
        <f t="shared" ca="1" si="17"/>
        <v>0.9565217391304357</v>
      </c>
    </row>
    <row r="128" spans="1:7" x14ac:dyDescent="0.2">
      <c r="A128" s="301">
        <f t="shared" ca="1" si="12"/>
        <v>208</v>
      </c>
      <c r="B128" s="751">
        <f t="shared" ca="1" si="13"/>
        <v>0</v>
      </c>
      <c r="C128" s="498">
        <f t="shared" ca="1" si="14"/>
        <v>55.219999999999956</v>
      </c>
      <c r="D128" s="755">
        <f t="shared" ca="1" si="16"/>
        <v>0.95652173913043492</v>
      </c>
      <c r="E128" s="752">
        <v>0</v>
      </c>
      <c r="F128" s="498">
        <f t="shared" si="15"/>
        <v>57.729999999999897</v>
      </c>
      <c r="G128" s="500">
        <f t="shared" ca="1" si="17"/>
        <v>0.9565217391304357</v>
      </c>
    </row>
    <row r="129" spans="1:7" x14ac:dyDescent="0.2">
      <c r="A129" s="301">
        <f t="shared" ca="1" si="12"/>
        <v>209</v>
      </c>
      <c r="B129" s="751">
        <f t="shared" ca="1" si="13"/>
        <v>0</v>
      </c>
      <c r="C129" s="498">
        <f t="shared" ca="1" si="14"/>
        <v>55.219999999999956</v>
      </c>
      <c r="D129" s="755">
        <f t="shared" ca="1" si="16"/>
        <v>0.95652173913043492</v>
      </c>
      <c r="E129" s="752">
        <v>0</v>
      </c>
      <c r="F129" s="498">
        <f t="shared" si="15"/>
        <v>57.729999999999897</v>
      </c>
      <c r="G129" s="500">
        <f t="shared" ca="1" si="17"/>
        <v>0.9565217391304357</v>
      </c>
    </row>
    <row r="130" spans="1:7" x14ac:dyDescent="0.2">
      <c r="A130" s="301">
        <f t="shared" ca="1" si="12"/>
        <v>210</v>
      </c>
      <c r="B130" s="751">
        <f t="shared" ca="1" si="13"/>
        <v>0</v>
      </c>
      <c r="C130" s="498">
        <f t="shared" ca="1" si="14"/>
        <v>55.219999999999956</v>
      </c>
      <c r="D130" s="755">
        <f t="shared" ca="1" si="16"/>
        <v>0.95652173913043492</v>
      </c>
      <c r="E130" s="752">
        <v>0</v>
      </c>
      <c r="F130" s="498">
        <f t="shared" si="15"/>
        <v>57.729999999999897</v>
      </c>
      <c r="G130" s="500">
        <f t="shared" ca="1" si="17"/>
        <v>0.9565217391304357</v>
      </c>
    </row>
    <row r="131" spans="1:7" x14ac:dyDescent="0.2">
      <c r="A131" s="301">
        <f t="shared" ca="1" si="12"/>
        <v>211</v>
      </c>
      <c r="B131" s="751">
        <f t="shared" ca="1" si="13"/>
        <v>0</v>
      </c>
      <c r="C131" s="498">
        <f t="shared" ca="1" si="14"/>
        <v>55.219999999999956</v>
      </c>
      <c r="D131" s="755">
        <f t="shared" ca="1" si="16"/>
        <v>0.95652173913043492</v>
      </c>
      <c r="E131" s="752">
        <v>0</v>
      </c>
      <c r="F131" s="498">
        <f t="shared" si="15"/>
        <v>57.729999999999897</v>
      </c>
      <c r="G131" s="500">
        <f t="shared" ca="1" si="17"/>
        <v>0.9565217391304357</v>
      </c>
    </row>
    <row r="132" spans="1:7" x14ac:dyDescent="0.2">
      <c r="A132" s="301">
        <f t="shared" ca="1" si="12"/>
        <v>212</v>
      </c>
      <c r="B132" s="751">
        <f t="shared" ca="1" si="13"/>
        <v>0</v>
      </c>
      <c r="C132" s="498">
        <f t="shared" ca="1" si="14"/>
        <v>55.219999999999956</v>
      </c>
      <c r="D132" s="755">
        <f t="shared" ca="1" si="16"/>
        <v>0.95652173913043492</v>
      </c>
      <c r="E132" s="752">
        <v>0</v>
      </c>
      <c r="F132" s="498">
        <f t="shared" si="15"/>
        <v>57.729999999999897</v>
      </c>
      <c r="G132" s="500">
        <f t="shared" ca="1" si="17"/>
        <v>0.9565217391304357</v>
      </c>
    </row>
    <row r="133" spans="1:7" x14ac:dyDescent="0.2">
      <c r="A133" s="301">
        <f t="shared" ca="1" si="12"/>
        <v>213</v>
      </c>
      <c r="B133" s="751">
        <f t="shared" ca="1" si="13"/>
        <v>0</v>
      </c>
      <c r="C133" s="498">
        <f t="shared" ca="1" si="14"/>
        <v>55.219999999999956</v>
      </c>
      <c r="D133" s="755">
        <f t="shared" ca="1" si="16"/>
        <v>0.95652173913043492</v>
      </c>
      <c r="E133" s="752">
        <v>0</v>
      </c>
      <c r="F133" s="498">
        <f t="shared" si="15"/>
        <v>57.729999999999897</v>
      </c>
      <c r="G133" s="500">
        <f t="shared" ca="1" si="17"/>
        <v>0.9565217391304357</v>
      </c>
    </row>
    <row r="134" spans="1:7" x14ac:dyDescent="0.2">
      <c r="A134" s="301">
        <f t="shared" ca="1" si="12"/>
        <v>214</v>
      </c>
      <c r="B134" s="751">
        <f t="shared" ca="1" si="13"/>
        <v>0</v>
      </c>
      <c r="C134" s="498">
        <f t="shared" ca="1" si="14"/>
        <v>55.219999999999956</v>
      </c>
      <c r="D134" s="755">
        <f t="shared" ca="1" si="16"/>
        <v>0.95652173913043492</v>
      </c>
      <c r="E134" s="752">
        <v>0</v>
      </c>
      <c r="F134" s="498">
        <f t="shared" si="15"/>
        <v>57.729999999999897</v>
      </c>
      <c r="G134" s="500">
        <f t="shared" ca="1" si="17"/>
        <v>0.9565217391304357</v>
      </c>
    </row>
    <row r="135" spans="1:7" x14ac:dyDescent="0.2">
      <c r="A135" s="301">
        <f t="shared" ca="1" si="12"/>
        <v>215</v>
      </c>
      <c r="B135" s="751">
        <f t="shared" ca="1" si="13"/>
        <v>0</v>
      </c>
      <c r="C135" s="498">
        <f t="shared" ca="1" si="14"/>
        <v>55.219999999999956</v>
      </c>
      <c r="D135" s="755">
        <f t="shared" ca="1" si="16"/>
        <v>0.95652173913043492</v>
      </c>
      <c r="E135" s="752">
        <v>0</v>
      </c>
      <c r="F135" s="498">
        <f t="shared" si="15"/>
        <v>57.729999999999897</v>
      </c>
      <c r="G135" s="500">
        <f t="shared" ca="1" si="17"/>
        <v>0.9565217391304357</v>
      </c>
    </row>
    <row r="136" spans="1:7" x14ac:dyDescent="0.2">
      <c r="A136" s="301">
        <f t="shared" ca="1" si="12"/>
        <v>216</v>
      </c>
      <c r="B136" s="751">
        <f t="shared" ca="1" si="13"/>
        <v>0</v>
      </c>
      <c r="C136" s="498">
        <f t="shared" ca="1" si="14"/>
        <v>55.219999999999956</v>
      </c>
      <c r="D136" s="755">
        <f t="shared" ca="1" si="16"/>
        <v>0.95652173913043492</v>
      </c>
      <c r="E136" s="752">
        <v>0</v>
      </c>
      <c r="F136" s="498">
        <f t="shared" si="15"/>
        <v>57.729999999999897</v>
      </c>
      <c r="G136" s="500">
        <f t="shared" ca="1" si="17"/>
        <v>0.9565217391304357</v>
      </c>
    </row>
    <row r="137" spans="1:7" x14ac:dyDescent="0.2">
      <c r="A137" s="301">
        <f t="shared" ca="1" si="12"/>
        <v>217</v>
      </c>
      <c r="B137" s="751">
        <f t="shared" ca="1" si="13"/>
        <v>0</v>
      </c>
      <c r="C137" s="498">
        <f t="shared" ca="1" si="14"/>
        <v>55.219999999999956</v>
      </c>
      <c r="D137" s="755">
        <f t="shared" ca="1" si="16"/>
        <v>0.95652173913043492</v>
      </c>
      <c r="E137" s="752">
        <v>0</v>
      </c>
      <c r="F137" s="498">
        <f t="shared" si="15"/>
        <v>57.729999999999897</v>
      </c>
      <c r="G137" s="500">
        <f t="shared" ca="1" si="17"/>
        <v>0.9565217391304357</v>
      </c>
    </row>
    <row r="138" spans="1:7" x14ac:dyDescent="0.2">
      <c r="A138" s="301">
        <f t="shared" ca="1" si="12"/>
        <v>218</v>
      </c>
      <c r="B138" s="751">
        <f t="shared" ca="1" si="13"/>
        <v>0</v>
      </c>
      <c r="C138" s="498">
        <f t="shared" ca="1" si="14"/>
        <v>55.219999999999956</v>
      </c>
      <c r="D138" s="755">
        <f t="shared" ca="1" si="16"/>
        <v>0.95652173913043492</v>
      </c>
      <c r="E138" s="752">
        <v>0</v>
      </c>
      <c r="F138" s="498">
        <f t="shared" si="15"/>
        <v>57.729999999999897</v>
      </c>
      <c r="G138" s="500">
        <f t="shared" ca="1" si="17"/>
        <v>0.9565217391304357</v>
      </c>
    </row>
    <row r="139" spans="1:7" x14ac:dyDescent="0.2">
      <c r="A139" s="301">
        <f t="shared" ca="1" si="12"/>
        <v>219</v>
      </c>
      <c r="B139" s="751">
        <f t="shared" ca="1" si="13"/>
        <v>0</v>
      </c>
      <c r="C139" s="498">
        <f t="shared" ca="1" si="14"/>
        <v>55.219999999999956</v>
      </c>
      <c r="D139" s="755">
        <f t="shared" ca="1" si="16"/>
        <v>0.95652173913043492</v>
      </c>
      <c r="E139" s="752">
        <v>0</v>
      </c>
      <c r="F139" s="498">
        <f t="shared" si="15"/>
        <v>57.729999999999897</v>
      </c>
      <c r="G139" s="500">
        <f t="shared" ca="1" si="17"/>
        <v>0.9565217391304357</v>
      </c>
    </row>
    <row r="140" spans="1:7" x14ac:dyDescent="0.2">
      <c r="A140" s="301">
        <f t="shared" ref="A140:A203" ca="1" si="18">A139+1</f>
        <v>220</v>
      </c>
      <c r="B140" s="751">
        <f t="shared" ref="B140:B203" ca="1" si="19">ROUND((E140*D140),4)</f>
        <v>0</v>
      </c>
      <c r="C140" s="498">
        <f t="shared" ref="C140:C150" ca="1" si="20">SUM(C139+B140)</f>
        <v>55.219999999999956</v>
      </c>
      <c r="D140" s="755">
        <f t="shared" ca="1" si="16"/>
        <v>0.95652173913043492</v>
      </c>
      <c r="E140" s="752">
        <v>0</v>
      </c>
      <c r="F140" s="498">
        <f t="shared" ref="F140:F203" si="21">SUM(F139+E140)</f>
        <v>57.729999999999897</v>
      </c>
      <c r="G140" s="500">
        <f t="shared" ca="1" si="17"/>
        <v>0.9565217391304357</v>
      </c>
    </row>
    <row r="141" spans="1:7" x14ac:dyDescent="0.2">
      <c r="A141" s="301">
        <f t="shared" ca="1" si="18"/>
        <v>221</v>
      </c>
      <c r="B141" s="751">
        <f t="shared" ca="1" si="19"/>
        <v>0</v>
      </c>
      <c r="C141" s="498">
        <f t="shared" ca="1" si="20"/>
        <v>55.219999999999956</v>
      </c>
      <c r="D141" s="755">
        <f t="shared" ref="D141:D204" ca="1" si="22">D140</f>
        <v>0.95652173913043492</v>
      </c>
      <c r="E141" s="752">
        <v>0</v>
      </c>
      <c r="F141" s="498">
        <f t="shared" si="21"/>
        <v>57.729999999999897</v>
      </c>
      <c r="G141" s="500">
        <f t="shared" ca="1" si="17"/>
        <v>0.9565217391304357</v>
      </c>
    </row>
    <row r="142" spans="1:7" x14ac:dyDescent="0.2">
      <c r="A142" s="301">
        <f t="shared" ca="1" si="18"/>
        <v>222</v>
      </c>
      <c r="B142" s="751">
        <f t="shared" ca="1" si="19"/>
        <v>0</v>
      </c>
      <c r="C142" s="498">
        <f t="shared" ca="1" si="20"/>
        <v>55.219999999999956</v>
      </c>
      <c r="D142" s="755">
        <f t="shared" ca="1" si="22"/>
        <v>0.95652173913043492</v>
      </c>
      <c r="E142" s="752">
        <v>0</v>
      </c>
      <c r="F142" s="498">
        <f t="shared" si="21"/>
        <v>57.729999999999897</v>
      </c>
      <c r="G142" s="500">
        <f t="shared" ca="1" si="17"/>
        <v>0.9565217391304357</v>
      </c>
    </row>
    <row r="143" spans="1:7" x14ac:dyDescent="0.2">
      <c r="A143" s="301">
        <f t="shared" ca="1" si="18"/>
        <v>223</v>
      </c>
      <c r="B143" s="751">
        <f t="shared" ca="1" si="19"/>
        <v>0</v>
      </c>
      <c r="C143" s="498">
        <f t="shared" ca="1" si="20"/>
        <v>55.219999999999956</v>
      </c>
      <c r="D143" s="755">
        <f t="shared" ca="1" si="22"/>
        <v>0.95652173913043492</v>
      </c>
      <c r="E143" s="752">
        <v>0</v>
      </c>
      <c r="F143" s="498">
        <f t="shared" si="21"/>
        <v>57.729999999999897</v>
      </c>
      <c r="G143" s="500">
        <f t="shared" ca="1" si="17"/>
        <v>0.9565217391304357</v>
      </c>
    </row>
    <row r="144" spans="1:7" x14ac:dyDescent="0.2">
      <c r="A144" s="301">
        <f t="shared" ca="1" si="18"/>
        <v>224</v>
      </c>
      <c r="B144" s="751">
        <f t="shared" ca="1" si="19"/>
        <v>0</v>
      </c>
      <c r="C144" s="498">
        <f t="shared" ca="1" si="20"/>
        <v>55.219999999999956</v>
      </c>
      <c r="D144" s="755">
        <f t="shared" ca="1" si="22"/>
        <v>0.95652173913043492</v>
      </c>
      <c r="E144" s="752">
        <v>0</v>
      </c>
      <c r="F144" s="498">
        <f t="shared" si="21"/>
        <v>57.729999999999897</v>
      </c>
      <c r="G144" s="500">
        <f t="shared" ca="1" si="17"/>
        <v>0.9565217391304357</v>
      </c>
    </row>
    <row r="145" spans="1:7" x14ac:dyDescent="0.2">
      <c r="A145" s="301">
        <f t="shared" ca="1" si="18"/>
        <v>225</v>
      </c>
      <c r="B145" s="751">
        <f t="shared" ca="1" si="19"/>
        <v>0</v>
      </c>
      <c r="C145" s="498">
        <f t="shared" ca="1" si="20"/>
        <v>55.219999999999956</v>
      </c>
      <c r="D145" s="755">
        <f t="shared" ca="1" si="22"/>
        <v>0.95652173913043492</v>
      </c>
      <c r="E145" s="752">
        <v>0</v>
      </c>
      <c r="F145" s="498">
        <f t="shared" si="21"/>
        <v>57.729999999999897</v>
      </c>
      <c r="G145" s="500">
        <f t="shared" ca="1" si="17"/>
        <v>0.9565217391304357</v>
      </c>
    </row>
    <row r="146" spans="1:7" x14ac:dyDescent="0.2">
      <c r="A146" s="301">
        <f t="shared" ca="1" si="18"/>
        <v>226</v>
      </c>
      <c r="B146" s="751">
        <f t="shared" ca="1" si="19"/>
        <v>0</v>
      </c>
      <c r="C146" s="498">
        <f t="shared" ca="1" si="20"/>
        <v>55.219999999999956</v>
      </c>
      <c r="D146" s="755">
        <f t="shared" ca="1" si="22"/>
        <v>0.95652173913043492</v>
      </c>
      <c r="E146" s="752">
        <v>0</v>
      </c>
      <c r="F146" s="498">
        <f t="shared" si="21"/>
        <v>57.729999999999897</v>
      </c>
      <c r="G146" s="500">
        <f t="shared" ca="1" si="17"/>
        <v>0.9565217391304357</v>
      </c>
    </row>
    <row r="147" spans="1:7" x14ac:dyDescent="0.2">
      <c r="A147" s="301">
        <f t="shared" ca="1" si="18"/>
        <v>227</v>
      </c>
      <c r="B147" s="751">
        <f t="shared" ca="1" si="19"/>
        <v>0</v>
      </c>
      <c r="C147" s="498">
        <f t="shared" ca="1" si="20"/>
        <v>55.219999999999956</v>
      </c>
      <c r="D147" s="755">
        <f t="shared" ca="1" si="22"/>
        <v>0.95652173913043492</v>
      </c>
      <c r="E147" s="752">
        <v>0</v>
      </c>
      <c r="F147" s="498">
        <f t="shared" si="21"/>
        <v>57.729999999999897</v>
      </c>
      <c r="G147" s="500">
        <f t="shared" ca="1" si="17"/>
        <v>0.9565217391304357</v>
      </c>
    </row>
    <row r="148" spans="1:7" x14ac:dyDescent="0.2">
      <c r="A148" s="301">
        <f t="shared" ca="1" si="18"/>
        <v>228</v>
      </c>
      <c r="B148" s="751">
        <f t="shared" ca="1" si="19"/>
        <v>0</v>
      </c>
      <c r="C148" s="498">
        <f t="shared" ca="1" si="20"/>
        <v>55.219999999999956</v>
      </c>
      <c r="D148" s="755">
        <f t="shared" ca="1" si="22"/>
        <v>0.95652173913043492</v>
      </c>
      <c r="E148" s="752">
        <v>0</v>
      </c>
      <c r="F148" s="498">
        <f t="shared" si="21"/>
        <v>57.729999999999897</v>
      </c>
      <c r="G148" s="500">
        <f t="shared" ca="1" si="17"/>
        <v>0.9565217391304357</v>
      </c>
    </row>
    <row r="149" spans="1:7" x14ac:dyDescent="0.2">
      <c r="A149" s="301">
        <f t="shared" ca="1" si="18"/>
        <v>229</v>
      </c>
      <c r="B149" s="751">
        <f t="shared" ca="1" si="19"/>
        <v>0</v>
      </c>
      <c r="C149" s="498">
        <f t="shared" ca="1" si="20"/>
        <v>55.219999999999956</v>
      </c>
      <c r="D149" s="755">
        <f t="shared" ca="1" si="22"/>
        <v>0.95652173913043492</v>
      </c>
      <c r="E149" s="752">
        <v>0</v>
      </c>
      <c r="F149" s="498">
        <f t="shared" si="21"/>
        <v>57.729999999999897</v>
      </c>
      <c r="G149" s="500">
        <f t="shared" ca="1" si="17"/>
        <v>0.9565217391304357</v>
      </c>
    </row>
    <row r="150" spans="1:7" x14ac:dyDescent="0.2">
      <c r="A150" s="301">
        <f t="shared" ca="1" si="18"/>
        <v>230</v>
      </c>
      <c r="B150" s="751">
        <f t="shared" ca="1" si="19"/>
        <v>0</v>
      </c>
      <c r="C150" s="498">
        <f t="shared" ca="1" si="20"/>
        <v>55.219999999999956</v>
      </c>
      <c r="D150" s="755">
        <f t="shared" ca="1" si="22"/>
        <v>0.95652173913043492</v>
      </c>
      <c r="E150" s="752">
        <v>0</v>
      </c>
      <c r="F150" s="498">
        <f t="shared" si="21"/>
        <v>57.729999999999897</v>
      </c>
      <c r="G150" s="500">
        <f t="shared" ca="1" si="17"/>
        <v>0.9565217391304357</v>
      </c>
    </row>
    <row r="151" spans="1:7" x14ac:dyDescent="0.2">
      <c r="A151" s="301">
        <f t="shared" ca="1" si="18"/>
        <v>231</v>
      </c>
      <c r="B151" s="751">
        <f t="shared" ca="1" si="19"/>
        <v>0</v>
      </c>
      <c r="C151" s="498">
        <f t="shared" ref="C151:C171" ca="1" si="23">SUM(C150+B151)</f>
        <v>55.219999999999956</v>
      </c>
      <c r="D151" s="755">
        <f t="shared" ca="1" si="22"/>
        <v>0.95652173913043492</v>
      </c>
      <c r="E151" s="752">
        <v>0</v>
      </c>
      <c r="F151" s="498">
        <f t="shared" si="21"/>
        <v>57.729999999999897</v>
      </c>
      <c r="G151" s="500">
        <f t="shared" ca="1" si="17"/>
        <v>0.9565217391304357</v>
      </c>
    </row>
    <row r="152" spans="1:7" x14ac:dyDescent="0.2">
      <c r="A152" s="301">
        <f t="shared" ca="1" si="18"/>
        <v>232</v>
      </c>
      <c r="B152" s="751">
        <f t="shared" ca="1" si="19"/>
        <v>0</v>
      </c>
      <c r="C152" s="498">
        <f t="shared" ca="1" si="23"/>
        <v>55.219999999999956</v>
      </c>
      <c r="D152" s="755">
        <f t="shared" ca="1" si="22"/>
        <v>0.95652173913043492</v>
      </c>
      <c r="E152" s="752">
        <v>0</v>
      </c>
      <c r="F152" s="498">
        <f t="shared" si="21"/>
        <v>57.729999999999897</v>
      </c>
      <c r="G152" s="500">
        <f t="shared" ca="1" si="17"/>
        <v>0.9565217391304357</v>
      </c>
    </row>
    <row r="153" spans="1:7" x14ac:dyDescent="0.2">
      <c r="A153" s="301">
        <f t="shared" ca="1" si="18"/>
        <v>233</v>
      </c>
      <c r="B153" s="751">
        <f t="shared" ca="1" si="19"/>
        <v>0</v>
      </c>
      <c r="C153" s="498">
        <f t="shared" ca="1" si="23"/>
        <v>55.219999999999956</v>
      </c>
      <c r="D153" s="755">
        <f t="shared" ca="1" si="22"/>
        <v>0.95652173913043492</v>
      </c>
      <c r="E153" s="752">
        <v>0</v>
      </c>
      <c r="F153" s="498">
        <f t="shared" si="21"/>
        <v>57.729999999999897</v>
      </c>
      <c r="G153" s="500">
        <f t="shared" ca="1" si="17"/>
        <v>0.9565217391304357</v>
      </c>
    </row>
    <row r="154" spans="1:7" x14ac:dyDescent="0.2">
      <c r="A154" s="301">
        <f t="shared" ca="1" si="18"/>
        <v>234</v>
      </c>
      <c r="B154" s="751">
        <f t="shared" ca="1" si="19"/>
        <v>0</v>
      </c>
      <c r="C154" s="498">
        <f t="shared" ca="1" si="23"/>
        <v>55.219999999999956</v>
      </c>
      <c r="D154" s="755">
        <f t="shared" ca="1" si="22"/>
        <v>0.95652173913043492</v>
      </c>
      <c r="E154" s="752">
        <v>0</v>
      </c>
      <c r="F154" s="498">
        <f t="shared" si="21"/>
        <v>57.729999999999897</v>
      </c>
      <c r="G154" s="500">
        <f t="shared" ca="1" si="17"/>
        <v>0.9565217391304357</v>
      </c>
    </row>
    <row r="155" spans="1:7" x14ac:dyDescent="0.2">
      <c r="A155" s="301">
        <f t="shared" ca="1" si="18"/>
        <v>235</v>
      </c>
      <c r="B155" s="751">
        <f t="shared" ca="1" si="19"/>
        <v>0</v>
      </c>
      <c r="C155" s="498">
        <f t="shared" ca="1" si="23"/>
        <v>55.219999999999956</v>
      </c>
      <c r="D155" s="755">
        <f t="shared" ca="1" si="22"/>
        <v>0.95652173913043492</v>
      </c>
      <c r="E155" s="752">
        <v>0</v>
      </c>
      <c r="F155" s="498">
        <f t="shared" si="21"/>
        <v>57.729999999999897</v>
      </c>
      <c r="G155" s="500">
        <f t="shared" ca="1" si="17"/>
        <v>0.9565217391304357</v>
      </c>
    </row>
    <row r="156" spans="1:7" x14ac:dyDescent="0.2">
      <c r="A156" s="301">
        <f t="shared" ca="1" si="18"/>
        <v>236</v>
      </c>
      <c r="B156" s="751">
        <f t="shared" ca="1" si="19"/>
        <v>0</v>
      </c>
      <c r="C156" s="498">
        <f t="shared" ca="1" si="23"/>
        <v>55.219999999999956</v>
      </c>
      <c r="D156" s="755">
        <f t="shared" ca="1" si="22"/>
        <v>0.95652173913043492</v>
      </c>
      <c r="E156" s="752">
        <v>0</v>
      </c>
      <c r="F156" s="498">
        <f t="shared" si="21"/>
        <v>57.729999999999897</v>
      </c>
      <c r="G156" s="500">
        <f t="shared" ca="1" si="17"/>
        <v>0.9565217391304357</v>
      </c>
    </row>
    <row r="157" spans="1:7" x14ac:dyDescent="0.2">
      <c r="A157" s="301">
        <f t="shared" ca="1" si="18"/>
        <v>237</v>
      </c>
      <c r="B157" s="751">
        <f t="shared" ca="1" si="19"/>
        <v>0</v>
      </c>
      <c r="C157" s="498">
        <f t="shared" ca="1" si="23"/>
        <v>55.219999999999956</v>
      </c>
      <c r="D157" s="755">
        <f t="shared" ca="1" si="22"/>
        <v>0.95652173913043492</v>
      </c>
      <c r="E157" s="752">
        <v>0</v>
      </c>
      <c r="F157" s="498">
        <f t="shared" si="21"/>
        <v>57.729999999999897</v>
      </c>
      <c r="G157" s="500">
        <f t="shared" ca="1" si="17"/>
        <v>0.9565217391304357</v>
      </c>
    </row>
    <row r="158" spans="1:7" x14ac:dyDescent="0.2">
      <c r="A158" s="301">
        <f t="shared" ca="1" si="18"/>
        <v>238</v>
      </c>
      <c r="B158" s="751">
        <f t="shared" ca="1" si="19"/>
        <v>0</v>
      </c>
      <c r="C158" s="498">
        <f t="shared" ca="1" si="23"/>
        <v>55.219999999999956</v>
      </c>
      <c r="D158" s="755">
        <f t="shared" ca="1" si="22"/>
        <v>0.95652173913043492</v>
      </c>
      <c r="E158" s="752">
        <v>0</v>
      </c>
      <c r="F158" s="498">
        <f t="shared" si="21"/>
        <v>57.729999999999897</v>
      </c>
      <c r="G158" s="500">
        <f t="shared" ca="1" si="17"/>
        <v>0.9565217391304357</v>
      </c>
    </row>
    <row r="159" spans="1:7" x14ac:dyDescent="0.2">
      <c r="A159" s="301">
        <f t="shared" ca="1" si="18"/>
        <v>239</v>
      </c>
      <c r="B159" s="751">
        <f t="shared" ca="1" si="19"/>
        <v>0</v>
      </c>
      <c r="C159" s="498">
        <f t="shared" ca="1" si="23"/>
        <v>55.219999999999956</v>
      </c>
      <c r="D159" s="755">
        <f t="shared" ca="1" si="22"/>
        <v>0.95652173913043492</v>
      </c>
      <c r="E159" s="752">
        <v>0</v>
      </c>
      <c r="F159" s="498">
        <f t="shared" si="21"/>
        <v>57.729999999999897</v>
      </c>
      <c r="G159" s="500">
        <f t="shared" ca="1" si="17"/>
        <v>0.9565217391304357</v>
      </c>
    </row>
    <row r="160" spans="1:7" x14ac:dyDescent="0.2">
      <c r="A160" s="301">
        <f t="shared" ca="1" si="18"/>
        <v>240</v>
      </c>
      <c r="B160" s="751">
        <f t="shared" ca="1" si="19"/>
        <v>0</v>
      </c>
      <c r="C160" s="498">
        <f t="shared" ca="1" si="23"/>
        <v>55.219999999999956</v>
      </c>
      <c r="D160" s="755">
        <f t="shared" ca="1" si="22"/>
        <v>0.95652173913043492</v>
      </c>
      <c r="E160" s="752">
        <v>0</v>
      </c>
      <c r="F160" s="498">
        <f t="shared" si="21"/>
        <v>57.729999999999897</v>
      </c>
      <c r="G160" s="500">
        <f t="shared" ca="1" si="17"/>
        <v>0.9565217391304357</v>
      </c>
    </row>
    <row r="161" spans="1:7" x14ac:dyDescent="0.2">
      <c r="A161" s="301">
        <f t="shared" ca="1" si="18"/>
        <v>241</v>
      </c>
      <c r="B161" s="751">
        <f t="shared" ca="1" si="19"/>
        <v>0</v>
      </c>
      <c r="C161" s="498">
        <f t="shared" ca="1" si="23"/>
        <v>55.219999999999956</v>
      </c>
      <c r="D161" s="755">
        <f t="shared" ca="1" si="22"/>
        <v>0.95652173913043492</v>
      </c>
      <c r="E161" s="752">
        <v>0</v>
      </c>
      <c r="F161" s="498">
        <f t="shared" si="21"/>
        <v>57.729999999999897</v>
      </c>
      <c r="G161" s="500">
        <f t="shared" ca="1" si="17"/>
        <v>0.9565217391304357</v>
      </c>
    </row>
    <row r="162" spans="1:7" x14ac:dyDescent="0.2">
      <c r="A162" s="301">
        <f t="shared" ca="1" si="18"/>
        <v>242</v>
      </c>
      <c r="B162" s="751">
        <f t="shared" ca="1" si="19"/>
        <v>0</v>
      </c>
      <c r="C162" s="498">
        <f t="shared" ca="1" si="23"/>
        <v>55.219999999999956</v>
      </c>
      <c r="D162" s="755">
        <f t="shared" ca="1" si="22"/>
        <v>0.95652173913043492</v>
      </c>
      <c r="E162" s="752">
        <v>0</v>
      </c>
      <c r="F162" s="498">
        <f t="shared" si="21"/>
        <v>57.729999999999897</v>
      </c>
      <c r="G162" s="500">
        <f t="shared" ca="1" si="17"/>
        <v>0.9565217391304357</v>
      </c>
    </row>
    <row r="163" spans="1:7" x14ac:dyDescent="0.2">
      <c r="A163" s="301">
        <f t="shared" ca="1" si="18"/>
        <v>243</v>
      </c>
      <c r="B163" s="751">
        <f t="shared" ca="1" si="19"/>
        <v>0</v>
      </c>
      <c r="C163" s="498">
        <f t="shared" ca="1" si="23"/>
        <v>55.219999999999956</v>
      </c>
      <c r="D163" s="755">
        <f t="shared" ca="1" si="22"/>
        <v>0.95652173913043492</v>
      </c>
      <c r="E163" s="752">
        <v>0</v>
      </c>
      <c r="F163" s="498">
        <f t="shared" si="21"/>
        <v>57.729999999999897</v>
      </c>
      <c r="G163" s="500">
        <f t="shared" ca="1" si="17"/>
        <v>0.9565217391304357</v>
      </c>
    </row>
    <row r="164" spans="1:7" x14ac:dyDescent="0.2">
      <c r="A164" s="301">
        <f t="shared" ca="1" si="18"/>
        <v>244</v>
      </c>
      <c r="B164" s="751">
        <f t="shared" ca="1" si="19"/>
        <v>0</v>
      </c>
      <c r="C164" s="498">
        <f t="shared" ca="1" si="23"/>
        <v>55.219999999999956</v>
      </c>
      <c r="D164" s="755">
        <f t="shared" ca="1" si="22"/>
        <v>0.95652173913043492</v>
      </c>
      <c r="E164" s="752">
        <v>0</v>
      </c>
      <c r="F164" s="498">
        <f t="shared" si="21"/>
        <v>57.729999999999897</v>
      </c>
      <c r="G164" s="500">
        <f t="shared" ca="1" si="17"/>
        <v>0.9565217391304357</v>
      </c>
    </row>
    <row r="165" spans="1:7" x14ac:dyDescent="0.2">
      <c r="A165" s="301">
        <f t="shared" ca="1" si="18"/>
        <v>245</v>
      </c>
      <c r="B165" s="751">
        <f t="shared" ca="1" si="19"/>
        <v>0</v>
      </c>
      <c r="C165" s="498">
        <f t="shared" ca="1" si="23"/>
        <v>55.219999999999956</v>
      </c>
      <c r="D165" s="755">
        <f t="shared" ca="1" si="22"/>
        <v>0.95652173913043492</v>
      </c>
      <c r="E165" s="752">
        <v>0</v>
      </c>
      <c r="F165" s="498">
        <f t="shared" si="21"/>
        <v>57.729999999999897</v>
      </c>
      <c r="G165" s="500">
        <f t="shared" ca="1" si="17"/>
        <v>0.9565217391304357</v>
      </c>
    </row>
    <row r="166" spans="1:7" x14ac:dyDescent="0.2">
      <c r="A166" s="301">
        <f t="shared" ca="1" si="18"/>
        <v>246</v>
      </c>
      <c r="B166" s="751">
        <f t="shared" ca="1" si="19"/>
        <v>0</v>
      </c>
      <c r="C166" s="498">
        <f t="shared" ca="1" si="23"/>
        <v>55.219999999999956</v>
      </c>
      <c r="D166" s="755">
        <f t="shared" ca="1" si="22"/>
        <v>0.95652173913043492</v>
      </c>
      <c r="E166" s="752">
        <v>0</v>
      </c>
      <c r="F166" s="498">
        <f t="shared" si="21"/>
        <v>57.729999999999897</v>
      </c>
      <c r="G166" s="500">
        <f t="shared" ca="1" si="17"/>
        <v>0.9565217391304357</v>
      </c>
    </row>
    <row r="167" spans="1:7" x14ac:dyDescent="0.2">
      <c r="A167" s="301">
        <f t="shared" ca="1" si="18"/>
        <v>247</v>
      </c>
      <c r="B167" s="751">
        <f t="shared" ca="1" si="19"/>
        <v>0</v>
      </c>
      <c r="C167" s="498">
        <f t="shared" ca="1" si="23"/>
        <v>55.219999999999956</v>
      </c>
      <c r="D167" s="755">
        <f t="shared" ca="1" si="22"/>
        <v>0.95652173913043492</v>
      </c>
      <c r="E167" s="752">
        <v>0</v>
      </c>
      <c r="F167" s="498">
        <f t="shared" si="21"/>
        <v>57.729999999999897</v>
      </c>
      <c r="G167" s="500">
        <f t="shared" ca="1" si="17"/>
        <v>0.9565217391304357</v>
      </c>
    </row>
    <row r="168" spans="1:7" x14ac:dyDescent="0.2">
      <c r="A168" s="301">
        <f t="shared" ca="1" si="18"/>
        <v>248</v>
      </c>
      <c r="B168" s="751">
        <f t="shared" ca="1" si="19"/>
        <v>0</v>
      </c>
      <c r="C168" s="498">
        <f t="shared" ca="1" si="23"/>
        <v>55.219999999999956</v>
      </c>
      <c r="D168" s="755">
        <f t="shared" ca="1" si="22"/>
        <v>0.95652173913043492</v>
      </c>
      <c r="E168" s="752">
        <v>0</v>
      </c>
      <c r="F168" s="498">
        <f t="shared" si="21"/>
        <v>57.729999999999897</v>
      </c>
      <c r="G168" s="500">
        <f t="shared" ca="1" si="17"/>
        <v>0.9565217391304357</v>
      </c>
    </row>
    <row r="169" spans="1:7" x14ac:dyDescent="0.2">
      <c r="A169" s="301">
        <f t="shared" ca="1" si="18"/>
        <v>249</v>
      </c>
      <c r="B169" s="751">
        <f t="shared" ca="1" si="19"/>
        <v>0</v>
      </c>
      <c r="C169" s="498">
        <f t="shared" ca="1" si="23"/>
        <v>55.219999999999956</v>
      </c>
      <c r="D169" s="755">
        <f t="shared" ca="1" si="22"/>
        <v>0.95652173913043492</v>
      </c>
      <c r="E169" s="752">
        <v>0</v>
      </c>
      <c r="F169" s="498">
        <f t="shared" si="21"/>
        <v>57.729999999999897</v>
      </c>
      <c r="G169" s="500">
        <f t="shared" ca="1" si="17"/>
        <v>0.9565217391304357</v>
      </c>
    </row>
    <row r="170" spans="1:7" x14ac:dyDescent="0.2">
      <c r="A170" s="301">
        <f t="shared" ca="1" si="18"/>
        <v>250</v>
      </c>
      <c r="B170" s="751">
        <f t="shared" ca="1" si="19"/>
        <v>0</v>
      </c>
      <c r="C170" s="498">
        <f t="shared" ca="1" si="23"/>
        <v>55.219999999999956</v>
      </c>
      <c r="D170" s="755">
        <f t="shared" ca="1" si="22"/>
        <v>0.95652173913043492</v>
      </c>
      <c r="E170" s="752">
        <v>0</v>
      </c>
      <c r="F170" s="498">
        <f t="shared" si="21"/>
        <v>57.729999999999897</v>
      </c>
      <c r="G170" s="500">
        <f t="shared" ca="1" si="17"/>
        <v>0.9565217391304357</v>
      </c>
    </row>
    <row r="171" spans="1:7" x14ac:dyDescent="0.2">
      <c r="A171" s="301">
        <f t="shared" ca="1" si="18"/>
        <v>251</v>
      </c>
      <c r="B171" s="751">
        <f t="shared" ca="1" si="19"/>
        <v>0</v>
      </c>
      <c r="C171" s="498">
        <f t="shared" ca="1" si="23"/>
        <v>55.219999999999956</v>
      </c>
      <c r="D171" s="755">
        <f t="shared" ca="1" si="22"/>
        <v>0.95652173913043492</v>
      </c>
      <c r="E171" s="752">
        <v>0</v>
      </c>
      <c r="F171" s="498">
        <f t="shared" si="21"/>
        <v>57.729999999999897</v>
      </c>
      <c r="G171" s="500">
        <f t="shared" ca="1" si="17"/>
        <v>0.9565217391304357</v>
      </c>
    </row>
    <row r="172" spans="1:7" x14ac:dyDescent="0.2">
      <c r="A172" s="301">
        <f t="shared" ca="1" si="18"/>
        <v>252</v>
      </c>
      <c r="B172" s="751">
        <f t="shared" ca="1" si="19"/>
        <v>0</v>
      </c>
      <c r="C172" s="498">
        <f t="shared" ref="C172:C219" ca="1" si="24">SUM(C171+B172)</f>
        <v>55.219999999999956</v>
      </c>
      <c r="D172" s="755">
        <f t="shared" ca="1" si="22"/>
        <v>0.95652173913043492</v>
      </c>
      <c r="E172" s="752">
        <v>0</v>
      </c>
      <c r="F172" s="498">
        <f t="shared" si="21"/>
        <v>57.729999999999897</v>
      </c>
      <c r="G172" s="500">
        <f t="shared" ca="1" si="17"/>
        <v>0.9565217391304357</v>
      </c>
    </row>
    <row r="173" spans="1:7" x14ac:dyDescent="0.2">
      <c r="A173" s="301">
        <f t="shared" ca="1" si="18"/>
        <v>253</v>
      </c>
      <c r="B173" s="751">
        <f t="shared" ca="1" si="19"/>
        <v>0</v>
      </c>
      <c r="C173" s="498">
        <f t="shared" ca="1" si="24"/>
        <v>55.219999999999956</v>
      </c>
      <c r="D173" s="755">
        <f t="shared" ca="1" si="22"/>
        <v>0.95652173913043492</v>
      </c>
      <c r="E173" s="752">
        <v>0</v>
      </c>
      <c r="F173" s="498">
        <f t="shared" si="21"/>
        <v>57.729999999999897</v>
      </c>
      <c r="G173" s="500">
        <f t="shared" ca="1" si="17"/>
        <v>0.9565217391304357</v>
      </c>
    </row>
    <row r="174" spans="1:7" x14ac:dyDescent="0.2">
      <c r="A174" s="301">
        <f t="shared" ca="1" si="18"/>
        <v>254</v>
      </c>
      <c r="B174" s="751">
        <f t="shared" ca="1" si="19"/>
        <v>0</v>
      </c>
      <c r="C174" s="498">
        <f t="shared" ca="1" si="24"/>
        <v>55.219999999999956</v>
      </c>
      <c r="D174" s="755">
        <f t="shared" ca="1" si="22"/>
        <v>0.95652173913043492</v>
      </c>
      <c r="E174" s="752">
        <v>0</v>
      </c>
      <c r="F174" s="498">
        <f t="shared" si="21"/>
        <v>57.729999999999897</v>
      </c>
      <c r="G174" s="500">
        <f t="shared" ca="1" si="17"/>
        <v>0.9565217391304357</v>
      </c>
    </row>
    <row r="175" spans="1:7" x14ac:dyDescent="0.2">
      <c r="A175" s="301">
        <f t="shared" ca="1" si="18"/>
        <v>255</v>
      </c>
      <c r="B175" s="751">
        <f t="shared" ca="1" si="19"/>
        <v>0</v>
      </c>
      <c r="C175" s="498">
        <f t="shared" ca="1" si="24"/>
        <v>55.219999999999956</v>
      </c>
      <c r="D175" s="755">
        <f t="shared" ca="1" si="22"/>
        <v>0.95652173913043492</v>
      </c>
      <c r="E175" s="752">
        <v>0</v>
      </c>
      <c r="F175" s="498">
        <f t="shared" si="21"/>
        <v>57.729999999999897</v>
      </c>
      <c r="G175" s="500">
        <f t="shared" ref="G175:G219" ca="1" si="25">C175/F175</f>
        <v>0.9565217391304357</v>
      </c>
    </row>
    <row r="176" spans="1:7" x14ac:dyDescent="0.2">
      <c r="A176" s="301">
        <f t="shared" ca="1" si="18"/>
        <v>256</v>
      </c>
      <c r="B176" s="751">
        <f t="shared" ca="1" si="19"/>
        <v>0</v>
      </c>
      <c r="C176" s="498">
        <f t="shared" ca="1" si="24"/>
        <v>55.219999999999956</v>
      </c>
      <c r="D176" s="755">
        <f t="shared" ca="1" si="22"/>
        <v>0.95652173913043492</v>
      </c>
      <c r="E176" s="752">
        <v>0</v>
      </c>
      <c r="F176" s="498">
        <f t="shared" si="21"/>
        <v>57.729999999999897</v>
      </c>
      <c r="G176" s="500">
        <f t="shared" ca="1" si="25"/>
        <v>0.9565217391304357</v>
      </c>
    </row>
    <row r="177" spans="1:7" x14ac:dyDescent="0.2">
      <c r="A177" s="301">
        <f t="shared" ca="1" si="18"/>
        <v>257</v>
      </c>
      <c r="B177" s="751">
        <f t="shared" ca="1" si="19"/>
        <v>0</v>
      </c>
      <c r="C177" s="498">
        <f t="shared" ca="1" si="24"/>
        <v>55.219999999999956</v>
      </c>
      <c r="D177" s="755">
        <f t="shared" ca="1" si="22"/>
        <v>0.95652173913043492</v>
      </c>
      <c r="E177" s="752">
        <v>0</v>
      </c>
      <c r="F177" s="498">
        <f t="shared" si="21"/>
        <v>57.729999999999897</v>
      </c>
      <c r="G177" s="500">
        <f t="shared" ca="1" si="25"/>
        <v>0.9565217391304357</v>
      </c>
    </row>
    <row r="178" spans="1:7" x14ac:dyDescent="0.2">
      <c r="A178" s="301">
        <f t="shared" ca="1" si="18"/>
        <v>258</v>
      </c>
      <c r="B178" s="751">
        <f t="shared" ca="1" si="19"/>
        <v>0</v>
      </c>
      <c r="C178" s="498">
        <f t="shared" ca="1" si="24"/>
        <v>55.219999999999956</v>
      </c>
      <c r="D178" s="755">
        <f t="shared" ca="1" si="22"/>
        <v>0.95652173913043492</v>
      </c>
      <c r="E178" s="752">
        <v>0</v>
      </c>
      <c r="F178" s="498">
        <f t="shared" si="21"/>
        <v>57.729999999999897</v>
      </c>
      <c r="G178" s="500">
        <f t="shared" ca="1" si="25"/>
        <v>0.9565217391304357</v>
      </c>
    </row>
    <row r="179" spans="1:7" x14ac:dyDescent="0.2">
      <c r="A179" s="301">
        <f t="shared" ca="1" si="18"/>
        <v>259</v>
      </c>
      <c r="B179" s="751">
        <f t="shared" ca="1" si="19"/>
        <v>0</v>
      </c>
      <c r="C179" s="498">
        <f t="shared" ca="1" si="24"/>
        <v>55.219999999999956</v>
      </c>
      <c r="D179" s="755">
        <f t="shared" ca="1" si="22"/>
        <v>0.95652173913043492</v>
      </c>
      <c r="E179" s="752">
        <v>0</v>
      </c>
      <c r="F179" s="498">
        <f t="shared" si="21"/>
        <v>57.729999999999897</v>
      </c>
      <c r="G179" s="500">
        <f t="shared" ca="1" si="25"/>
        <v>0.9565217391304357</v>
      </c>
    </row>
    <row r="180" spans="1:7" x14ac:dyDescent="0.2">
      <c r="A180" s="301">
        <f t="shared" ca="1" si="18"/>
        <v>260</v>
      </c>
      <c r="B180" s="751">
        <f t="shared" ca="1" si="19"/>
        <v>0</v>
      </c>
      <c r="C180" s="498">
        <f t="shared" ca="1" si="24"/>
        <v>55.219999999999956</v>
      </c>
      <c r="D180" s="755">
        <f t="shared" ca="1" si="22"/>
        <v>0.95652173913043492</v>
      </c>
      <c r="E180" s="752">
        <v>0</v>
      </c>
      <c r="F180" s="498">
        <f t="shared" si="21"/>
        <v>57.729999999999897</v>
      </c>
      <c r="G180" s="500">
        <f t="shared" ca="1" si="25"/>
        <v>0.9565217391304357</v>
      </c>
    </row>
    <row r="181" spans="1:7" x14ac:dyDescent="0.2">
      <c r="A181" s="301">
        <f t="shared" ca="1" si="18"/>
        <v>261</v>
      </c>
      <c r="B181" s="751">
        <f t="shared" ca="1" si="19"/>
        <v>0</v>
      </c>
      <c r="C181" s="498">
        <f t="shared" ca="1" si="24"/>
        <v>55.219999999999956</v>
      </c>
      <c r="D181" s="755">
        <f t="shared" ca="1" si="22"/>
        <v>0.95652173913043492</v>
      </c>
      <c r="E181" s="752">
        <v>0</v>
      </c>
      <c r="F181" s="498">
        <f t="shared" si="21"/>
        <v>57.729999999999897</v>
      </c>
      <c r="G181" s="500">
        <f t="shared" ca="1" si="25"/>
        <v>0.9565217391304357</v>
      </c>
    </row>
    <row r="182" spans="1:7" x14ac:dyDescent="0.2">
      <c r="A182" s="301">
        <f t="shared" ca="1" si="18"/>
        <v>262</v>
      </c>
      <c r="B182" s="751">
        <f t="shared" ca="1" si="19"/>
        <v>0</v>
      </c>
      <c r="C182" s="498">
        <f t="shared" ca="1" si="24"/>
        <v>55.219999999999956</v>
      </c>
      <c r="D182" s="755">
        <f t="shared" ca="1" si="22"/>
        <v>0.95652173913043492</v>
      </c>
      <c r="E182" s="752">
        <v>0</v>
      </c>
      <c r="F182" s="498">
        <f t="shared" si="21"/>
        <v>57.729999999999897</v>
      </c>
      <c r="G182" s="500">
        <f t="shared" ca="1" si="25"/>
        <v>0.9565217391304357</v>
      </c>
    </row>
    <row r="183" spans="1:7" x14ac:dyDescent="0.2">
      <c r="A183" s="301">
        <f t="shared" ca="1" si="18"/>
        <v>263</v>
      </c>
      <c r="B183" s="751">
        <f t="shared" ca="1" si="19"/>
        <v>0</v>
      </c>
      <c r="C183" s="498">
        <f t="shared" ca="1" si="24"/>
        <v>55.219999999999956</v>
      </c>
      <c r="D183" s="755">
        <f t="shared" ca="1" si="22"/>
        <v>0.95652173913043492</v>
      </c>
      <c r="E183" s="752">
        <v>0</v>
      </c>
      <c r="F183" s="498">
        <f t="shared" si="21"/>
        <v>57.729999999999897</v>
      </c>
      <c r="G183" s="500">
        <f t="shared" ca="1" si="25"/>
        <v>0.9565217391304357</v>
      </c>
    </row>
    <row r="184" spans="1:7" x14ac:dyDescent="0.2">
      <c r="A184" s="301">
        <f t="shared" ca="1" si="18"/>
        <v>264</v>
      </c>
      <c r="B184" s="751">
        <f t="shared" ca="1" si="19"/>
        <v>0</v>
      </c>
      <c r="C184" s="498">
        <f t="shared" ca="1" si="24"/>
        <v>55.219999999999956</v>
      </c>
      <c r="D184" s="755">
        <f t="shared" ca="1" si="22"/>
        <v>0.95652173913043492</v>
      </c>
      <c r="E184" s="752">
        <v>0</v>
      </c>
      <c r="F184" s="498">
        <f t="shared" si="21"/>
        <v>57.729999999999897</v>
      </c>
      <c r="G184" s="500">
        <f t="shared" ca="1" si="25"/>
        <v>0.9565217391304357</v>
      </c>
    </row>
    <row r="185" spans="1:7" x14ac:dyDescent="0.2">
      <c r="A185" s="301">
        <f t="shared" ca="1" si="18"/>
        <v>265</v>
      </c>
      <c r="B185" s="751">
        <f t="shared" ca="1" si="19"/>
        <v>0</v>
      </c>
      <c r="C185" s="498">
        <f t="shared" ca="1" si="24"/>
        <v>55.219999999999956</v>
      </c>
      <c r="D185" s="755">
        <f t="shared" ca="1" si="22"/>
        <v>0.95652173913043492</v>
      </c>
      <c r="E185" s="752">
        <v>0</v>
      </c>
      <c r="F185" s="498">
        <f t="shared" si="21"/>
        <v>57.729999999999897</v>
      </c>
      <c r="G185" s="500">
        <f t="shared" ca="1" si="25"/>
        <v>0.9565217391304357</v>
      </c>
    </row>
    <row r="186" spans="1:7" x14ac:dyDescent="0.2">
      <c r="A186" s="301">
        <f t="shared" ca="1" si="18"/>
        <v>266</v>
      </c>
      <c r="B186" s="751">
        <f t="shared" ca="1" si="19"/>
        <v>0</v>
      </c>
      <c r="C186" s="498">
        <f t="shared" ca="1" si="24"/>
        <v>55.219999999999956</v>
      </c>
      <c r="D186" s="755">
        <f t="shared" ca="1" si="22"/>
        <v>0.95652173913043492</v>
      </c>
      <c r="E186" s="752">
        <v>0</v>
      </c>
      <c r="F186" s="498">
        <f t="shared" si="21"/>
        <v>57.729999999999897</v>
      </c>
      <c r="G186" s="500">
        <f t="shared" ca="1" si="25"/>
        <v>0.9565217391304357</v>
      </c>
    </row>
    <row r="187" spans="1:7" x14ac:dyDescent="0.2">
      <c r="A187" s="301">
        <f t="shared" ca="1" si="18"/>
        <v>267</v>
      </c>
      <c r="B187" s="751">
        <f t="shared" ca="1" si="19"/>
        <v>0</v>
      </c>
      <c r="C187" s="498">
        <f t="shared" ca="1" si="24"/>
        <v>55.219999999999956</v>
      </c>
      <c r="D187" s="755">
        <f t="shared" ca="1" si="22"/>
        <v>0.95652173913043492</v>
      </c>
      <c r="E187" s="752">
        <v>0</v>
      </c>
      <c r="F187" s="498">
        <f t="shared" si="21"/>
        <v>57.729999999999897</v>
      </c>
      <c r="G187" s="500">
        <f t="shared" ca="1" si="25"/>
        <v>0.9565217391304357</v>
      </c>
    </row>
    <row r="188" spans="1:7" x14ac:dyDescent="0.2">
      <c r="A188" s="301">
        <f t="shared" ca="1" si="18"/>
        <v>268</v>
      </c>
      <c r="B188" s="751">
        <f t="shared" ca="1" si="19"/>
        <v>0</v>
      </c>
      <c r="C188" s="498">
        <f t="shared" ca="1" si="24"/>
        <v>55.219999999999956</v>
      </c>
      <c r="D188" s="755">
        <f t="shared" ca="1" si="22"/>
        <v>0.95652173913043492</v>
      </c>
      <c r="E188" s="752">
        <v>0</v>
      </c>
      <c r="F188" s="498">
        <f t="shared" si="21"/>
        <v>57.729999999999897</v>
      </c>
      <c r="G188" s="500">
        <f t="shared" ca="1" si="25"/>
        <v>0.9565217391304357</v>
      </c>
    </row>
    <row r="189" spans="1:7" x14ac:dyDescent="0.2">
      <c r="A189" s="301">
        <f t="shared" ca="1" si="18"/>
        <v>269</v>
      </c>
      <c r="B189" s="751">
        <f t="shared" ca="1" si="19"/>
        <v>0</v>
      </c>
      <c r="C189" s="498">
        <f t="shared" ca="1" si="24"/>
        <v>55.219999999999956</v>
      </c>
      <c r="D189" s="755">
        <f t="shared" ca="1" si="22"/>
        <v>0.95652173913043492</v>
      </c>
      <c r="E189" s="752">
        <v>0</v>
      </c>
      <c r="F189" s="498">
        <f t="shared" si="21"/>
        <v>57.729999999999897</v>
      </c>
      <c r="G189" s="500">
        <f t="shared" ca="1" si="25"/>
        <v>0.9565217391304357</v>
      </c>
    </row>
    <row r="190" spans="1:7" x14ac:dyDescent="0.2">
      <c r="A190" s="301">
        <f t="shared" ca="1" si="18"/>
        <v>270</v>
      </c>
      <c r="B190" s="751">
        <f t="shared" ca="1" si="19"/>
        <v>0</v>
      </c>
      <c r="C190" s="498">
        <f t="shared" ca="1" si="24"/>
        <v>55.219999999999956</v>
      </c>
      <c r="D190" s="755">
        <f t="shared" ca="1" si="22"/>
        <v>0.95652173913043492</v>
      </c>
      <c r="E190" s="752">
        <v>0</v>
      </c>
      <c r="F190" s="498">
        <f t="shared" si="21"/>
        <v>57.729999999999897</v>
      </c>
      <c r="G190" s="500">
        <f t="shared" ca="1" si="25"/>
        <v>0.9565217391304357</v>
      </c>
    </row>
    <row r="191" spans="1:7" x14ac:dyDescent="0.2">
      <c r="A191" s="301">
        <f t="shared" ca="1" si="18"/>
        <v>271</v>
      </c>
      <c r="B191" s="751">
        <f t="shared" ca="1" si="19"/>
        <v>0</v>
      </c>
      <c r="C191" s="498">
        <f t="shared" ca="1" si="24"/>
        <v>55.219999999999956</v>
      </c>
      <c r="D191" s="755">
        <f t="shared" ca="1" si="22"/>
        <v>0.95652173913043492</v>
      </c>
      <c r="E191" s="752">
        <v>0</v>
      </c>
      <c r="F191" s="498">
        <f t="shared" si="21"/>
        <v>57.729999999999897</v>
      </c>
      <c r="G191" s="500">
        <f t="shared" ca="1" si="25"/>
        <v>0.9565217391304357</v>
      </c>
    </row>
    <row r="192" spans="1:7" x14ac:dyDescent="0.2">
      <c r="A192" s="301">
        <f t="shared" ca="1" si="18"/>
        <v>272</v>
      </c>
      <c r="B192" s="751">
        <f t="shared" ca="1" si="19"/>
        <v>0</v>
      </c>
      <c r="C192" s="498">
        <f t="shared" ca="1" si="24"/>
        <v>55.219999999999956</v>
      </c>
      <c r="D192" s="755">
        <f t="shared" ca="1" si="22"/>
        <v>0.95652173913043492</v>
      </c>
      <c r="E192" s="752">
        <v>0</v>
      </c>
      <c r="F192" s="498">
        <f t="shared" si="21"/>
        <v>57.729999999999897</v>
      </c>
      <c r="G192" s="500">
        <f t="shared" ca="1" si="25"/>
        <v>0.9565217391304357</v>
      </c>
    </row>
    <row r="193" spans="1:7" x14ac:dyDescent="0.2">
      <c r="A193" s="301">
        <f t="shared" ca="1" si="18"/>
        <v>273</v>
      </c>
      <c r="B193" s="751">
        <f t="shared" ca="1" si="19"/>
        <v>0</v>
      </c>
      <c r="C193" s="498">
        <f t="shared" ca="1" si="24"/>
        <v>55.219999999999956</v>
      </c>
      <c r="D193" s="755">
        <f t="shared" ca="1" si="22"/>
        <v>0.95652173913043492</v>
      </c>
      <c r="E193" s="752">
        <v>0</v>
      </c>
      <c r="F193" s="498">
        <f t="shared" si="21"/>
        <v>57.729999999999897</v>
      </c>
      <c r="G193" s="500">
        <f t="shared" ca="1" si="25"/>
        <v>0.9565217391304357</v>
      </c>
    </row>
    <row r="194" spans="1:7" x14ac:dyDescent="0.2">
      <c r="A194" s="301">
        <f t="shared" ca="1" si="18"/>
        <v>274</v>
      </c>
      <c r="B194" s="751">
        <f t="shared" ca="1" si="19"/>
        <v>0</v>
      </c>
      <c r="C194" s="498">
        <f t="shared" ca="1" si="24"/>
        <v>55.219999999999956</v>
      </c>
      <c r="D194" s="755">
        <f t="shared" ca="1" si="22"/>
        <v>0.95652173913043492</v>
      </c>
      <c r="E194" s="752">
        <v>0</v>
      </c>
      <c r="F194" s="498">
        <f t="shared" si="21"/>
        <v>57.729999999999897</v>
      </c>
      <c r="G194" s="500">
        <f t="shared" ca="1" si="25"/>
        <v>0.9565217391304357</v>
      </c>
    </row>
    <row r="195" spans="1:7" x14ac:dyDescent="0.2">
      <c r="A195" s="301">
        <f t="shared" ca="1" si="18"/>
        <v>275</v>
      </c>
      <c r="B195" s="751">
        <f t="shared" ca="1" si="19"/>
        <v>0</v>
      </c>
      <c r="C195" s="498">
        <f t="shared" ca="1" si="24"/>
        <v>55.219999999999956</v>
      </c>
      <c r="D195" s="755">
        <f t="shared" ca="1" si="22"/>
        <v>0.95652173913043492</v>
      </c>
      <c r="E195" s="752">
        <v>0</v>
      </c>
      <c r="F195" s="498">
        <f t="shared" si="21"/>
        <v>57.729999999999897</v>
      </c>
      <c r="G195" s="500">
        <f t="shared" ca="1" si="25"/>
        <v>0.9565217391304357</v>
      </c>
    </row>
    <row r="196" spans="1:7" x14ac:dyDescent="0.2">
      <c r="A196" s="301">
        <f t="shared" ca="1" si="18"/>
        <v>276</v>
      </c>
      <c r="B196" s="751">
        <f t="shared" ca="1" si="19"/>
        <v>0</v>
      </c>
      <c r="C196" s="498">
        <f t="shared" ca="1" si="24"/>
        <v>55.219999999999956</v>
      </c>
      <c r="D196" s="755">
        <f t="shared" ca="1" si="22"/>
        <v>0.95652173913043492</v>
      </c>
      <c r="E196" s="752">
        <v>0</v>
      </c>
      <c r="F196" s="498">
        <f t="shared" si="21"/>
        <v>57.729999999999897</v>
      </c>
      <c r="G196" s="500">
        <f t="shared" ca="1" si="25"/>
        <v>0.9565217391304357</v>
      </c>
    </row>
    <row r="197" spans="1:7" x14ac:dyDescent="0.2">
      <c r="A197" s="301">
        <f t="shared" ca="1" si="18"/>
        <v>277</v>
      </c>
      <c r="B197" s="751">
        <f t="shared" ca="1" si="19"/>
        <v>0</v>
      </c>
      <c r="C197" s="498">
        <f t="shared" ca="1" si="24"/>
        <v>55.219999999999956</v>
      </c>
      <c r="D197" s="755">
        <f t="shared" ca="1" si="22"/>
        <v>0.95652173913043492</v>
      </c>
      <c r="E197" s="752">
        <v>0</v>
      </c>
      <c r="F197" s="498">
        <f t="shared" si="21"/>
        <v>57.729999999999897</v>
      </c>
      <c r="G197" s="500">
        <f t="shared" ca="1" si="25"/>
        <v>0.9565217391304357</v>
      </c>
    </row>
    <row r="198" spans="1:7" x14ac:dyDescent="0.2">
      <c r="A198" s="301">
        <f t="shared" ca="1" si="18"/>
        <v>278</v>
      </c>
      <c r="B198" s="751">
        <f t="shared" ca="1" si="19"/>
        <v>0</v>
      </c>
      <c r="C198" s="498">
        <f t="shared" ca="1" si="24"/>
        <v>55.219999999999956</v>
      </c>
      <c r="D198" s="755">
        <f t="shared" ca="1" si="22"/>
        <v>0.95652173913043492</v>
      </c>
      <c r="E198" s="752">
        <v>0</v>
      </c>
      <c r="F198" s="498">
        <f t="shared" si="21"/>
        <v>57.729999999999897</v>
      </c>
      <c r="G198" s="500">
        <f t="shared" ca="1" si="25"/>
        <v>0.9565217391304357</v>
      </c>
    </row>
    <row r="199" spans="1:7" x14ac:dyDescent="0.2">
      <c r="A199" s="301">
        <f t="shared" ca="1" si="18"/>
        <v>279</v>
      </c>
      <c r="B199" s="751">
        <f t="shared" ca="1" si="19"/>
        <v>0</v>
      </c>
      <c r="C199" s="498">
        <f t="shared" ca="1" si="24"/>
        <v>55.219999999999956</v>
      </c>
      <c r="D199" s="755">
        <f t="shared" ca="1" si="22"/>
        <v>0.95652173913043492</v>
      </c>
      <c r="E199" s="752">
        <v>0</v>
      </c>
      <c r="F199" s="498">
        <f t="shared" si="21"/>
        <v>57.729999999999897</v>
      </c>
      <c r="G199" s="500">
        <f t="shared" ca="1" si="25"/>
        <v>0.9565217391304357</v>
      </c>
    </row>
    <row r="200" spans="1:7" x14ac:dyDescent="0.2">
      <c r="A200" s="301">
        <f t="shared" ca="1" si="18"/>
        <v>280</v>
      </c>
      <c r="B200" s="751">
        <f t="shared" ca="1" si="19"/>
        <v>0</v>
      </c>
      <c r="C200" s="498">
        <f t="shared" ca="1" si="24"/>
        <v>55.219999999999956</v>
      </c>
      <c r="D200" s="755">
        <f t="shared" ca="1" si="22"/>
        <v>0.95652173913043492</v>
      </c>
      <c r="E200" s="752">
        <v>0</v>
      </c>
      <c r="F200" s="498">
        <f t="shared" si="21"/>
        <v>57.729999999999897</v>
      </c>
      <c r="G200" s="500">
        <f t="shared" ca="1" si="25"/>
        <v>0.9565217391304357</v>
      </c>
    </row>
    <row r="201" spans="1:7" x14ac:dyDescent="0.2">
      <c r="A201" s="301">
        <f t="shared" ca="1" si="18"/>
        <v>281</v>
      </c>
      <c r="B201" s="751">
        <f t="shared" ca="1" si="19"/>
        <v>0</v>
      </c>
      <c r="C201" s="498">
        <f t="shared" ca="1" si="24"/>
        <v>55.219999999999956</v>
      </c>
      <c r="D201" s="755">
        <f t="shared" ca="1" si="22"/>
        <v>0.95652173913043492</v>
      </c>
      <c r="E201" s="752">
        <v>0</v>
      </c>
      <c r="F201" s="498">
        <f t="shared" si="21"/>
        <v>57.729999999999897</v>
      </c>
      <c r="G201" s="500">
        <f t="shared" ca="1" si="25"/>
        <v>0.9565217391304357</v>
      </c>
    </row>
    <row r="202" spans="1:7" x14ac:dyDescent="0.2">
      <c r="A202" s="301">
        <f t="shared" ca="1" si="18"/>
        <v>282</v>
      </c>
      <c r="B202" s="751">
        <f t="shared" ca="1" si="19"/>
        <v>0</v>
      </c>
      <c r="C202" s="498">
        <f t="shared" ca="1" si="24"/>
        <v>55.219999999999956</v>
      </c>
      <c r="D202" s="755">
        <f t="shared" ca="1" si="22"/>
        <v>0.95652173913043492</v>
      </c>
      <c r="E202" s="752">
        <v>0</v>
      </c>
      <c r="F202" s="498">
        <f t="shared" si="21"/>
        <v>57.729999999999897</v>
      </c>
      <c r="G202" s="500">
        <f t="shared" ca="1" si="25"/>
        <v>0.9565217391304357</v>
      </c>
    </row>
    <row r="203" spans="1:7" x14ac:dyDescent="0.2">
      <c r="A203" s="301">
        <f t="shared" ca="1" si="18"/>
        <v>283</v>
      </c>
      <c r="B203" s="751">
        <f t="shared" ca="1" si="19"/>
        <v>0</v>
      </c>
      <c r="C203" s="498">
        <f t="shared" ca="1" si="24"/>
        <v>55.219999999999956</v>
      </c>
      <c r="D203" s="755">
        <f t="shared" ca="1" si="22"/>
        <v>0.95652173913043492</v>
      </c>
      <c r="E203" s="752">
        <v>0</v>
      </c>
      <c r="F203" s="498">
        <f t="shared" si="21"/>
        <v>57.729999999999897</v>
      </c>
      <c r="G203" s="500">
        <f t="shared" ca="1" si="25"/>
        <v>0.9565217391304357</v>
      </c>
    </row>
    <row r="204" spans="1:7" x14ac:dyDescent="0.2">
      <c r="A204" s="301">
        <f t="shared" ref="A204:A219" ca="1" si="26">A203+1</f>
        <v>284</v>
      </c>
      <c r="B204" s="751">
        <f t="shared" ref="B204:B219" ca="1" si="27">ROUND((E204*D204),4)</f>
        <v>0</v>
      </c>
      <c r="C204" s="498">
        <f t="shared" ca="1" si="24"/>
        <v>55.219999999999956</v>
      </c>
      <c r="D204" s="755">
        <f t="shared" ca="1" si="22"/>
        <v>0.95652173913043492</v>
      </c>
      <c r="E204" s="752">
        <v>0</v>
      </c>
      <c r="F204" s="498">
        <f t="shared" ref="F204:F219" si="28">SUM(F203+E204)</f>
        <v>57.729999999999897</v>
      </c>
      <c r="G204" s="500">
        <f t="shared" ca="1" si="25"/>
        <v>0.9565217391304357</v>
      </c>
    </row>
    <row r="205" spans="1:7" x14ac:dyDescent="0.2">
      <c r="A205" s="301">
        <f t="shared" ca="1" si="26"/>
        <v>285</v>
      </c>
      <c r="B205" s="751">
        <f t="shared" ca="1" si="27"/>
        <v>0</v>
      </c>
      <c r="C205" s="498">
        <f t="shared" ca="1" si="24"/>
        <v>55.219999999999956</v>
      </c>
      <c r="D205" s="755">
        <f t="shared" ref="D205:D219" ca="1" si="29">D204</f>
        <v>0.95652173913043492</v>
      </c>
      <c r="E205" s="752">
        <v>0</v>
      </c>
      <c r="F205" s="498">
        <f t="shared" si="28"/>
        <v>57.729999999999897</v>
      </c>
      <c r="G205" s="500">
        <f t="shared" ca="1" si="25"/>
        <v>0.9565217391304357</v>
      </c>
    </row>
    <row r="206" spans="1:7" x14ac:dyDescent="0.2">
      <c r="A206" s="301">
        <f t="shared" ca="1" si="26"/>
        <v>286</v>
      </c>
      <c r="B206" s="751">
        <f t="shared" ca="1" si="27"/>
        <v>0</v>
      </c>
      <c r="C206" s="498">
        <f t="shared" ca="1" si="24"/>
        <v>55.219999999999956</v>
      </c>
      <c r="D206" s="755">
        <f t="shared" ca="1" si="29"/>
        <v>0.95652173913043492</v>
      </c>
      <c r="E206" s="752">
        <v>0</v>
      </c>
      <c r="F206" s="498">
        <f t="shared" si="28"/>
        <v>57.729999999999897</v>
      </c>
      <c r="G206" s="500">
        <f t="shared" ca="1" si="25"/>
        <v>0.9565217391304357</v>
      </c>
    </row>
    <row r="207" spans="1:7" x14ac:dyDescent="0.2">
      <c r="A207" s="301">
        <f t="shared" ca="1" si="26"/>
        <v>287</v>
      </c>
      <c r="B207" s="751">
        <f t="shared" ca="1" si="27"/>
        <v>0</v>
      </c>
      <c r="C207" s="498">
        <f t="shared" ca="1" si="24"/>
        <v>55.219999999999956</v>
      </c>
      <c r="D207" s="755">
        <f t="shared" ca="1" si="29"/>
        <v>0.95652173913043492</v>
      </c>
      <c r="E207" s="752">
        <v>0</v>
      </c>
      <c r="F207" s="498">
        <f t="shared" si="28"/>
        <v>57.729999999999897</v>
      </c>
      <c r="G207" s="500">
        <f t="shared" ca="1" si="25"/>
        <v>0.9565217391304357</v>
      </c>
    </row>
    <row r="208" spans="1:7" x14ac:dyDescent="0.2">
      <c r="A208" s="301">
        <f t="shared" ca="1" si="26"/>
        <v>288</v>
      </c>
      <c r="B208" s="751">
        <f t="shared" ca="1" si="27"/>
        <v>0</v>
      </c>
      <c r="C208" s="498">
        <f t="shared" ca="1" si="24"/>
        <v>55.219999999999956</v>
      </c>
      <c r="D208" s="755">
        <f t="shared" ca="1" si="29"/>
        <v>0.95652173913043492</v>
      </c>
      <c r="E208" s="752">
        <v>0</v>
      </c>
      <c r="F208" s="498">
        <f t="shared" si="28"/>
        <v>57.729999999999897</v>
      </c>
      <c r="G208" s="500">
        <f t="shared" ca="1" si="25"/>
        <v>0.9565217391304357</v>
      </c>
    </row>
    <row r="209" spans="1:7" x14ac:dyDescent="0.2">
      <c r="A209" s="301">
        <f t="shared" ca="1" si="26"/>
        <v>289</v>
      </c>
      <c r="B209" s="751">
        <f t="shared" ca="1" si="27"/>
        <v>0</v>
      </c>
      <c r="C209" s="498">
        <f t="shared" ca="1" si="24"/>
        <v>55.219999999999956</v>
      </c>
      <c r="D209" s="755">
        <f t="shared" ca="1" si="29"/>
        <v>0.95652173913043492</v>
      </c>
      <c r="E209" s="752">
        <v>0</v>
      </c>
      <c r="F209" s="498">
        <f t="shared" si="28"/>
        <v>57.729999999999897</v>
      </c>
      <c r="G209" s="500">
        <f t="shared" ca="1" si="25"/>
        <v>0.9565217391304357</v>
      </c>
    </row>
    <row r="210" spans="1:7" x14ac:dyDescent="0.2">
      <c r="A210" s="301">
        <f t="shared" ca="1" si="26"/>
        <v>290</v>
      </c>
      <c r="B210" s="751">
        <f t="shared" ca="1" si="27"/>
        <v>0</v>
      </c>
      <c r="C210" s="498">
        <f t="shared" ca="1" si="24"/>
        <v>55.219999999999956</v>
      </c>
      <c r="D210" s="755">
        <f t="shared" ca="1" si="29"/>
        <v>0.95652173913043492</v>
      </c>
      <c r="E210" s="752">
        <v>0</v>
      </c>
      <c r="F210" s="498">
        <f t="shared" si="28"/>
        <v>57.729999999999897</v>
      </c>
      <c r="G210" s="500">
        <f t="shared" ca="1" si="25"/>
        <v>0.9565217391304357</v>
      </c>
    </row>
    <row r="211" spans="1:7" x14ac:dyDescent="0.2">
      <c r="A211" s="301">
        <f t="shared" ca="1" si="26"/>
        <v>291</v>
      </c>
      <c r="B211" s="751">
        <f t="shared" ca="1" si="27"/>
        <v>0</v>
      </c>
      <c r="C211" s="498">
        <f t="shared" ca="1" si="24"/>
        <v>55.219999999999956</v>
      </c>
      <c r="D211" s="755">
        <f t="shared" ca="1" si="29"/>
        <v>0.95652173913043492</v>
      </c>
      <c r="E211" s="752">
        <v>0</v>
      </c>
      <c r="F211" s="498">
        <f t="shared" si="28"/>
        <v>57.729999999999897</v>
      </c>
      <c r="G211" s="500">
        <f t="shared" ca="1" si="25"/>
        <v>0.9565217391304357</v>
      </c>
    </row>
    <row r="212" spans="1:7" x14ac:dyDescent="0.2">
      <c r="A212" s="301">
        <f t="shared" ca="1" si="26"/>
        <v>292</v>
      </c>
      <c r="B212" s="751">
        <f t="shared" ca="1" si="27"/>
        <v>0</v>
      </c>
      <c r="C212" s="498">
        <f t="shared" ca="1" si="24"/>
        <v>55.219999999999956</v>
      </c>
      <c r="D212" s="755">
        <f t="shared" ca="1" si="29"/>
        <v>0.95652173913043492</v>
      </c>
      <c r="E212" s="752">
        <v>0</v>
      </c>
      <c r="F212" s="498">
        <f t="shared" si="28"/>
        <v>57.729999999999897</v>
      </c>
      <c r="G212" s="500">
        <f t="shared" ca="1" si="25"/>
        <v>0.9565217391304357</v>
      </c>
    </row>
    <row r="213" spans="1:7" x14ac:dyDescent="0.2">
      <c r="A213" s="301">
        <f t="shared" ca="1" si="26"/>
        <v>293</v>
      </c>
      <c r="B213" s="751">
        <f t="shared" ca="1" si="27"/>
        <v>0</v>
      </c>
      <c r="C213" s="498">
        <f t="shared" ca="1" si="24"/>
        <v>55.219999999999956</v>
      </c>
      <c r="D213" s="755">
        <f t="shared" ca="1" si="29"/>
        <v>0.95652173913043492</v>
      </c>
      <c r="E213" s="752">
        <v>0</v>
      </c>
      <c r="F213" s="498">
        <f t="shared" si="28"/>
        <v>57.729999999999897</v>
      </c>
      <c r="G213" s="500">
        <f t="shared" ca="1" si="25"/>
        <v>0.9565217391304357</v>
      </c>
    </row>
    <row r="214" spans="1:7" x14ac:dyDescent="0.2">
      <c r="A214" s="301">
        <f t="shared" ca="1" si="26"/>
        <v>294</v>
      </c>
      <c r="B214" s="751">
        <f t="shared" ca="1" si="27"/>
        <v>0</v>
      </c>
      <c r="C214" s="498">
        <f t="shared" ca="1" si="24"/>
        <v>55.219999999999956</v>
      </c>
      <c r="D214" s="755">
        <f t="shared" ca="1" si="29"/>
        <v>0.95652173913043492</v>
      </c>
      <c r="E214" s="752">
        <v>0</v>
      </c>
      <c r="F214" s="498">
        <f t="shared" si="28"/>
        <v>57.729999999999897</v>
      </c>
      <c r="G214" s="500">
        <f t="shared" ca="1" si="25"/>
        <v>0.9565217391304357</v>
      </c>
    </row>
    <row r="215" spans="1:7" x14ac:dyDescent="0.2">
      <c r="A215" s="301">
        <f t="shared" ca="1" si="26"/>
        <v>295</v>
      </c>
      <c r="B215" s="751">
        <f t="shared" ca="1" si="27"/>
        <v>0</v>
      </c>
      <c r="C215" s="498">
        <f t="shared" ca="1" si="24"/>
        <v>55.219999999999956</v>
      </c>
      <c r="D215" s="755">
        <f t="shared" ca="1" si="29"/>
        <v>0.95652173913043492</v>
      </c>
      <c r="E215" s="752">
        <v>0</v>
      </c>
      <c r="F215" s="498">
        <f t="shared" si="28"/>
        <v>57.729999999999897</v>
      </c>
      <c r="G215" s="500">
        <f t="shared" ca="1" si="25"/>
        <v>0.9565217391304357</v>
      </c>
    </row>
    <row r="216" spans="1:7" x14ac:dyDescent="0.2">
      <c r="A216" s="301">
        <f t="shared" ca="1" si="26"/>
        <v>296</v>
      </c>
      <c r="B216" s="751">
        <f t="shared" ca="1" si="27"/>
        <v>0</v>
      </c>
      <c r="C216" s="498">
        <f t="shared" ca="1" si="24"/>
        <v>55.219999999999956</v>
      </c>
      <c r="D216" s="755">
        <f t="shared" ca="1" si="29"/>
        <v>0.95652173913043492</v>
      </c>
      <c r="E216" s="752">
        <v>0</v>
      </c>
      <c r="F216" s="498">
        <f t="shared" si="28"/>
        <v>57.729999999999897</v>
      </c>
      <c r="G216" s="500">
        <f t="shared" ca="1" si="25"/>
        <v>0.9565217391304357</v>
      </c>
    </row>
    <row r="217" spans="1:7" x14ac:dyDescent="0.2">
      <c r="A217" s="301">
        <f t="shared" ca="1" si="26"/>
        <v>297</v>
      </c>
      <c r="B217" s="751">
        <f t="shared" ca="1" si="27"/>
        <v>0</v>
      </c>
      <c r="C217" s="498">
        <f t="shared" ca="1" si="24"/>
        <v>55.219999999999956</v>
      </c>
      <c r="D217" s="755">
        <f t="shared" ca="1" si="29"/>
        <v>0.95652173913043492</v>
      </c>
      <c r="E217" s="752">
        <v>0</v>
      </c>
      <c r="F217" s="498">
        <f t="shared" si="28"/>
        <v>57.729999999999897</v>
      </c>
      <c r="G217" s="500">
        <f t="shared" ca="1" si="25"/>
        <v>0.9565217391304357</v>
      </c>
    </row>
    <row r="218" spans="1:7" x14ac:dyDescent="0.2">
      <c r="A218" s="301">
        <f t="shared" ca="1" si="26"/>
        <v>298</v>
      </c>
      <c r="B218" s="751">
        <f t="shared" ca="1" si="27"/>
        <v>0</v>
      </c>
      <c r="C218" s="498">
        <f t="shared" ca="1" si="24"/>
        <v>55.219999999999956</v>
      </c>
      <c r="D218" s="755">
        <f t="shared" ca="1" si="29"/>
        <v>0.95652173913043492</v>
      </c>
      <c r="E218" s="752">
        <v>0</v>
      </c>
      <c r="F218" s="498">
        <f t="shared" si="28"/>
        <v>57.729999999999897</v>
      </c>
      <c r="G218" s="500">
        <f t="shared" ca="1" si="25"/>
        <v>0.9565217391304357</v>
      </c>
    </row>
    <row r="219" spans="1:7" x14ac:dyDescent="0.2">
      <c r="A219" s="301">
        <f t="shared" ca="1" si="26"/>
        <v>299</v>
      </c>
      <c r="B219" s="751">
        <f t="shared" ca="1" si="27"/>
        <v>0</v>
      </c>
      <c r="C219" s="498">
        <f t="shared" ca="1" si="24"/>
        <v>55.219999999999956</v>
      </c>
      <c r="D219" s="755">
        <f t="shared" ca="1" si="29"/>
        <v>0.95652173913043492</v>
      </c>
      <c r="E219" s="752">
        <v>0</v>
      </c>
      <c r="F219" s="498">
        <f t="shared" si="28"/>
        <v>57.729999999999897</v>
      </c>
      <c r="G219" s="500">
        <f t="shared" ca="1" si="25"/>
        <v>0.9565217391304357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4">
    <tabColor rgb="FF00B0F0"/>
  </sheetPr>
  <dimension ref="A1:I219"/>
  <sheetViews>
    <sheetView workbookViewId="0">
      <pane ySplit="4" topLeftCell="A5" activePane="bottomLeft" state="frozen"/>
      <selection activeCell="L24" sqref="L24"/>
      <selection pane="bottomLeft" activeCell="L24" sqref="L24"/>
    </sheetView>
  </sheetViews>
  <sheetFormatPr baseColWidth="10" defaultColWidth="11" defaultRowHeight="12.75" x14ac:dyDescent="0.2"/>
  <cols>
    <col min="1" max="16384" width="11" style="301"/>
  </cols>
  <sheetData>
    <row r="1" spans="1:9" x14ac:dyDescent="0.2">
      <c r="A1" s="299" t="s">
        <v>174</v>
      </c>
      <c r="B1" s="300"/>
      <c r="C1" s="300"/>
      <c r="D1" s="300"/>
      <c r="E1" s="300"/>
      <c r="F1" s="300"/>
      <c r="G1" s="300"/>
    </row>
    <row r="2" spans="1:9" ht="23.25" x14ac:dyDescent="0.35">
      <c r="A2" s="302" t="s">
        <v>168</v>
      </c>
      <c r="B2" s="303"/>
      <c r="C2" s="303"/>
      <c r="D2" s="303"/>
      <c r="E2" s="303"/>
      <c r="F2" s="303"/>
      <c r="G2" s="303"/>
    </row>
    <row r="3" spans="1:9" x14ac:dyDescent="0.2">
      <c r="A3" s="301" t="s">
        <v>175</v>
      </c>
      <c r="B3" s="751"/>
      <c r="C3" s="496"/>
      <c r="D3" s="499" t="s">
        <v>287</v>
      </c>
    </row>
    <row r="4" spans="1:9" x14ac:dyDescent="0.2">
      <c r="A4" s="301" t="s">
        <v>176</v>
      </c>
      <c r="B4" s="751" t="s">
        <v>102</v>
      </c>
      <c r="C4" s="496" t="s">
        <v>177</v>
      </c>
      <c r="D4" s="753" t="s">
        <v>102</v>
      </c>
      <c r="E4" s="301" t="s">
        <v>102</v>
      </c>
      <c r="F4" s="301" t="s">
        <v>177</v>
      </c>
    </row>
    <row r="5" spans="1:9" x14ac:dyDescent="0.2">
      <c r="A5" s="998">
        <f t="shared" ref="A5:A8" ca="1" si="0">A6-1</f>
        <v>85</v>
      </c>
      <c r="B5" s="751">
        <f t="shared" ref="B5:B9" ca="1" si="1">ROUND((E5*D5),4)</f>
        <v>-0.3367</v>
      </c>
      <c r="C5" s="498">
        <f t="shared" ref="C5:C8" ca="1" si="2">SUM(C6+B5)</f>
        <v>2.5251956521739136</v>
      </c>
      <c r="D5" s="755">
        <f t="shared" ref="D5:E7" ca="1" si="3">D6</f>
        <v>0.95652173913043492</v>
      </c>
      <c r="E5" s="301">
        <f t="shared" si="3"/>
        <v>-0.35199999999999998</v>
      </c>
      <c r="F5" s="301">
        <v>2.6400000000000006</v>
      </c>
    </row>
    <row r="6" spans="1:9" x14ac:dyDescent="0.2">
      <c r="A6" s="998">
        <f t="shared" ca="1" si="0"/>
        <v>86</v>
      </c>
      <c r="B6" s="751">
        <f t="shared" ca="1" si="1"/>
        <v>-0.3367</v>
      </c>
      <c r="C6" s="498">
        <f t="shared" ca="1" si="2"/>
        <v>2.8618956521739136</v>
      </c>
      <c r="D6" s="755">
        <f t="shared" ca="1" si="3"/>
        <v>0.95652173913043492</v>
      </c>
      <c r="E6" s="301">
        <f t="shared" si="3"/>
        <v>-0.35199999999999998</v>
      </c>
      <c r="F6" s="301">
        <v>2.9920000000000004</v>
      </c>
    </row>
    <row r="7" spans="1:9" x14ac:dyDescent="0.2">
      <c r="A7" s="998">
        <f t="shared" ca="1" si="0"/>
        <v>87</v>
      </c>
      <c r="B7" s="751">
        <f t="shared" ca="1" si="1"/>
        <v>-0.3367</v>
      </c>
      <c r="C7" s="498">
        <f t="shared" ca="1" si="2"/>
        <v>3.1985956521739136</v>
      </c>
      <c r="D7" s="755">
        <f t="shared" ca="1" si="3"/>
        <v>0.95652173913043492</v>
      </c>
      <c r="E7" s="301">
        <f t="shared" si="3"/>
        <v>-0.35199999999999998</v>
      </c>
      <c r="F7" s="301">
        <v>3.3440000000000003</v>
      </c>
    </row>
    <row r="8" spans="1:9" x14ac:dyDescent="0.2">
      <c r="A8" s="998">
        <f t="shared" ca="1" si="0"/>
        <v>88</v>
      </c>
      <c r="B8" s="751">
        <f t="shared" ca="1" si="1"/>
        <v>-0.3367</v>
      </c>
      <c r="C8" s="498">
        <f t="shared" ca="1" si="2"/>
        <v>3.5352956521739136</v>
      </c>
      <c r="D8" s="755">
        <f ca="1">D9</f>
        <v>0.95652173913043492</v>
      </c>
      <c r="E8" s="301">
        <f>E9</f>
        <v>-0.35199999999999998</v>
      </c>
      <c r="F8" s="301">
        <v>3.6960000000000002</v>
      </c>
    </row>
    <row r="9" spans="1:9" x14ac:dyDescent="0.2">
      <c r="A9" s="998">
        <f ca="1">A10-1</f>
        <v>89</v>
      </c>
      <c r="B9" s="751">
        <f t="shared" ca="1" si="1"/>
        <v>-0.3367</v>
      </c>
      <c r="C9" s="498">
        <f ca="1">SUM(C10+B9)</f>
        <v>3.8719956521739136</v>
      </c>
      <c r="D9" s="755">
        <f ca="1">D10</f>
        <v>0.95652173913043492</v>
      </c>
      <c r="E9" s="301">
        <f>E11*-1</f>
        <v>-0.35199999999999998</v>
      </c>
      <c r="F9" s="301">
        <v>4.048</v>
      </c>
    </row>
    <row r="10" spans="1:9" x14ac:dyDescent="0.2">
      <c r="A10" s="764">
        <f ca="1">SUM(Para_2!L33)*100</f>
        <v>90</v>
      </c>
      <c r="B10" s="751"/>
      <c r="C10" s="496">
        <f ca="1">SUM(F10*D10)</f>
        <v>4.2086956521739136</v>
      </c>
      <c r="D10" s="754">
        <f ca="1">SUM(Para_2!L32)</f>
        <v>0.95652173913043492</v>
      </c>
      <c r="F10" s="301">
        <v>4.4000000000000004</v>
      </c>
    </row>
    <row r="11" spans="1:9" x14ac:dyDescent="0.2">
      <c r="A11" s="301">
        <f ca="1">A10+1</f>
        <v>91</v>
      </c>
      <c r="B11" s="751">
        <f ca="1">ROUND((E11*D11),4)</f>
        <v>0.3367</v>
      </c>
      <c r="C11" s="498">
        <f ca="1">SUM(C10+B11)</f>
        <v>4.5453956521739141</v>
      </c>
      <c r="D11" s="755">
        <f ca="1">D10</f>
        <v>0.95652173913043492</v>
      </c>
      <c r="E11" s="304">
        <v>0.35199999999999998</v>
      </c>
      <c r="F11" s="304">
        <f>SUM(F10+E11)</f>
        <v>4.7520000000000007</v>
      </c>
    </row>
    <row r="12" spans="1:9" x14ac:dyDescent="0.2">
      <c r="A12" s="301">
        <f t="shared" ref="A12:A75" ca="1" si="4">A11+1</f>
        <v>92</v>
      </c>
      <c r="B12" s="751">
        <f t="shared" ref="B12:B75" ca="1" si="5">ROUND((E12*D12),4)</f>
        <v>0.3367</v>
      </c>
      <c r="C12" s="498">
        <f t="shared" ref="C12:C75" ca="1" si="6">SUM(C11+B12)</f>
        <v>4.8820956521739145</v>
      </c>
      <c r="D12" s="755">
        <f ca="1">D11</f>
        <v>0.95652173913043492</v>
      </c>
      <c r="E12" s="304">
        <v>0.35199999999999998</v>
      </c>
      <c r="F12" s="304">
        <f>SUM(F11+E12)</f>
        <v>5.104000000000001</v>
      </c>
      <c r="I12" s="734"/>
    </row>
    <row r="13" spans="1:9" x14ac:dyDescent="0.2">
      <c r="A13" s="301">
        <f t="shared" ca="1" si="4"/>
        <v>93</v>
      </c>
      <c r="B13" s="751">
        <f t="shared" ca="1" si="5"/>
        <v>0.3367</v>
      </c>
      <c r="C13" s="498">
        <f t="shared" ca="1" si="6"/>
        <v>5.2187956521739149</v>
      </c>
      <c r="D13" s="755">
        <f t="shared" ref="D13:D76" ca="1" si="7">D12</f>
        <v>0.95652173913043492</v>
      </c>
      <c r="E13" s="304">
        <v>0.35199999999999998</v>
      </c>
      <c r="F13" s="304">
        <f t="shared" ref="F13:F76" si="8">SUM(F12+E13)</f>
        <v>5.4560000000000013</v>
      </c>
    </row>
    <row r="14" spans="1:9" x14ac:dyDescent="0.2">
      <c r="A14" s="301">
        <f t="shared" ca="1" si="4"/>
        <v>94</v>
      </c>
      <c r="B14" s="751">
        <f t="shared" ca="1" si="5"/>
        <v>0.3367</v>
      </c>
      <c r="C14" s="498">
        <f t="shared" ca="1" si="6"/>
        <v>5.5554956521739154</v>
      </c>
      <c r="D14" s="755">
        <f t="shared" ca="1" si="7"/>
        <v>0.95652173913043492</v>
      </c>
      <c r="E14" s="304">
        <v>0.35199999999999998</v>
      </c>
      <c r="F14" s="304">
        <f t="shared" si="8"/>
        <v>5.8080000000000016</v>
      </c>
    </row>
    <row r="15" spans="1:9" x14ac:dyDescent="0.2">
      <c r="A15" s="301">
        <f t="shared" ca="1" si="4"/>
        <v>95</v>
      </c>
      <c r="B15" s="751">
        <f t="shared" ca="1" si="5"/>
        <v>0.3367</v>
      </c>
      <c r="C15" s="498">
        <f t="shared" ca="1" si="6"/>
        <v>5.8921956521739158</v>
      </c>
      <c r="D15" s="755">
        <f t="shared" ca="1" si="7"/>
        <v>0.95652173913043492</v>
      </c>
      <c r="E15" s="304">
        <v>0.35199999999999998</v>
      </c>
      <c r="F15" s="304">
        <f t="shared" si="8"/>
        <v>6.1600000000000019</v>
      </c>
    </row>
    <row r="16" spans="1:9" x14ac:dyDescent="0.2">
      <c r="A16" s="301">
        <f t="shared" ca="1" si="4"/>
        <v>96</v>
      </c>
      <c r="B16" s="751">
        <f t="shared" ca="1" si="5"/>
        <v>0.37880000000000003</v>
      </c>
      <c r="C16" s="498">
        <f t="shared" ca="1" si="6"/>
        <v>6.2709956521739159</v>
      </c>
      <c r="D16" s="755">
        <f t="shared" ca="1" si="7"/>
        <v>0.95652173913043492</v>
      </c>
      <c r="E16" s="304">
        <v>0.39600000000000002</v>
      </c>
      <c r="F16" s="304">
        <f t="shared" si="8"/>
        <v>6.5560000000000018</v>
      </c>
    </row>
    <row r="17" spans="1:6" x14ac:dyDescent="0.2">
      <c r="A17" s="301">
        <f t="shared" ca="1" si="4"/>
        <v>97</v>
      </c>
      <c r="B17" s="751">
        <f t="shared" ca="1" si="5"/>
        <v>0.37880000000000003</v>
      </c>
      <c r="C17" s="498">
        <f t="shared" ca="1" si="6"/>
        <v>6.6497956521739159</v>
      </c>
      <c r="D17" s="755">
        <f t="shared" ca="1" si="7"/>
        <v>0.95652173913043492</v>
      </c>
      <c r="E17" s="304">
        <v>0.39600000000000002</v>
      </c>
      <c r="F17" s="304">
        <f t="shared" si="8"/>
        <v>6.9520000000000017</v>
      </c>
    </row>
    <row r="18" spans="1:6" x14ac:dyDescent="0.2">
      <c r="A18" s="301">
        <f t="shared" ca="1" si="4"/>
        <v>98</v>
      </c>
      <c r="B18" s="751">
        <f t="shared" ca="1" si="5"/>
        <v>0.37880000000000003</v>
      </c>
      <c r="C18" s="498">
        <f t="shared" ca="1" si="6"/>
        <v>7.0285956521739159</v>
      </c>
      <c r="D18" s="755">
        <f t="shared" ca="1" si="7"/>
        <v>0.95652173913043492</v>
      </c>
      <c r="E18" s="304">
        <v>0.39600000000000002</v>
      </c>
      <c r="F18" s="304">
        <f t="shared" si="8"/>
        <v>7.3480000000000016</v>
      </c>
    </row>
    <row r="19" spans="1:6" x14ac:dyDescent="0.2">
      <c r="A19" s="301">
        <f t="shared" ca="1" si="4"/>
        <v>99</v>
      </c>
      <c r="B19" s="751">
        <f t="shared" ca="1" si="5"/>
        <v>0.37880000000000003</v>
      </c>
      <c r="C19" s="498">
        <f t="shared" ca="1" si="6"/>
        <v>7.4073956521739159</v>
      </c>
      <c r="D19" s="755">
        <f t="shared" ca="1" si="7"/>
        <v>0.95652173913043492</v>
      </c>
      <c r="E19" s="304">
        <v>0.39600000000000002</v>
      </c>
      <c r="F19" s="304">
        <f t="shared" si="8"/>
        <v>7.7440000000000015</v>
      </c>
    </row>
    <row r="20" spans="1:6" x14ac:dyDescent="0.2">
      <c r="A20" s="301">
        <f t="shared" ca="1" si="4"/>
        <v>100</v>
      </c>
      <c r="B20" s="751">
        <f t="shared" ca="1" si="5"/>
        <v>0.37880000000000003</v>
      </c>
      <c r="C20" s="498">
        <f t="shared" ca="1" si="6"/>
        <v>7.786195652173916</v>
      </c>
      <c r="D20" s="755">
        <f t="shared" ca="1" si="7"/>
        <v>0.95652173913043492</v>
      </c>
      <c r="E20" s="304">
        <v>0.39600000000000002</v>
      </c>
      <c r="F20" s="304">
        <f t="shared" si="8"/>
        <v>8.1400000000000023</v>
      </c>
    </row>
    <row r="21" spans="1:6" x14ac:dyDescent="0.2">
      <c r="A21" s="301">
        <f t="shared" ca="1" si="4"/>
        <v>101</v>
      </c>
      <c r="B21" s="751">
        <f t="shared" ca="1" si="5"/>
        <v>0.4209</v>
      </c>
      <c r="C21" s="498">
        <f t="shared" ca="1" si="6"/>
        <v>8.2070956521739156</v>
      </c>
      <c r="D21" s="755">
        <f t="shared" ca="1" si="7"/>
        <v>0.95652173913043492</v>
      </c>
      <c r="E21" s="304">
        <v>0.44</v>
      </c>
      <c r="F21" s="304">
        <f t="shared" si="8"/>
        <v>8.5800000000000018</v>
      </c>
    </row>
    <row r="22" spans="1:6" x14ac:dyDescent="0.2">
      <c r="A22" s="301">
        <f t="shared" ca="1" si="4"/>
        <v>102</v>
      </c>
      <c r="B22" s="751">
        <f t="shared" ca="1" si="5"/>
        <v>0.4209</v>
      </c>
      <c r="C22" s="498">
        <f t="shared" ca="1" si="6"/>
        <v>8.6279956521739152</v>
      </c>
      <c r="D22" s="755">
        <f t="shared" ca="1" si="7"/>
        <v>0.95652173913043492</v>
      </c>
      <c r="E22" s="304">
        <v>0.44</v>
      </c>
      <c r="F22" s="304">
        <f t="shared" si="8"/>
        <v>9.0200000000000014</v>
      </c>
    </row>
    <row r="23" spans="1:6" x14ac:dyDescent="0.2">
      <c r="A23" s="301">
        <f t="shared" ca="1" si="4"/>
        <v>103</v>
      </c>
      <c r="B23" s="751">
        <f t="shared" ca="1" si="5"/>
        <v>0.4209</v>
      </c>
      <c r="C23" s="498">
        <f t="shared" ca="1" si="6"/>
        <v>9.0488956521739148</v>
      </c>
      <c r="D23" s="755">
        <f t="shared" ca="1" si="7"/>
        <v>0.95652173913043492</v>
      </c>
      <c r="E23" s="304">
        <v>0.44</v>
      </c>
      <c r="F23" s="304">
        <f t="shared" si="8"/>
        <v>9.4600000000000009</v>
      </c>
    </row>
    <row r="24" spans="1:6" x14ac:dyDescent="0.2">
      <c r="A24" s="301">
        <f t="shared" ca="1" si="4"/>
        <v>104</v>
      </c>
      <c r="B24" s="751">
        <f t="shared" ca="1" si="5"/>
        <v>0.4209</v>
      </c>
      <c r="C24" s="498">
        <f t="shared" ca="1" si="6"/>
        <v>9.4697956521739144</v>
      </c>
      <c r="D24" s="755">
        <f t="shared" ca="1" si="7"/>
        <v>0.95652173913043492</v>
      </c>
      <c r="E24" s="304">
        <v>0.44</v>
      </c>
      <c r="F24" s="304">
        <f t="shared" si="8"/>
        <v>9.9</v>
      </c>
    </row>
    <row r="25" spans="1:6" x14ac:dyDescent="0.2">
      <c r="A25" s="301">
        <f t="shared" ca="1" si="4"/>
        <v>105</v>
      </c>
      <c r="B25" s="751">
        <f t="shared" ca="1" si="5"/>
        <v>0.4209</v>
      </c>
      <c r="C25" s="498">
        <f t="shared" ca="1" si="6"/>
        <v>9.890695652173914</v>
      </c>
      <c r="D25" s="755">
        <f t="shared" ca="1" si="7"/>
        <v>0.95652173913043492</v>
      </c>
      <c r="E25" s="304">
        <v>0.44</v>
      </c>
      <c r="F25" s="304">
        <f t="shared" si="8"/>
        <v>10.34</v>
      </c>
    </row>
    <row r="26" spans="1:6" x14ac:dyDescent="0.2">
      <c r="A26" s="301">
        <f t="shared" ca="1" si="4"/>
        <v>106</v>
      </c>
      <c r="B26" s="751">
        <f t="shared" ca="1" si="5"/>
        <v>0.4209</v>
      </c>
      <c r="C26" s="498">
        <f t="shared" ca="1" si="6"/>
        <v>10.311595652173914</v>
      </c>
      <c r="D26" s="755">
        <f t="shared" ca="1" si="7"/>
        <v>0.95652173913043492</v>
      </c>
      <c r="E26" s="304">
        <v>0.44</v>
      </c>
      <c r="F26" s="304">
        <f t="shared" si="8"/>
        <v>10.78</v>
      </c>
    </row>
    <row r="27" spans="1:6" x14ac:dyDescent="0.2">
      <c r="A27" s="301">
        <f t="shared" ca="1" si="4"/>
        <v>107</v>
      </c>
      <c r="B27" s="751">
        <f t="shared" ca="1" si="5"/>
        <v>0.4209</v>
      </c>
      <c r="C27" s="498">
        <f t="shared" ca="1" si="6"/>
        <v>10.732495652173913</v>
      </c>
      <c r="D27" s="755">
        <f t="shared" ca="1" si="7"/>
        <v>0.95652173913043492</v>
      </c>
      <c r="E27" s="304">
        <v>0.44</v>
      </c>
      <c r="F27" s="304">
        <f t="shared" si="8"/>
        <v>11.219999999999999</v>
      </c>
    </row>
    <row r="28" spans="1:6" x14ac:dyDescent="0.2">
      <c r="A28" s="301">
        <f t="shared" ca="1" si="4"/>
        <v>108</v>
      </c>
      <c r="B28" s="751">
        <f t="shared" ca="1" si="5"/>
        <v>0.4209</v>
      </c>
      <c r="C28" s="498">
        <f t="shared" ca="1" si="6"/>
        <v>11.153395652173913</v>
      </c>
      <c r="D28" s="755">
        <f t="shared" ca="1" si="7"/>
        <v>0.95652173913043492</v>
      </c>
      <c r="E28" s="304">
        <v>0.44</v>
      </c>
      <c r="F28" s="304">
        <f t="shared" si="8"/>
        <v>11.659999999999998</v>
      </c>
    </row>
    <row r="29" spans="1:6" x14ac:dyDescent="0.2">
      <c r="A29" s="301">
        <f t="shared" ca="1" si="4"/>
        <v>109</v>
      </c>
      <c r="B29" s="751">
        <f t="shared" ca="1" si="5"/>
        <v>0.4209</v>
      </c>
      <c r="C29" s="498">
        <f t="shared" ca="1" si="6"/>
        <v>11.574295652173912</v>
      </c>
      <c r="D29" s="755">
        <f t="shared" ca="1" si="7"/>
        <v>0.95652173913043492</v>
      </c>
      <c r="E29" s="304">
        <v>0.44</v>
      </c>
      <c r="F29" s="304">
        <f t="shared" si="8"/>
        <v>12.099999999999998</v>
      </c>
    </row>
    <row r="30" spans="1:6" x14ac:dyDescent="0.2">
      <c r="A30" s="301">
        <f t="shared" ca="1" si="4"/>
        <v>110</v>
      </c>
      <c r="B30" s="751">
        <f t="shared" ca="1" si="5"/>
        <v>0.4209</v>
      </c>
      <c r="C30" s="498">
        <f t="shared" ca="1" si="6"/>
        <v>11.995195652173912</v>
      </c>
      <c r="D30" s="755">
        <f t="shared" ca="1" si="7"/>
        <v>0.95652173913043492</v>
      </c>
      <c r="E30" s="304">
        <v>0.44</v>
      </c>
      <c r="F30" s="304">
        <f t="shared" si="8"/>
        <v>12.539999999999997</v>
      </c>
    </row>
    <row r="31" spans="1:6" x14ac:dyDescent="0.2">
      <c r="A31" s="301">
        <f t="shared" ca="1" si="4"/>
        <v>111</v>
      </c>
      <c r="B31" s="751">
        <f t="shared" ca="1" si="5"/>
        <v>0.46300000000000002</v>
      </c>
      <c r="C31" s="498">
        <f t="shared" ca="1" si="6"/>
        <v>12.458195652173911</v>
      </c>
      <c r="D31" s="755">
        <f t="shared" ca="1" si="7"/>
        <v>0.95652173913043492</v>
      </c>
      <c r="E31" s="304">
        <v>0.48399999999999999</v>
      </c>
      <c r="F31" s="304">
        <f t="shared" si="8"/>
        <v>13.023999999999997</v>
      </c>
    </row>
    <row r="32" spans="1:6" x14ac:dyDescent="0.2">
      <c r="A32" s="301">
        <f t="shared" ca="1" si="4"/>
        <v>112</v>
      </c>
      <c r="B32" s="751">
        <f t="shared" ca="1" si="5"/>
        <v>0.46300000000000002</v>
      </c>
      <c r="C32" s="498">
        <f t="shared" ca="1" si="6"/>
        <v>12.92119565217391</v>
      </c>
      <c r="D32" s="755">
        <f t="shared" ca="1" si="7"/>
        <v>0.95652173913043492</v>
      </c>
      <c r="E32" s="304">
        <v>0.48399999999999999</v>
      </c>
      <c r="F32" s="304">
        <f t="shared" si="8"/>
        <v>13.507999999999997</v>
      </c>
    </row>
    <row r="33" spans="1:6" x14ac:dyDescent="0.2">
      <c r="A33" s="301">
        <f t="shared" ca="1" si="4"/>
        <v>113</v>
      </c>
      <c r="B33" s="751">
        <f t="shared" ca="1" si="5"/>
        <v>0.46300000000000002</v>
      </c>
      <c r="C33" s="498">
        <f t="shared" ca="1" si="6"/>
        <v>13.38419565217391</v>
      </c>
      <c r="D33" s="755">
        <f t="shared" ca="1" si="7"/>
        <v>0.95652173913043492</v>
      </c>
      <c r="E33" s="304">
        <v>0.48399999999999999</v>
      </c>
      <c r="F33" s="304">
        <f t="shared" si="8"/>
        <v>13.991999999999997</v>
      </c>
    </row>
    <row r="34" spans="1:6" x14ac:dyDescent="0.2">
      <c r="A34" s="301">
        <f t="shared" ca="1" si="4"/>
        <v>114</v>
      </c>
      <c r="B34" s="751">
        <f t="shared" ca="1" si="5"/>
        <v>0.46300000000000002</v>
      </c>
      <c r="C34" s="498">
        <f t="shared" ca="1" si="6"/>
        <v>13.847195652173909</v>
      </c>
      <c r="D34" s="755">
        <f t="shared" ca="1" si="7"/>
        <v>0.95652173913043492</v>
      </c>
      <c r="E34" s="304">
        <v>0.48399999999999999</v>
      </c>
      <c r="F34" s="304">
        <f t="shared" si="8"/>
        <v>14.475999999999997</v>
      </c>
    </row>
    <row r="35" spans="1:6" x14ac:dyDescent="0.2">
      <c r="A35" s="301">
        <f t="shared" ca="1" si="4"/>
        <v>115</v>
      </c>
      <c r="B35" s="751">
        <f t="shared" ca="1" si="5"/>
        <v>0.46300000000000002</v>
      </c>
      <c r="C35" s="498">
        <f t="shared" ca="1" si="6"/>
        <v>14.310195652173908</v>
      </c>
      <c r="D35" s="755">
        <f t="shared" ca="1" si="7"/>
        <v>0.95652173913043492</v>
      </c>
      <c r="E35" s="304">
        <v>0.48399999999999999</v>
      </c>
      <c r="F35" s="304">
        <f t="shared" si="8"/>
        <v>14.959999999999997</v>
      </c>
    </row>
    <row r="36" spans="1:6" x14ac:dyDescent="0.2">
      <c r="A36" s="301">
        <f t="shared" ca="1" si="4"/>
        <v>116</v>
      </c>
      <c r="B36" s="751">
        <f t="shared" ca="1" si="5"/>
        <v>0.46300000000000002</v>
      </c>
      <c r="C36" s="498">
        <f t="shared" ca="1" si="6"/>
        <v>14.773195652173907</v>
      </c>
      <c r="D36" s="755">
        <f t="shared" ca="1" si="7"/>
        <v>0.95652173913043492</v>
      </c>
      <c r="E36" s="304">
        <v>0.48399999999999999</v>
      </c>
      <c r="F36" s="304">
        <f t="shared" si="8"/>
        <v>15.443999999999997</v>
      </c>
    </row>
    <row r="37" spans="1:6" x14ac:dyDescent="0.2">
      <c r="A37" s="301">
        <f t="shared" ca="1" si="4"/>
        <v>117</v>
      </c>
      <c r="B37" s="751">
        <f t="shared" ca="1" si="5"/>
        <v>0.46300000000000002</v>
      </c>
      <c r="C37" s="498">
        <f t="shared" ca="1" si="6"/>
        <v>15.236195652173906</v>
      </c>
      <c r="D37" s="755">
        <f t="shared" ca="1" si="7"/>
        <v>0.95652173913043492</v>
      </c>
      <c r="E37" s="304">
        <v>0.48399999999999999</v>
      </c>
      <c r="F37" s="304">
        <f t="shared" si="8"/>
        <v>15.927999999999997</v>
      </c>
    </row>
    <row r="38" spans="1:6" x14ac:dyDescent="0.2">
      <c r="A38" s="301">
        <f t="shared" ca="1" si="4"/>
        <v>118</v>
      </c>
      <c r="B38" s="751">
        <f t="shared" ca="1" si="5"/>
        <v>0.46300000000000002</v>
      </c>
      <c r="C38" s="498">
        <f t="shared" ca="1" si="6"/>
        <v>15.699195652173906</v>
      </c>
      <c r="D38" s="755">
        <f t="shared" ca="1" si="7"/>
        <v>0.95652173913043492</v>
      </c>
      <c r="E38" s="304">
        <v>0.48399999999999999</v>
      </c>
      <c r="F38" s="304">
        <f t="shared" si="8"/>
        <v>16.411999999999999</v>
      </c>
    </row>
    <row r="39" spans="1:6" x14ac:dyDescent="0.2">
      <c r="A39" s="301">
        <f t="shared" ca="1" si="4"/>
        <v>119</v>
      </c>
      <c r="B39" s="751">
        <f t="shared" ca="1" si="5"/>
        <v>0.46300000000000002</v>
      </c>
      <c r="C39" s="498">
        <f t="shared" ca="1" si="6"/>
        <v>16.162195652173907</v>
      </c>
      <c r="D39" s="755">
        <f t="shared" ca="1" si="7"/>
        <v>0.95652173913043492</v>
      </c>
      <c r="E39" s="304">
        <v>0.48399999999999999</v>
      </c>
      <c r="F39" s="304">
        <f t="shared" si="8"/>
        <v>16.896000000000001</v>
      </c>
    </row>
    <row r="40" spans="1:6" x14ac:dyDescent="0.2">
      <c r="A40" s="301">
        <f t="shared" ca="1" si="4"/>
        <v>120</v>
      </c>
      <c r="B40" s="751">
        <f t="shared" ca="1" si="5"/>
        <v>0.46300000000000002</v>
      </c>
      <c r="C40" s="498">
        <f t="shared" ca="1" si="6"/>
        <v>16.625195652173907</v>
      </c>
      <c r="D40" s="755">
        <f t="shared" ca="1" si="7"/>
        <v>0.95652173913043492</v>
      </c>
      <c r="E40" s="304">
        <v>0.48399999999999999</v>
      </c>
      <c r="F40" s="304">
        <f t="shared" si="8"/>
        <v>17.380000000000003</v>
      </c>
    </row>
    <row r="41" spans="1:6" x14ac:dyDescent="0.2">
      <c r="A41" s="301">
        <f t="shared" ca="1" si="4"/>
        <v>121</v>
      </c>
      <c r="B41" s="751">
        <f t="shared" ca="1" si="5"/>
        <v>0.505</v>
      </c>
      <c r="C41" s="498">
        <f t="shared" ca="1" si="6"/>
        <v>17.130195652173906</v>
      </c>
      <c r="D41" s="755">
        <f t="shared" ca="1" si="7"/>
        <v>0.95652173913043492</v>
      </c>
      <c r="E41" s="304">
        <v>0.52800000000000002</v>
      </c>
      <c r="F41" s="304">
        <f t="shared" si="8"/>
        <v>17.908000000000001</v>
      </c>
    </row>
    <row r="42" spans="1:6" x14ac:dyDescent="0.2">
      <c r="A42" s="301">
        <f t="shared" ca="1" si="4"/>
        <v>122</v>
      </c>
      <c r="B42" s="751">
        <f t="shared" ca="1" si="5"/>
        <v>0.505</v>
      </c>
      <c r="C42" s="498">
        <f t="shared" ca="1" si="6"/>
        <v>17.635195652173906</v>
      </c>
      <c r="D42" s="755">
        <f t="shared" ca="1" si="7"/>
        <v>0.95652173913043492</v>
      </c>
      <c r="E42" s="304">
        <v>0.52800000000000002</v>
      </c>
      <c r="F42" s="304">
        <f t="shared" si="8"/>
        <v>18.436</v>
      </c>
    </row>
    <row r="43" spans="1:6" x14ac:dyDescent="0.2">
      <c r="A43" s="301">
        <f t="shared" ca="1" si="4"/>
        <v>123</v>
      </c>
      <c r="B43" s="751">
        <f t="shared" ca="1" si="5"/>
        <v>0.505</v>
      </c>
      <c r="C43" s="498">
        <f t="shared" ca="1" si="6"/>
        <v>18.140195652173905</v>
      </c>
      <c r="D43" s="755">
        <f t="shared" ca="1" si="7"/>
        <v>0.95652173913043492</v>
      </c>
      <c r="E43" s="304">
        <v>0.52800000000000002</v>
      </c>
      <c r="F43" s="304">
        <f t="shared" si="8"/>
        <v>18.963999999999999</v>
      </c>
    </row>
    <row r="44" spans="1:6" x14ac:dyDescent="0.2">
      <c r="A44" s="301">
        <f t="shared" ca="1" si="4"/>
        <v>124</v>
      </c>
      <c r="B44" s="751">
        <f t="shared" ca="1" si="5"/>
        <v>0.505</v>
      </c>
      <c r="C44" s="498">
        <f t="shared" ca="1" si="6"/>
        <v>18.645195652173904</v>
      </c>
      <c r="D44" s="755">
        <f t="shared" ca="1" si="7"/>
        <v>0.95652173913043492</v>
      </c>
      <c r="E44" s="304">
        <v>0.52800000000000002</v>
      </c>
      <c r="F44" s="304">
        <f t="shared" si="8"/>
        <v>19.491999999999997</v>
      </c>
    </row>
    <row r="45" spans="1:6" x14ac:dyDescent="0.2">
      <c r="A45" s="301">
        <f t="shared" ca="1" si="4"/>
        <v>125</v>
      </c>
      <c r="B45" s="751">
        <f t="shared" ca="1" si="5"/>
        <v>0.505</v>
      </c>
      <c r="C45" s="498">
        <f t="shared" ca="1" si="6"/>
        <v>19.150195652173903</v>
      </c>
      <c r="D45" s="755">
        <f t="shared" ca="1" si="7"/>
        <v>0.95652173913043492</v>
      </c>
      <c r="E45" s="304">
        <v>0.52800000000000002</v>
      </c>
      <c r="F45" s="304">
        <f t="shared" si="8"/>
        <v>20.019999999999996</v>
      </c>
    </row>
    <row r="46" spans="1:6" x14ac:dyDescent="0.2">
      <c r="A46" s="301">
        <f t="shared" ca="1" si="4"/>
        <v>126</v>
      </c>
      <c r="B46" s="751">
        <f t="shared" ca="1" si="5"/>
        <v>0.505</v>
      </c>
      <c r="C46" s="498">
        <f t="shared" ca="1" si="6"/>
        <v>19.655195652173902</v>
      </c>
      <c r="D46" s="755">
        <f t="shared" ca="1" si="7"/>
        <v>0.95652173913043492</v>
      </c>
      <c r="E46" s="304">
        <v>0.52800000000000002</v>
      </c>
      <c r="F46" s="304">
        <f t="shared" si="8"/>
        <v>20.547999999999995</v>
      </c>
    </row>
    <row r="47" spans="1:6" x14ac:dyDescent="0.2">
      <c r="A47" s="301">
        <f t="shared" ca="1" si="4"/>
        <v>127</v>
      </c>
      <c r="B47" s="751">
        <f t="shared" ca="1" si="5"/>
        <v>0.505</v>
      </c>
      <c r="C47" s="498">
        <f t="shared" ca="1" si="6"/>
        <v>20.160195652173901</v>
      </c>
      <c r="D47" s="755">
        <f t="shared" ca="1" si="7"/>
        <v>0.95652173913043492</v>
      </c>
      <c r="E47" s="304">
        <v>0.52800000000000002</v>
      </c>
      <c r="F47" s="304">
        <f t="shared" si="8"/>
        <v>21.075999999999993</v>
      </c>
    </row>
    <row r="48" spans="1:6" x14ac:dyDescent="0.2">
      <c r="A48" s="301">
        <f t="shared" ca="1" si="4"/>
        <v>128</v>
      </c>
      <c r="B48" s="751">
        <f t="shared" ca="1" si="5"/>
        <v>0.505</v>
      </c>
      <c r="C48" s="498">
        <f t="shared" ca="1" si="6"/>
        <v>20.6651956521739</v>
      </c>
      <c r="D48" s="755">
        <f t="shared" ca="1" si="7"/>
        <v>0.95652173913043492</v>
      </c>
      <c r="E48" s="304">
        <v>0.52800000000000002</v>
      </c>
      <c r="F48" s="304">
        <f t="shared" si="8"/>
        <v>21.603999999999992</v>
      </c>
    </row>
    <row r="49" spans="1:6" x14ac:dyDescent="0.2">
      <c r="A49" s="301">
        <f t="shared" ca="1" si="4"/>
        <v>129</v>
      </c>
      <c r="B49" s="751">
        <f t="shared" ca="1" si="5"/>
        <v>0.505</v>
      </c>
      <c r="C49" s="498">
        <f t="shared" ca="1" si="6"/>
        <v>21.170195652173899</v>
      </c>
      <c r="D49" s="755">
        <f t="shared" ca="1" si="7"/>
        <v>0.95652173913043492</v>
      </c>
      <c r="E49" s="304">
        <v>0.52800000000000002</v>
      </c>
      <c r="F49" s="304">
        <f t="shared" si="8"/>
        <v>22.131999999999991</v>
      </c>
    </row>
    <row r="50" spans="1:6" x14ac:dyDescent="0.2">
      <c r="A50" s="301">
        <f t="shared" ca="1" si="4"/>
        <v>130</v>
      </c>
      <c r="B50" s="751">
        <f t="shared" ca="1" si="5"/>
        <v>0.505</v>
      </c>
      <c r="C50" s="498">
        <f t="shared" ca="1" si="6"/>
        <v>21.675195652173898</v>
      </c>
      <c r="D50" s="755">
        <f t="shared" ca="1" si="7"/>
        <v>0.95652173913043492</v>
      </c>
      <c r="E50" s="304">
        <v>0.52800000000000002</v>
      </c>
      <c r="F50" s="304">
        <f t="shared" si="8"/>
        <v>22.659999999999989</v>
      </c>
    </row>
    <row r="51" spans="1:6" x14ac:dyDescent="0.2">
      <c r="A51" s="301">
        <f t="shared" ca="1" si="4"/>
        <v>131</v>
      </c>
      <c r="B51" s="751">
        <f t="shared" ca="1" si="5"/>
        <v>0.54710000000000003</v>
      </c>
      <c r="C51" s="498">
        <f t="shared" ca="1" si="6"/>
        <v>22.222295652173898</v>
      </c>
      <c r="D51" s="755">
        <f t="shared" ca="1" si="7"/>
        <v>0.95652173913043492</v>
      </c>
      <c r="E51" s="304">
        <v>0.57199999999999995</v>
      </c>
      <c r="F51" s="304">
        <f t="shared" si="8"/>
        <v>23.231999999999989</v>
      </c>
    </row>
    <row r="52" spans="1:6" x14ac:dyDescent="0.2">
      <c r="A52" s="301">
        <f t="shared" ca="1" si="4"/>
        <v>132</v>
      </c>
      <c r="B52" s="751">
        <f t="shared" ca="1" si="5"/>
        <v>0.54710000000000003</v>
      </c>
      <c r="C52" s="498">
        <f t="shared" ca="1" si="6"/>
        <v>22.769395652173898</v>
      </c>
      <c r="D52" s="755">
        <f t="shared" ca="1" si="7"/>
        <v>0.95652173913043492</v>
      </c>
      <c r="E52" s="304">
        <v>0.57199999999999995</v>
      </c>
      <c r="F52" s="304">
        <f t="shared" si="8"/>
        <v>23.803999999999988</v>
      </c>
    </row>
    <row r="53" spans="1:6" x14ac:dyDescent="0.2">
      <c r="A53" s="301">
        <f t="shared" ca="1" si="4"/>
        <v>133</v>
      </c>
      <c r="B53" s="751">
        <f t="shared" ca="1" si="5"/>
        <v>0.54710000000000003</v>
      </c>
      <c r="C53" s="498">
        <f t="shared" ca="1" si="6"/>
        <v>23.316495652173899</v>
      </c>
      <c r="D53" s="755">
        <f t="shared" ca="1" si="7"/>
        <v>0.95652173913043492</v>
      </c>
      <c r="E53" s="304">
        <v>0.57199999999999995</v>
      </c>
      <c r="F53" s="304">
        <f t="shared" si="8"/>
        <v>24.375999999999987</v>
      </c>
    </row>
    <row r="54" spans="1:6" x14ac:dyDescent="0.2">
      <c r="A54" s="301">
        <f t="shared" ca="1" si="4"/>
        <v>134</v>
      </c>
      <c r="B54" s="751">
        <f t="shared" ca="1" si="5"/>
        <v>0.54710000000000003</v>
      </c>
      <c r="C54" s="498">
        <f t="shared" ca="1" si="6"/>
        <v>23.863595652173899</v>
      </c>
      <c r="D54" s="755">
        <f t="shared" ca="1" si="7"/>
        <v>0.95652173913043492</v>
      </c>
      <c r="E54" s="304">
        <v>0.57199999999999995</v>
      </c>
      <c r="F54" s="304">
        <f t="shared" si="8"/>
        <v>24.947999999999986</v>
      </c>
    </row>
    <row r="55" spans="1:6" x14ac:dyDescent="0.2">
      <c r="A55" s="301">
        <f t="shared" ca="1" si="4"/>
        <v>135</v>
      </c>
      <c r="B55" s="751">
        <f t="shared" ca="1" si="5"/>
        <v>0.54710000000000003</v>
      </c>
      <c r="C55" s="498">
        <f t="shared" ca="1" si="6"/>
        <v>24.410695652173899</v>
      </c>
      <c r="D55" s="755">
        <f t="shared" ca="1" si="7"/>
        <v>0.95652173913043492</v>
      </c>
      <c r="E55" s="304">
        <v>0.57199999999999995</v>
      </c>
      <c r="F55" s="304">
        <f t="shared" si="8"/>
        <v>25.519999999999985</v>
      </c>
    </row>
    <row r="56" spans="1:6" x14ac:dyDescent="0.2">
      <c r="A56" s="301">
        <f t="shared" ca="1" si="4"/>
        <v>136</v>
      </c>
      <c r="B56" s="751">
        <f t="shared" ca="1" si="5"/>
        <v>0.54710000000000003</v>
      </c>
      <c r="C56" s="498">
        <f t="shared" ca="1" si="6"/>
        <v>24.9577956521739</v>
      </c>
      <c r="D56" s="755">
        <f t="shared" ca="1" si="7"/>
        <v>0.95652173913043492</v>
      </c>
      <c r="E56" s="304">
        <v>0.57199999999999995</v>
      </c>
      <c r="F56" s="304">
        <f t="shared" si="8"/>
        <v>26.091999999999985</v>
      </c>
    </row>
    <row r="57" spans="1:6" x14ac:dyDescent="0.2">
      <c r="A57" s="301">
        <f t="shared" ca="1" si="4"/>
        <v>137</v>
      </c>
      <c r="B57" s="751">
        <f t="shared" ca="1" si="5"/>
        <v>0.54710000000000003</v>
      </c>
      <c r="C57" s="498">
        <f t="shared" ca="1" si="6"/>
        <v>25.5048956521739</v>
      </c>
      <c r="D57" s="755">
        <f t="shared" ca="1" si="7"/>
        <v>0.95652173913043492</v>
      </c>
      <c r="E57" s="304">
        <v>0.57199999999999995</v>
      </c>
      <c r="F57" s="304">
        <f t="shared" si="8"/>
        <v>26.663999999999984</v>
      </c>
    </row>
    <row r="58" spans="1:6" x14ac:dyDescent="0.2">
      <c r="A58" s="301">
        <f t="shared" ca="1" si="4"/>
        <v>138</v>
      </c>
      <c r="B58" s="751">
        <f t="shared" ca="1" si="5"/>
        <v>0.54710000000000003</v>
      </c>
      <c r="C58" s="498">
        <f t="shared" ca="1" si="6"/>
        <v>26.0519956521739</v>
      </c>
      <c r="D58" s="755">
        <f t="shared" ca="1" si="7"/>
        <v>0.95652173913043492</v>
      </c>
      <c r="E58" s="304">
        <v>0.57199999999999995</v>
      </c>
      <c r="F58" s="304">
        <f t="shared" si="8"/>
        <v>27.235999999999983</v>
      </c>
    </row>
    <row r="59" spans="1:6" x14ac:dyDescent="0.2">
      <c r="A59" s="301">
        <f t="shared" ca="1" si="4"/>
        <v>139</v>
      </c>
      <c r="B59" s="751">
        <f t="shared" ca="1" si="5"/>
        <v>0.54710000000000003</v>
      </c>
      <c r="C59" s="498">
        <f t="shared" ca="1" si="6"/>
        <v>26.599095652173901</v>
      </c>
      <c r="D59" s="755">
        <f t="shared" ca="1" si="7"/>
        <v>0.95652173913043492</v>
      </c>
      <c r="E59" s="304">
        <v>0.57199999999999995</v>
      </c>
      <c r="F59" s="304">
        <f t="shared" si="8"/>
        <v>27.807999999999982</v>
      </c>
    </row>
    <row r="60" spans="1:6" x14ac:dyDescent="0.2">
      <c r="A60" s="301">
        <f t="shared" ca="1" si="4"/>
        <v>140</v>
      </c>
      <c r="B60" s="751">
        <f t="shared" ca="1" si="5"/>
        <v>0.54710000000000003</v>
      </c>
      <c r="C60" s="498">
        <f t="shared" ca="1" si="6"/>
        <v>27.146195652173901</v>
      </c>
      <c r="D60" s="755">
        <f t="shared" ca="1" si="7"/>
        <v>0.95652173913043492</v>
      </c>
      <c r="E60" s="304">
        <v>0.57199999999999995</v>
      </c>
      <c r="F60" s="304">
        <f t="shared" si="8"/>
        <v>28.379999999999981</v>
      </c>
    </row>
    <row r="61" spans="1:6" x14ac:dyDescent="0.2">
      <c r="A61" s="301">
        <f t="shared" ca="1" si="4"/>
        <v>141</v>
      </c>
      <c r="B61" s="751">
        <f t="shared" ca="1" si="5"/>
        <v>0.58919999999999995</v>
      </c>
      <c r="C61" s="498">
        <f t="shared" ca="1" si="6"/>
        <v>27.735395652173899</v>
      </c>
      <c r="D61" s="755">
        <f t="shared" ca="1" si="7"/>
        <v>0.95652173913043492</v>
      </c>
      <c r="E61" s="304">
        <v>0.61599999999999999</v>
      </c>
      <c r="F61" s="304">
        <f t="shared" si="8"/>
        <v>28.995999999999981</v>
      </c>
    </row>
    <row r="62" spans="1:6" x14ac:dyDescent="0.2">
      <c r="A62" s="301">
        <f t="shared" ca="1" si="4"/>
        <v>142</v>
      </c>
      <c r="B62" s="751">
        <f t="shared" ca="1" si="5"/>
        <v>0.58919999999999995</v>
      </c>
      <c r="C62" s="498">
        <f t="shared" ca="1" si="6"/>
        <v>28.324595652173898</v>
      </c>
      <c r="D62" s="755">
        <f t="shared" ca="1" si="7"/>
        <v>0.95652173913043492</v>
      </c>
      <c r="E62" s="304">
        <v>0.61599999999999999</v>
      </c>
      <c r="F62" s="304">
        <f t="shared" si="8"/>
        <v>29.611999999999981</v>
      </c>
    </row>
    <row r="63" spans="1:6" x14ac:dyDescent="0.2">
      <c r="A63" s="301">
        <f t="shared" ca="1" si="4"/>
        <v>143</v>
      </c>
      <c r="B63" s="751">
        <f t="shared" ca="1" si="5"/>
        <v>0.58919999999999995</v>
      </c>
      <c r="C63" s="498">
        <f t="shared" ca="1" si="6"/>
        <v>28.913795652173896</v>
      </c>
      <c r="D63" s="755">
        <f t="shared" ca="1" si="7"/>
        <v>0.95652173913043492</v>
      </c>
      <c r="E63" s="304">
        <v>0.61599999999999999</v>
      </c>
      <c r="F63" s="304">
        <f t="shared" si="8"/>
        <v>30.22799999999998</v>
      </c>
    </row>
    <row r="64" spans="1:6" x14ac:dyDescent="0.2">
      <c r="A64" s="301">
        <f t="shared" ca="1" si="4"/>
        <v>144</v>
      </c>
      <c r="B64" s="751">
        <f t="shared" ca="1" si="5"/>
        <v>0.58919999999999995</v>
      </c>
      <c r="C64" s="498">
        <f t="shared" ca="1" si="6"/>
        <v>29.502995652173894</v>
      </c>
      <c r="D64" s="755">
        <f t="shared" ca="1" si="7"/>
        <v>0.95652173913043492</v>
      </c>
      <c r="E64" s="304">
        <v>0.61599999999999999</v>
      </c>
      <c r="F64" s="304">
        <f t="shared" si="8"/>
        <v>30.84399999999998</v>
      </c>
    </row>
    <row r="65" spans="1:6" x14ac:dyDescent="0.2">
      <c r="A65" s="301">
        <f t="shared" ca="1" si="4"/>
        <v>145</v>
      </c>
      <c r="B65" s="751">
        <f t="shared" ca="1" si="5"/>
        <v>0.58919999999999995</v>
      </c>
      <c r="C65" s="498">
        <f t="shared" ca="1" si="6"/>
        <v>30.092195652173892</v>
      </c>
      <c r="D65" s="755">
        <f t="shared" ca="1" si="7"/>
        <v>0.95652173913043492</v>
      </c>
      <c r="E65" s="304">
        <v>0.61599999999999999</v>
      </c>
      <c r="F65" s="304">
        <f t="shared" si="8"/>
        <v>31.45999999999998</v>
      </c>
    </row>
    <row r="66" spans="1:6" x14ac:dyDescent="0.2">
      <c r="A66" s="301">
        <f t="shared" ca="1" si="4"/>
        <v>146</v>
      </c>
      <c r="B66" s="751">
        <f t="shared" ca="1" si="5"/>
        <v>0.58919999999999995</v>
      </c>
      <c r="C66" s="498">
        <f t="shared" ca="1" si="6"/>
        <v>30.68139565217389</v>
      </c>
      <c r="D66" s="755">
        <f t="shared" ca="1" si="7"/>
        <v>0.95652173913043492</v>
      </c>
      <c r="E66" s="304">
        <v>0.61599999999999999</v>
      </c>
      <c r="F66" s="304">
        <f t="shared" si="8"/>
        <v>32.075999999999979</v>
      </c>
    </row>
    <row r="67" spans="1:6" x14ac:dyDescent="0.2">
      <c r="A67" s="301">
        <f t="shared" ca="1" si="4"/>
        <v>147</v>
      </c>
      <c r="B67" s="751">
        <f t="shared" ca="1" si="5"/>
        <v>0.58919999999999995</v>
      </c>
      <c r="C67" s="498">
        <f t="shared" ca="1" si="6"/>
        <v>31.270595652173888</v>
      </c>
      <c r="D67" s="755">
        <f t="shared" ca="1" si="7"/>
        <v>0.95652173913043492</v>
      </c>
      <c r="E67" s="304">
        <v>0.61599999999999999</v>
      </c>
      <c r="F67" s="304">
        <f t="shared" si="8"/>
        <v>32.691999999999979</v>
      </c>
    </row>
    <row r="68" spans="1:6" x14ac:dyDescent="0.2">
      <c r="A68" s="301">
        <f t="shared" ca="1" si="4"/>
        <v>148</v>
      </c>
      <c r="B68" s="751">
        <f t="shared" ca="1" si="5"/>
        <v>0.58919999999999995</v>
      </c>
      <c r="C68" s="498">
        <f t="shared" ca="1" si="6"/>
        <v>31.859795652173887</v>
      </c>
      <c r="D68" s="755">
        <f t="shared" ca="1" si="7"/>
        <v>0.95652173913043492</v>
      </c>
      <c r="E68" s="304">
        <v>0.61599999999999999</v>
      </c>
      <c r="F68" s="304">
        <f t="shared" si="8"/>
        <v>33.307999999999979</v>
      </c>
    </row>
    <row r="69" spans="1:6" x14ac:dyDescent="0.2">
      <c r="A69" s="301">
        <f t="shared" ca="1" si="4"/>
        <v>149</v>
      </c>
      <c r="B69" s="751">
        <f t="shared" ca="1" si="5"/>
        <v>0.58919999999999995</v>
      </c>
      <c r="C69" s="498">
        <f t="shared" ca="1" si="6"/>
        <v>32.448995652173885</v>
      </c>
      <c r="D69" s="755">
        <f t="shared" ca="1" si="7"/>
        <v>0.95652173913043492</v>
      </c>
      <c r="E69" s="304">
        <v>0.61599999999999999</v>
      </c>
      <c r="F69" s="304">
        <f t="shared" si="8"/>
        <v>33.923999999999978</v>
      </c>
    </row>
    <row r="70" spans="1:6" x14ac:dyDescent="0.2">
      <c r="A70" s="301">
        <f t="shared" ca="1" si="4"/>
        <v>150</v>
      </c>
      <c r="B70" s="751">
        <f t="shared" ca="1" si="5"/>
        <v>0.58919999999999995</v>
      </c>
      <c r="C70" s="498">
        <f t="shared" ca="1" si="6"/>
        <v>33.038195652173883</v>
      </c>
      <c r="D70" s="755">
        <f t="shared" ca="1" si="7"/>
        <v>0.95652173913043492</v>
      </c>
      <c r="E70" s="304">
        <v>0.61599999999999999</v>
      </c>
      <c r="F70" s="304">
        <f t="shared" si="8"/>
        <v>34.539999999999978</v>
      </c>
    </row>
    <row r="71" spans="1:6" x14ac:dyDescent="0.2">
      <c r="A71" s="301">
        <f t="shared" ca="1" si="4"/>
        <v>151</v>
      </c>
      <c r="B71" s="751">
        <f t="shared" ca="1" si="5"/>
        <v>0.63129999999999997</v>
      </c>
      <c r="C71" s="498">
        <f t="shared" ca="1" si="6"/>
        <v>33.669495652173886</v>
      </c>
      <c r="D71" s="755">
        <f t="shared" ca="1" si="7"/>
        <v>0.95652173913043492</v>
      </c>
      <c r="E71" s="304">
        <v>0.66</v>
      </c>
      <c r="F71" s="304">
        <f t="shared" si="8"/>
        <v>35.199999999999974</v>
      </c>
    </row>
    <row r="72" spans="1:6" x14ac:dyDescent="0.2">
      <c r="A72" s="301">
        <f t="shared" ca="1" si="4"/>
        <v>152</v>
      </c>
      <c r="B72" s="751">
        <f t="shared" ca="1" si="5"/>
        <v>0.63129999999999997</v>
      </c>
      <c r="C72" s="498">
        <f t="shared" ca="1" si="6"/>
        <v>34.300795652173889</v>
      </c>
      <c r="D72" s="755">
        <f t="shared" ca="1" si="7"/>
        <v>0.95652173913043492</v>
      </c>
      <c r="E72" s="304">
        <v>0.66</v>
      </c>
      <c r="F72" s="304">
        <f t="shared" si="8"/>
        <v>35.859999999999971</v>
      </c>
    </row>
    <row r="73" spans="1:6" x14ac:dyDescent="0.2">
      <c r="A73" s="301">
        <f t="shared" ca="1" si="4"/>
        <v>153</v>
      </c>
      <c r="B73" s="751">
        <f t="shared" ca="1" si="5"/>
        <v>0.63129999999999997</v>
      </c>
      <c r="C73" s="498">
        <f t="shared" ca="1" si="6"/>
        <v>34.932095652173892</v>
      </c>
      <c r="D73" s="755">
        <f t="shared" ca="1" si="7"/>
        <v>0.95652173913043492</v>
      </c>
      <c r="E73" s="304">
        <v>0.66</v>
      </c>
      <c r="F73" s="304">
        <f t="shared" si="8"/>
        <v>36.519999999999968</v>
      </c>
    </row>
    <row r="74" spans="1:6" x14ac:dyDescent="0.2">
      <c r="A74" s="301">
        <f t="shared" ca="1" si="4"/>
        <v>154</v>
      </c>
      <c r="B74" s="751">
        <f t="shared" ca="1" si="5"/>
        <v>0.63129999999999997</v>
      </c>
      <c r="C74" s="498">
        <f t="shared" ca="1" si="6"/>
        <v>35.563395652173895</v>
      </c>
      <c r="D74" s="755">
        <f t="shared" ca="1" si="7"/>
        <v>0.95652173913043492</v>
      </c>
      <c r="E74" s="304">
        <v>0.66</v>
      </c>
      <c r="F74" s="304">
        <f t="shared" si="8"/>
        <v>37.179999999999964</v>
      </c>
    </row>
    <row r="75" spans="1:6" x14ac:dyDescent="0.2">
      <c r="A75" s="301">
        <f t="shared" ca="1" si="4"/>
        <v>155</v>
      </c>
      <c r="B75" s="751">
        <f t="shared" ca="1" si="5"/>
        <v>0.63129999999999997</v>
      </c>
      <c r="C75" s="498">
        <f t="shared" ca="1" si="6"/>
        <v>36.194695652173898</v>
      </c>
      <c r="D75" s="755">
        <f t="shared" ca="1" si="7"/>
        <v>0.95652173913043492</v>
      </c>
      <c r="E75" s="304">
        <v>0.66</v>
      </c>
      <c r="F75" s="304">
        <f t="shared" si="8"/>
        <v>37.839999999999961</v>
      </c>
    </row>
    <row r="76" spans="1:6" x14ac:dyDescent="0.2">
      <c r="A76" s="301">
        <f t="shared" ref="A76:A139" ca="1" si="9">A75+1</f>
        <v>156</v>
      </c>
      <c r="B76" s="751">
        <f t="shared" ref="B76:B139" ca="1" si="10">ROUND((E76*D76),4)</f>
        <v>0.63129999999999997</v>
      </c>
      <c r="C76" s="498">
        <f t="shared" ref="C76:C139" ca="1" si="11">SUM(C75+B76)</f>
        <v>36.825995652173901</v>
      </c>
      <c r="D76" s="755">
        <f t="shared" ca="1" si="7"/>
        <v>0.95652173913043492</v>
      </c>
      <c r="E76" s="304">
        <v>0.66</v>
      </c>
      <c r="F76" s="304">
        <f t="shared" si="8"/>
        <v>38.499999999999957</v>
      </c>
    </row>
    <row r="77" spans="1:6" x14ac:dyDescent="0.2">
      <c r="A77" s="301">
        <f t="shared" ca="1" si="9"/>
        <v>157</v>
      </c>
      <c r="B77" s="751">
        <f t="shared" ca="1" si="10"/>
        <v>0.63129999999999997</v>
      </c>
      <c r="C77" s="498">
        <f t="shared" ca="1" si="11"/>
        <v>37.457295652173904</v>
      </c>
      <c r="D77" s="755">
        <f t="shared" ref="D77:D140" ca="1" si="12">D76</f>
        <v>0.95652173913043492</v>
      </c>
      <c r="E77" s="304">
        <v>0.66</v>
      </c>
      <c r="F77" s="304">
        <f t="shared" ref="F77:F140" si="13">SUM(F76+E77)</f>
        <v>39.159999999999954</v>
      </c>
    </row>
    <row r="78" spans="1:6" x14ac:dyDescent="0.2">
      <c r="A78" s="301">
        <f t="shared" ca="1" si="9"/>
        <v>158</v>
      </c>
      <c r="B78" s="751">
        <f t="shared" ca="1" si="10"/>
        <v>0.63129999999999997</v>
      </c>
      <c r="C78" s="498">
        <f t="shared" ca="1" si="11"/>
        <v>38.088595652173908</v>
      </c>
      <c r="D78" s="755">
        <f t="shared" ca="1" si="12"/>
        <v>0.95652173913043492</v>
      </c>
      <c r="E78" s="304">
        <v>0.66</v>
      </c>
      <c r="F78" s="304">
        <f t="shared" si="13"/>
        <v>39.819999999999951</v>
      </c>
    </row>
    <row r="79" spans="1:6" x14ac:dyDescent="0.2">
      <c r="A79" s="301">
        <f t="shared" ca="1" si="9"/>
        <v>159</v>
      </c>
      <c r="B79" s="751">
        <f t="shared" ca="1" si="10"/>
        <v>0.63129999999999997</v>
      </c>
      <c r="C79" s="498">
        <f t="shared" ca="1" si="11"/>
        <v>38.719895652173911</v>
      </c>
      <c r="D79" s="755">
        <f t="shared" ca="1" si="12"/>
        <v>0.95652173913043492</v>
      </c>
      <c r="E79" s="304">
        <v>0.66</v>
      </c>
      <c r="F79" s="304">
        <f t="shared" si="13"/>
        <v>40.479999999999947</v>
      </c>
    </row>
    <row r="80" spans="1:6" x14ac:dyDescent="0.2">
      <c r="A80" s="301">
        <f t="shared" ca="1" si="9"/>
        <v>160</v>
      </c>
      <c r="B80" s="751">
        <f t="shared" ca="1" si="10"/>
        <v>0.63129999999999997</v>
      </c>
      <c r="C80" s="498">
        <f t="shared" ca="1" si="11"/>
        <v>39.351195652173914</v>
      </c>
      <c r="D80" s="755">
        <f t="shared" ca="1" si="12"/>
        <v>0.95652173913043492</v>
      </c>
      <c r="E80" s="304">
        <v>0.66</v>
      </c>
      <c r="F80" s="304">
        <f t="shared" si="13"/>
        <v>41.139999999999944</v>
      </c>
    </row>
    <row r="81" spans="1:6" x14ac:dyDescent="0.2">
      <c r="A81" s="301">
        <f t="shared" ca="1" si="9"/>
        <v>161</v>
      </c>
      <c r="B81" s="751">
        <f t="shared" ca="1" si="10"/>
        <v>0.6734</v>
      </c>
      <c r="C81" s="498">
        <f t="shared" ca="1" si="11"/>
        <v>40.024595652173915</v>
      </c>
      <c r="D81" s="755">
        <f t="shared" ca="1" si="12"/>
        <v>0.95652173913043492</v>
      </c>
      <c r="E81" s="304">
        <v>0.70399999999999996</v>
      </c>
      <c r="F81" s="304">
        <f t="shared" si="13"/>
        <v>41.843999999999944</v>
      </c>
    </row>
    <row r="82" spans="1:6" x14ac:dyDescent="0.2">
      <c r="A82" s="301">
        <f t="shared" ca="1" si="9"/>
        <v>162</v>
      </c>
      <c r="B82" s="751">
        <f t="shared" ca="1" si="10"/>
        <v>0.6734</v>
      </c>
      <c r="C82" s="498">
        <f t="shared" ca="1" si="11"/>
        <v>40.697995652173915</v>
      </c>
      <c r="D82" s="755">
        <f t="shared" ca="1" si="12"/>
        <v>0.95652173913043492</v>
      </c>
      <c r="E82" s="304">
        <v>0.70399999999999996</v>
      </c>
      <c r="F82" s="304">
        <f t="shared" si="13"/>
        <v>42.547999999999945</v>
      </c>
    </row>
    <row r="83" spans="1:6" x14ac:dyDescent="0.2">
      <c r="A83" s="301">
        <f t="shared" ca="1" si="9"/>
        <v>163</v>
      </c>
      <c r="B83" s="751">
        <f t="shared" ca="1" si="10"/>
        <v>0.6734</v>
      </c>
      <c r="C83" s="498">
        <f t="shared" ca="1" si="11"/>
        <v>41.371395652173916</v>
      </c>
      <c r="D83" s="755">
        <f t="shared" ca="1" si="12"/>
        <v>0.95652173913043492</v>
      </c>
      <c r="E83" s="304">
        <v>0.70399999999999996</v>
      </c>
      <c r="F83" s="304">
        <f t="shared" si="13"/>
        <v>43.251999999999946</v>
      </c>
    </row>
    <row r="84" spans="1:6" x14ac:dyDescent="0.2">
      <c r="A84" s="301">
        <f t="shared" ca="1" si="9"/>
        <v>164</v>
      </c>
      <c r="B84" s="751">
        <f t="shared" ca="1" si="10"/>
        <v>0.6734</v>
      </c>
      <c r="C84" s="498">
        <f t="shared" ca="1" si="11"/>
        <v>42.044795652173917</v>
      </c>
      <c r="D84" s="755">
        <f t="shared" ca="1" si="12"/>
        <v>0.95652173913043492</v>
      </c>
      <c r="E84" s="304">
        <v>0.70399999999999996</v>
      </c>
      <c r="F84" s="304">
        <f t="shared" si="13"/>
        <v>43.955999999999946</v>
      </c>
    </row>
    <row r="85" spans="1:6" x14ac:dyDescent="0.2">
      <c r="A85" s="301">
        <f t="shared" ca="1" si="9"/>
        <v>165</v>
      </c>
      <c r="B85" s="751">
        <f t="shared" ca="1" si="10"/>
        <v>0.6734</v>
      </c>
      <c r="C85" s="498">
        <f t="shared" ca="1" si="11"/>
        <v>42.718195652173918</v>
      </c>
      <c r="D85" s="755">
        <f t="shared" ca="1" si="12"/>
        <v>0.95652173913043492</v>
      </c>
      <c r="E85" s="304">
        <v>0.70399999999999996</v>
      </c>
      <c r="F85" s="304">
        <f t="shared" si="13"/>
        <v>44.659999999999947</v>
      </c>
    </row>
    <row r="86" spans="1:6" x14ac:dyDescent="0.2">
      <c r="A86" s="301">
        <f t="shared" ca="1" si="9"/>
        <v>166</v>
      </c>
      <c r="B86" s="751">
        <f t="shared" ca="1" si="10"/>
        <v>0.6734</v>
      </c>
      <c r="C86" s="498">
        <f t="shared" ca="1" si="11"/>
        <v>43.391595652173919</v>
      </c>
      <c r="D86" s="755">
        <f t="shared" ca="1" si="12"/>
        <v>0.95652173913043492</v>
      </c>
      <c r="E86" s="304">
        <v>0.70399999999999996</v>
      </c>
      <c r="F86" s="304">
        <f t="shared" si="13"/>
        <v>45.363999999999947</v>
      </c>
    </row>
    <row r="87" spans="1:6" x14ac:dyDescent="0.2">
      <c r="A87" s="301">
        <f t="shared" ca="1" si="9"/>
        <v>167</v>
      </c>
      <c r="B87" s="751">
        <f t="shared" ca="1" si="10"/>
        <v>0.6734</v>
      </c>
      <c r="C87" s="498">
        <f t="shared" ca="1" si="11"/>
        <v>44.06499565217392</v>
      </c>
      <c r="D87" s="755">
        <f t="shared" ca="1" si="12"/>
        <v>0.95652173913043492</v>
      </c>
      <c r="E87" s="304">
        <v>0.70399999999999996</v>
      </c>
      <c r="F87" s="304">
        <f t="shared" si="13"/>
        <v>46.067999999999948</v>
      </c>
    </row>
    <row r="88" spans="1:6" x14ac:dyDescent="0.2">
      <c r="A88" s="301">
        <f t="shared" ca="1" si="9"/>
        <v>168</v>
      </c>
      <c r="B88" s="751">
        <f t="shared" ca="1" si="10"/>
        <v>0.6734</v>
      </c>
      <c r="C88" s="498">
        <f t="shared" ca="1" si="11"/>
        <v>44.738395652173921</v>
      </c>
      <c r="D88" s="755">
        <f t="shared" ca="1" si="12"/>
        <v>0.95652173913043492</v>
      </c>
      <c r="E88" s="304">
        <v>0.70399999999999996</v>
      </c>
      <c r="F88" s="304">
        <f t="shared" si="13"/>
        <v>46.771999999999949</v>
      </c>
    </row>
    <row r="89" spans="1:6" x14ac:dyDescent="0.2">
      <c r="A89" s="301">
        <f t="shared" ca="1" si="9"/>
        <v>169</v>
      </c>
      <c r="B89" s="751">
        <f t="shared" ca="1" si="10"/>
        <v>0.6734</v>
      </c>
      <c r="C89" s="498">
        <f t="shared" ca="1" si="11"/>
        <v>45.411795652173922</v>
      </c>
      <c r="D89" s="755">
        <f t="shared" ca="1" si="12"/>
        <v>0.95652173913043492</v>
      </c>
      <c r="E89" s="304">
        <v>0.70399999999999996</v>
      </c>
      <c r="F89" s="304">
        <f t="shared" si="13"/>
        <v>47.475999999999949</v>
      </c>
    </row>
    <row r="90" spans="1:6" x14ac:dyDescent="0.2">
      <c r="A90" s="301">
        <f t="shared" ca="1" si="9"/>
        <v>170</v>
      </c>
      <c r="B90" s="751">
        <f t="shared" ca="1" si="10"/>
        <v>0.6734</v>
      </c>
      <c r="C90" s="498">
        <f t="shared" ca="1" si="11"/>
        <v>46.085195652173923</v>
      </c>
      <c r="D90" s="755">
        <f t="shared" ca="1" si="12"/>
        <v>0.95652173913043492</v>
      </c>
      <c r="E90" s="304">
        <v>0.70399999999999996</v>
      </c>
      <c r="F90" s="304">
        <f t="shared" si="13"/>
        <v>48.17999999999995</v>
      </c>
    </row>
    <row r="91" spans="1:6" x14ac:dyDescent="0.2">
      <c r="A91" s="301">
        <f t="shared" ca="1" si="9"/>
        <v>171</v>
      </c>
      <c r="B91" s="751">
        <f t="shared" ca="1" si="10"/>
        <v>0.6734</v>
      </c>
      <c r="C91" s="498">
        <f t="shared" ca="1" si="11"/>
        <v>46.758595652173923</v>
      </c>
      <c r="D91" s="755">
        <f t="shared" ca="1" si="12"/>
        <v>0.95652173913043492</v>
      </c>
      <c r="E91" s="304">
        <v>0.70399999999999996</v>
      </c>
      <c r="F91" s="304">
        <f t="shared" si="13"/>
        <v>48.883999999999951</v>
      </c>
    </row>
    <row r="92" spans="1:6" x14ac:dyDescent="0.2">
      <c r="A92" s="301">
        <f t="shared" ca="1" si="9"/>
        <v>172</v>
      </c>
      <c r="B92" s="751">
        <f t="shared" ca="1" si="10"/>
        <v>0.6734</v>
      </c>
      <c r="C92" s="498">
        <f t="shared" ca="1" si="11"/>
        <v>47.431995652173924</v>
      </c>
      <c r="D92" s="755">
        <f t="shared" ca="1" si="12"/>
        <v>0.95652173913043492</v>
      </c>
      <c r="E92" s="304">
        <v>0.70399999999999996</v>
      </c>
      <c r="F92" s="304">
        <f t="shared" si="13"/>
        <v>49.587999999999951</v>
      </c>
    </row>
    <row r="93" spans="1:6" x14ac:dyDescent="0.2">
      <c r="A93" s="301">
        <f t="shared" ca="1" si="9"/>
        <v>173</v>
      </c>
      <c r="B93" s="751">
        <f t="shared" ca="1" si="10"/>
        <v>0.6734</v>
      </c>
      <c r="C93" s="498">
        <f t="shared" ca="1" si="11"/>
        <v>48.105395652173925</v>
      </c>
      <c r="D93" s="755">
        <f t="shared" ca="1" si="12"/>
        <v>0.95652173913043492</v>
      </c>
      <c r="E93" s="304">
        <v>0.70399999999999996</v>
      </c>
      <c r="F93" s="304">
        <f t="shared" si="13"/>
        <v>50.291999999999952</v>
      </c>
    </row>
    <row r="94" spans="1:6" x14ac:dyDescent="0.2">
      <c r="A94" s="301">
        <f t="shared" ca="1" si="9"/>
        <v>174</v>
      </c>
      <c r="B94" s="751">
        <f t="shared" ca="1" si="10"/>
        <v>0.6734</v>
      </c>
      <c r="C94" s="498">
        <f t="shared" ca="1" si="11"/>
        <v>48.778795652173926</v>
      </c>
      <c r="D94" s="755">
        <f t="shared" ca="1" si="12"/>
        <v>0.95652173913043492</v>
      </c>
      <c r="E94" s="304">
        <v>0.70399999999999996</v>
      </c>
      <c r="F94" s="304">
        <f t="shared" si="13"/>
        <v>50.995999999999952</v>
      </c>
    </row>
    <row r="95" spans="1:6" x14ac:dyDescent="0.2">
      <c r="A95" s="301">
        <f t="shared" ca="1" si="9"/>
        <v>175</v>
      </c>
      <c r="B95" s="751">
        <f t="shared" ca="1" si="10"/>
        <v>0.6734</v>
      </c>
      <c r="C95" s="498">
        <f t="shared" ca="1" si="11"/>
        <v>49.452195652173927</v>
      </c>
      <c r="D95" s="755">
        <f t="shared" ca="1" si="12"/>
        <v>0.95652173913043492</v>
      </c>
      <c r="E95" s="304">
        <v>0.70399999999999996</v>
      </c>
      <c r="F95" s="304">
        <f t="shared" si="13"/>
        <v>51.699999999999953</v>
      </c>
    </row>
    <row r="96" spans="1:6" x14ac:dyDescent="0.2">
      <c r="A96" s="301">
        <f t="shared" ca="1" si="9"/>
        <v>176</v>
      </c>
      <c r="B96" s="751">
        <f t="shared" ca="1" si="10"/>
        <v>0.6734</v>
      </c>
      <c r="C96" s="498">
        <f t="shared" ca="1" si="11"/>
        <v>50.125595652173928</v>
      </c>
      <c r="D96" s="755">
        <f t="shared" ca="1" si="12"/>
        <v>0.95652173913043492</v>
      </c>
      <c r="E96" s="304">
        <v>0.70399999999999996</v>
      </c>
      <c r="F96" s="304">
        <f t="shared" si="13"/>
        <v>52.403999999999954</v>
      </c>
    </row>
    <row r="97" spans="1:6" x14ac:dyDescent="0.2">
      <c r="A97" s="301">
        <f t="shared" ca="1" si="9"/>
        <v>177</v>
      </c>
      <c r="B97" s="751">
        <f t="shared" ca="1" si="10"/>
        <v>0.6734</v>
      </c>
      <c r="C97" s="498">
        <f t="shared" ca="1" si="11"/>
        <v>50.798995652173929</v>
      </c>
      <c r="D97" s="755">
        <f t="shared" ca="1" si="12"/>
        <v>0.95652173913043492</v>
      </c>
      <c r="E97" s="304">
        <v>0.70399999999999996</v>
      </c>
      <c r="F97" s="304">
        <f t="shared" si="13"/>
        <v>53.107999999999954</v>
      </c>
    </row>
    <row r="98" spans="1:6" x14ac:dyDescent="0.2">
      <c r="A98" s="301">
        <f t="shared" ca="1" si="9"/>
        <v>178</v>
      </c>
      <c r="B98" s="751">
        <f t="shared" ca="1" si="10"/>
        <v>0.6734</v>
      </c>
      <c r="C98" s="498">
        <f t="shared" ca="1" si="11"/>
        <v>51.47239565217393</v>
      </c>
      <c r="D98" s="755">
        <f t="shared" ca="1" si="12"/>
        <v>0.95652173913043492</v>
      </c>
      <c r="E98" s="304">
        <v>0.70399999999999996</v>
      </c>
      <c r="F98" s="304">
        <f t="shared" si="13"/>
        <v>53.811999999999955</v>
      </c>
    </row>
    <row r="99" spans="1:6" x14ac:dyDescent="0.2">
      <c r="A99" s="301">
        <f t="shared" ca="1" si="9"/>
        <v>179</v>
      </c>
      <c r="B99" s="751">
        <f t="shared" ca="1" si="10"/>
        <v>0.6734</v>
      </c>
      <c r="C99" s="498">
        <f t="shared" ca="1" si="11"/>
        <v>52.145795652173931</v>
      </c>
      <c r="D99" s="755">
        <f t="shared" ca="1" si="12"/>
        <v>0.95652173913043492</v>
      </c>
      <c r="E99" s="304">
        <v>0.70399999999999996</v>
      </c>
      <c r="F99" s="304">
        <f t="shared" si="13"/>
        <v>54.515999999999956</v>
      </c>
    </row>
    <row r="100" spans="1:6" x14ac:dyDescent="0.2">
      <c r="A100" s="301">
        <f t="shared" ca="1" si="9"/>
        <v>180</v>
      </c>
      <c r="B100" s="751">
        <f t="shared" ca="1" si="10"/>
        <v>0.6734</v>
      </c>
      <c r="C100" s="498">
        <f t="shared" ca="1" si="11"/>
        <v>52.819195652173931</v>
      </c>
      <c r="D100" s="755">
        <f t="shared" ca="1" si="12"/>
        <v>0.95652173913043492</v>
      </c>
      <c r="E100" s="304">
        <v>0.70399999999999996</v>
      </c>
      <c r="F100" s="304">
        <f t="shared" si="13"/>
        <v>55.219999999999956</v>
      </c>
    </row>
    <row r="101" spans="1:6" x14ac:dyDescent="0.2">
      <c r="A101" s="301">
        <f t="shared" ca="1" si="9"/>
        <v>181</v>
      </c>
      <c r="B101" s="751">
        <f t="shared" ca="1" si="10"/>
        <v>0</v>
      </c>
      <c r="C101" s="498">
        <f t="shared" ca="1" si="11"/>
        <v>52.819195652173931</v>
      </c>
      <c r="D101" s="755">
        <f t="shared" ca="1" si="12"/>
        <v>0.95652173913043492</v>
      </c>
      <c r="E101" s="304">
        <v>0</v>
      </c>
      <c r="F101" s="304">
        <f t="shared" si="13"/>
        <v>55.219999999999956</v>
      </c>
    </row>
    <row r="102" spans="1:6" x14ac:dyDescent="0.2">
      <c r="A102" s="301">
        <f t="shared" ca="1" si="9"/>
        <v>182</v>
      </c>
      <c r="B102" s="751">
        <f t="shared" ca="1" si="10"/>
        <v>0</v>
      </c>
      <c r="C102" s="498">
        <f t="shared" ca="1" si="11"/>
        <v>52.819195652173931</v>
      </c>
      <c r="D102" s="755">
        <f t="shared" ca="1" si="12"/>
        <v>0.95652173913043492</v>
      </c>
      <c r="E102" s="304">
        <v>0</v>
      </c>
      <c r="F102" s="304">
        <f t="shared" si="13"/>
        <v>55.219999999999956</v>
      </c>
    </row>
    <row r="103" spans="1:6" x14ac:dyDescent="0.2">
      <c r="A103" s="301">
        <f t="shared" ca="1" si="9"/>
        <v>183</v>
      </c>
      <c r="B103" s="751">
        <f t="shared" ca="1" si="10"/>
        <v>0</v>
      </c>
      <c r="C103" s="498">
        <f t="shared" ca="1" si="11"/>
        <v>52.819195652173931</v>
      </c>
      <c r="D103" s="755">
        <f t="shared" ca="1" si="12"/>
        <v>0.95652173913043492</v>
      </c>
      <c r="E103" s="304">
        <v>0</v>
      </c>
      <c r="F103" s="304">
        <f t="shared" si="13"/>
        <v>55.219999999999956</v>
      </c>
    </row>
    <row r="104" spans="1:6" x14ac:dyDescent="0.2">
      <c r="A104" s="301">
        <f t="shared" ca="1" si="9"/>
        <v>184</v>
      </c>
      <c r="B104" s="751">
        <f t="shared" ca="1" si="10"/>
        <v>0</v>
      </c>
      <c r="C104" s="498">
        <f t="shared" ca="1" si="11"/>
        <v>52.819195652173931</v>
      </c>
      <c r="D104" s="755">
        <f t="shared" ca="1" si="12"/>
        <v>0.95652173913043492</v>
      </c>
      <c r="E104" s="304">
        <v>0</v>
      </c>
      <c r="F104" s="304">
        <f t="shared" si="13"/>
        <v>55.219999999999956</v>
      </c>
    </row>
    <row r="105" spans="1:6" x14ac:dyDescent="0.2">
      <c r="A105" s="301">
        <f t="shared" ca="1" si="9"/>
        <v>185</v>
      </c>
      <c r="B105" s="751">
        <f t="shared" ca="1" si="10"/>
        <v>0</v>
      </c>
      <c r="C105" s="498">
        <f t="shared" ca="1" si="11"/>
        <v>52.819195652173931</v>
      </c>
      <c r="D105" s="755">
        <f t="shared" ca="1" si="12"/>
        <v>0.95652173913043492</v>
      </c>
      <c r="E105" s="304">
        <v>0</v>
      </c>
      <c r="F105" s="304">
        <f t="shared" si="13"/>
        <v>55.219999999999956</v>
      </c>
    </row>
    <row r="106" spans="1:6" x14ac:dyDescent="0.2">
      <c r="A106" s="301">
        <f t="shared" ca="1" si="9"/>
        <v>186</v>
      </c>
      <c r="B106" s="751">
        <f t="shared" ca="1" si="10"/>
        <v>0</v>
      </c>
      <c r="C106" s="498">
        <f t="shared" ca="1" si="11"/>
        <v>52.819195652173931</v>
      </c>
      <c r="D106" s="755">
        <f t="shared" ca="1" si="12"/>
        <v>0.95652173913043492</v>
      </c>
      <c r="E106" s="304">
        <v>0</v>
      </c>
      <c r="F106" s="304">
        <f t="shared" si="13"/>
        <v>55.219999999999956</v>
      </c>
    </row>
    <row r="107" spans="1:6" x14ac:dyDescent="0.2">
      <c r="A107" s="301">
        <f t="shared" ca="1" si="9"/>
        <v>187</v>
      </c>
      <c r="B107" s="751">
        <f t="shared" ca="1" si="10"/>
        <v>0</v>
      </c>
      <c r="C107" s="498">
        <f t="shared" ca="1" si="11"/>
        <v>52.819195652173931</v>
      </c>
      <c r="D107" s="755">
        <f t="shared" ca="1" si="12"/>
        <v>0.95652173913043492</v>
      </c>
      <c r="E107" s="304">
        <v>0</v>
      </c>
      <c r="F107" s="304">
        <f t="shared" si="13"/>
        <v>55.219999999999956</v>
      </c>
    </row>
    <row r="108" spans="1:6" x14ac:dyDescent="0.2">
      <c r="A108" s="301">
        <f t="shared" ca="1" si="9"/>
        <v>188</v>
      </c>
      <c r="B108" s="751">
        <f t="shared" ca="1" si="10"/>
        <v>0</v>
      </c>
      <c r="C108" s="498">
        <f t="shared" ca="1" si="11"/>
        <v>52.819195652173931</v>
      </c>
      <c r="D108" s="755">
        <f t="shared" ca="1" si="12"/>
        <v>0.95652173913043492</v>
      </c>
      <c r="E108" s="304">
        <v>0</v>
      </c>
      <c r="F108" s="304">
        <f t="shared" si="13"/>
        <v>55.219999999999956</v>
      </c>
    </row>
    <row r="109" spans="1:6" x14ac:dyDescent="0.2">
      <c r="A109" s="301">
        <f t="shared" ca="1" si="9"/>
        <v>189</v>
      </c>
      <c r="B109" s="751">
        <f t="shared" ca="1" si="10"/>
        <v>0</v>
      </c>
      <c r="C109" s="498">
        <f t="shared" ca="1" si="11"/>
        <v>52.819195652173931</v>
      </c>
      <c r="D109" s="755">
        <f t="shared" ca="1" si="12"/>
        <v>0.95652173913043492</v>
      </c>
      <c r="E109" s="304">
        <v>0</v>
      </c>
      <c r="F109" s="304">
        <f t="shared" si="13"/>
        <v>55.219999999999956</v>
      </c>
    </row>
    <row r="110" spans="1:6" x14ac:dyDescent="0.2">
      <c r="A110" s="301">
        <f t="shared" ca="1" si="9"/>
        <v>190</v>
      </c>
      <c r="B110" s="751">
        <f t="shared" ca="1" si="10"/>
        <v>0</v>
      </c>
      <c r="C110" s="498">
        <f t="shared" ca="1" si="11"/>
        <v>52.819195652173931</v>
      </c>
      <c r="D110" s="755">
        <f t="shared" ca="1" si="12"/>
        <v>0.95652173913043492</v>
      </c>
      <c r="E110" s="304">
        <v>0</v>
      </c>
      <c r="F110" s="304">
        <f t="shared" si="13"/>
        <v>55.219999999999956</v>
      </c>
    </row>
    <row r="111" spans="1:6" x14ac:dyDescent="0.2">
      <c r="A111" s="301">
        <f t="shared" ca="1" si="9"/>
        <v>191</v>
      </c>
      <c r="B111" s="751">
        <f t="shared" ca="1" si="10"/>
        <v>0</v>
      </c>
      <c r="C111" s="498">
        <f t="shared" ca="1" si="11"/>
        <v>52.819195652173931</v>
      </c>
      <c r="D111" s="755">
        <f t="shared" ca="1" si="12"/>
        <v>0.95652173913043492</v>
      </c>
      <c r="E111" s="304">
        <v>0</v>
      </c>
      <c r="F111" s="304">
        <f t="shared" si="13"/>
        <v>55.219999999999956</v>
      </c>
    </row>
    <row r="112" spans="1:6" x14ac:dyDescent="0.2">
      <c r="A112" s="301">
        <f t="shared" ca="1" si="9"/>
        <v>192</v>
      </c>
      <c r="B112" s="751">
        <f t="shared" ca="1" si="10"/>
        <v>0</v>
      </c>
      <c r="C112" s="498">
        <f t="shared" ca="1" si="11"/>
        <v>52.819195652173931</v>
      </c>
      <c r="D112" s="755">
        <f t="shared" ca="1" si="12"/>
        <v>0.95652173913043492</v>
      </c>
      <c r="E112" s="304">
        <v>0</v>
      </c>
      <c r="F112" s="304">
        <f t="shared" si="13"/>
        <v>55.219999999999956</v>
      </c>
    </row>
    <row r="113" spans="1:6" x14ac:dyDescent="0.2">
      <c r="A113" s="301">
        <f t="shared" ca="1" si="9"/>
        <v>193</v>
      </c>
      <c r="B113" s="751">
        <f t="shared" ca="1" si="10"/>
        <v>0</v>
      </c>
      <c r="C113" s="498">
        <f t="shared" ca="1" si="11"/>
        <v>52.819195652173931</v>
      </c>
      <c r="D113" s="755">
        <f t="shared" ca="1" si="12"/>
        <v>0.95652173913043492</v>
      </c>
      <c r="E113" s="304">
        <v>0</v>
      </c>
      <c r="F113" s="304">
        <f t="shared" si="13"/>
        <v>55.219999999999956</v>
      </c>
    </row>
    <row r="114" spans="1:6" x14ac:dyDescent="0.2">
      <c r="A114" s="301">
        <f t="shared" ca="1" si="9"/>
        <v>194</v>
      </c>
      <c r="B114" s="751">
        <f t="shared" ca="1" si="10"/>
        <v>0</v>
      </c>
      <c r="C114" s="498">
        <f t="shared" ca="1" si="11"/>
        <v>52.819195652173931</v>
      </c>
      <c r="D114" s="755">
        <f t="shared" ca="1" si="12"/>
        <v>0.95652173913043492</v>
      </c>
      <c r="E114" s="304">
        <v>0</v>
      </c>
      <c r="F114" s="304">
        <f t="shared" si="13"/>
        <v>55.219999999999956</v>
      </c>
    </row>
    <row r="115" spans="1:6" x14ac:dyDescent="0.2">
      <c r="A115" s="301">
        <f t="shared" ca="1" si="9"/>
        <v>195</v>
      </c>
      <c r="B115" s="751">
        <f t="shared" ca="1" si="10"/>
        <v>0</v>
      </c>
      <c r="C115" s="498">
        <f t="shared" ca="1" si="11"/>
        <v>52.819195652173931</v>
      </c>
      <c r="D115" s="755">
        <f t="shared" ca="1" si="12"/>
        <v>0.95652173913043492</v>
      </c>
      <c r="E115" s="304">
        <v>0</v>
      </c>
      <c r="F115" s="304">
        <f t="shared" si="13"/>
        <v>55.219999999999956</v>
      </c>
    </row>
    <row r="116" spans="1:6" x14ac:dyDescent="0.2">
      <c r="A116" s="301">
        <f t="shared" ca="1" si="9"/>
        <v>196</v>
      </c>
      <c r="B116" s="751">
        <f t="shared" ca="1" si="10"/>
        <v>0</v>
      </c>
      <c r="C116" s="498">
        <f t="shared" ca="1" si="11"/>
        <v>52.819195652173931</v>
      </c>
      <c r="D116" s="755">
        <f t="shared" ca="1" si="12"/>
        <v>0.95652173913043492</v>
      </c>
      <c r="E116" s="304">
        <v>0</v>
      </c>
      <c r="F116" s="304">
        <f t="shared" si="13"/>
        <v>55.219999999999956</v>
      </c>
    </row>
    <row r="117" spans="1:6" x14ac:dyDescent="0.2">
      <c r="A117" s="301">
        <f t="shared" ca="1" si="9"/>
        <v>197</v>
      </c>
      <c r="B117" s="751">
        <f t="shared" ca="1" si="10"/>
        <v>0</v>
      </c>
      <c r="C117" s="498">
        <f t="shared" ca="1" si="11"/>
        <v>52.819195652173931</v>
      </c>
      <c r="D117" s="755">
        <f t="shared" ca="1" si="12"/>
        <v>0.95652173913043492</v>
      </c>
      <c r="E117" s="304">
        <v>0</v>
      </c>
      <c r="F117" s="304">
        <f t="shared" si="13"/>
        <v>55.219999999999956</v>
      </c>
    </row>
    <row r="118" spans="1:6" x14ac:dyDescent="0.2">
      <c r="A118" s="301">
        <f t="shared" ca="1" si="9"/>
        <v>198</v>
      </c>
      <c r="B118" s="751">
        <f t="shared" ca="1" si="10"/>
        <v>0</v>
      </c>
      <c r="C118" s="498">
        <f t="shared" ca="1" si="11"/>
        <v>52.819195652173931</v>
      </c>
      <c r="D118" s="755">
        <f t="shared" ca="1" si="12"/>
        <v>0.95652173913043492</v>
      </c>
      <c r="E118" s="304">
        <v>0</v>
      </c>
      <c r="F118" s="304">
        <f t="shared" si="13"/>
        <v>55.219999999999956</v>
      </c>
    </row>
    <row r="119" spans="1:6" x14ac:dyDescent="0.2">
      <c r="A119" s="301">
        <f t="shared" ca="1" si="9"/>
        <v>199</v>
      </c>
      <c r="B119" s="751">
        <f t="shared" ca="1" si="10"/>
        <v>0</v>
      </c>
      <c r="C119" s="498">
        <f t="shared" ca="1" si="11"/>
        <v>52.819195652173931</v>
      </c>
      <c r="D119" s="755">
        <f t="shared" ca="1" si="12"/>
        <v>0.95652173913043492</v>
      </c>
      <c r="E119" s="304">
        <v>0</v>
      </c>
      <c r="F119" s="304">
        <f t="shared" si="13"/>
        <v>55.219999999999956</v>
      </c>
    </row>
    <row r="120" spans="1:6" x14ac:dyDescent="0.2">
      <c r="A120" s="301">
        <f t="shared" ca="1" si="9"/>
        <v>200</v>
      </c>
      <c r="B120" s="751">
        <f t="shared" ca="1" si="10"/>
        <v>0</v>
      </c>
      <c r="C120" s="498">
        <f t="shared" ca="1" si="11"/>
        <v>52.819195652173931</v>
      </c>
      <c r="D120" s="755">
        <f t="shared" ca="1" si="12"/>
        <v>0.95652173913043492</v>
      </c>
      <c r="E120" s="304">
        <v>0</v>
      </c>
      <c r="F120" s="304">
        <f t="shared" si="13"/>
        <v>55.219999999999956</v>
      </c>
    </row>
    <row r="121" spans="1:6" x14ac:dyDescent="0.2">
      <c r="A121" s="301">
        <f t="shared" ca="1" si="9"/>
        <v>201</v>
      </c>
      <c r="B121" s="751">
        <f t="shared" ca="1" si="10"/>
        <v>0</v>
      </c>
      <c r="C121" s="498">
        <f t="shared" ca="1" si="11"/>
        <v>52.819195652173931</v>
      </c>
      <c r="D121" s="755">
        <f t="shared" ca="1" si="12"/>
        <v>0.95652173913043492</v>
      </c>
      <c r="E121" s="304">
        <v>0</v>
      </c>
      <c r="F121" s="304">
        <f t="shared" si="13"/>
        <v>55.219999999999956</v>
      </c>
    </row>
    <row r="122" spans="1:6" x14ac:dyDescent="0.2">
      <c r="A122" s="301">
        <f t="shared" ca="1" si="9"/>
        <v>202</v>
      </c>
      <c r="B122" s="751">
        <f t="shared" ca="1" si="10"/>
        <v>0</v>
      </c>
      <c r="C122" s="498">
        <f t="shared" ca="1" si="11"/>
        <v>52.819195652173931</v>
      </c>
      <c r="D122" s="755">
        <f t="shared" ca="1" si="12"/>
        <v>0.95652173913043492</v>
      </c>
      <c r="E122" s="304">
        <v>0</v>
      </c>
      <c r="F122" s="304">
        <f t="shared" si="13"/>
        <v>55.219999999999956</v>
      </c>
    </row>
    <row r="123" spans="1:6" x14ac:dyDescent="0.2">
      <c r="A123" s="301">
        <f t="shared" ca="1" si="9"/>
        <v>203</v>
      </c>
      <c r="B123" s="751">
        <f t="shared" ca="1" si="10"/>
        <v>0</v>
      </c>
      <c r="C123" s="498">
        <f t="shared" ca="1" si="11"/>
        <v>52.819195652173931</v>
      </c>
      <c r="D123" s="755">
        <f t="shared" ca="1" si="12"/>
        <v>0.95652173913043492</v>
      </c>
      <c r="E123" s="304">
        <v>0</v>
      </c>
      <c r="F123" s="304">
        <f t="shared" si="13"/>
        <v>55.219999999999956</v>
      </c>
    </row>
    <row r="124" spans="1:6" x14ac:dyDescent="0.2">
      <c r="A124" s="301">
        <f t="shared" ca="1" si="9"/>
        <v>204</v>
      </c>
      <c r="B124" s="751">
        <f t="shared" ca="1" si="10"/>
        <v>0</v>
      </c>
      <c r="C124" s="498">
        <f t="shared" ca="1" si="11"/>
        <v>52.819195652173931</v>
      </c>
      <c r="D124" s="755">
        <f t="shared" ca="1" si="12"/>
        <v>0.95652173913043492</v>
      </c>
      <c r="E124" s="304">
        <v>0</v>
      </c>
      <c r="F124" s="304">
        <f t="shared" si="13"/>
        <v>55.219999999999956</v>
      </c>
    </row>
    <row r="125" spans="1:6" x14ac:dyDescent="0.2">
      <c r="A125" s="301">
        <f t="shared" ca="1" si="9"/>
        <v>205</v>
      </c>
      <c r="B125" s="751">
        <f t="shared" ca="1" si="10"/>
        <v>0</v>
      </c>
      <c r="C125" s="498">
        <f t="shared" ca="1" si="11"/>
        <v>52.819195652173931</v>
      </c>
      <c r="D125" s="755">
        <f t="shared" ca="1" si="12"/>
        <v>0.95652173913043492</v>
      </c>
      <c r="E125" s="304">
        <v>0</v>
      </c>
      <c r="F125" s="304">
        <f t="shared" si="13"/>
        <v>55.219999999999956</v>
      </c>
    </row>
    <row r="126" spans="1:6" x14ac:dyDescent="0.2">
      <c r="A126" s="301">
        <f t="shared" ca="1" si="9"/>
        <v>206</v>
      </c>
      <c r="B126" s="751">
        <f t="shared" ca="1" si="10"/>
        <v>0</v>
      </c>
      <c r="C126" s="498">
        <f t="shared" ca="1" si="11"/>
        <v>52.819195652173931</v>
      </c>
      <c r="D126" s="755">
        <f t="shared" ca="1" si="12"/>
        <v>0.95652173913043492</v>
      </c>
      <c r="E126" s="304">
        <v>0</v>
      </c>
      <c r="F126" s="304">
        <f t="shared" si="13"/>
        <v>55.219999999999956</v>
      </c>
    </row>
    <row r="127" spans="1:6" x14ac:dyDescent="0.2">
      <c r="A127" s="301">
        <f t="shared" ca="1" si="9"/>
        <v>207</v>
      </c>
      <c r="B127" s="751">
        <f t="shared" ca="1" si="10"/>
        <v>0</v>
      </c>
      <c r="C127" s="498">
        <f t="shared" ca="1" si="11"/>
        <v>52.819195652173931</v>
      </c>
      <c r="D127" s="755">
        <f t="shared" ca="1" si="12"/>
        <v>0.95652173913043492</v>
      </c>
      <c r="E127" s="304">
        <v>0</v>
      </c>
      <c r="F127" s="304">
        <f t="shared" si="13"/>
        <v>55.219999999999956</v>
      </c>
    </row>
    <row r="128" spans="1:6" x14ac:dyDescent="0.2">
      <c r="A128" s="301">
        <f t="shared" ca="1" si="9"/>
        <v>208</v>
      </c>
      <c r="B128" s="751">
        <f t="shared" ca="1" si="10"/>
        <v>0</v>
      </c>
      <c r="C128" s="498">
        <f t="shared" ca="1" si="11"/>
        <v>52.819195652173931</v>
      </c>
      <c r="D128" s="755">
        <f t="shared" ca="1" si="12"/>
        <v>0.95652173913043492</v>
      </c>
      <c r="E128" s="304">
        <v>0</v>
      </c>
      <c r="F128" s="304">
        <f t="shared" si="13"/>
        <v>55.219999999999956</v>
      </c>
    </row>
    <row r="129" spans="1:6" x14ac:dyDescent="0.2">
      <c r="A129" s="301">
        <f t="shared" ca="1" si="9"/>
        <v>209</v>
      </c>
      <c r="B129" s="751">
        <f t="shared" ca="1" si="10"/>
        <v>0</v>
      </c>
      <c r="C129" s="498">
        <f t="shared" ca="1" si="11"/>
        <v>52.819195652173931</v>
      </c>
      <c r="D129" s="755">
        <f t="shared" ca="1" si="12"/>
        <v>0.95652173913043492</v>
      </c>
      <c r="E129" s="304">
        <v>0</v>
      </c>
      <c r="F129" s="304">
        <f t="shared" si="13"/>
        <v>55.219999999999956</v>
      </c>
    </row>
    <row r="130" spans="1:6" x14ac:dyDescent="0.2">
      <c r="A130" s="301">
        <f t="shared" ca="1" si="9"/>
        <v>210</v>
      </c>
      <c r="B130" s="751">
        <f t="shared" ca="1" si="10"/>
        <v>0</v>
      </c>
      <c r="C130" s="498">
        <f t="shared" ca="1" si="11"/>
        <v>52.819195652173931</v>
      </c>
      <c r="D130" s="755">
        <f t="shared" ca="1" si="12"/>
        <v>0.95652173913043492</v>
      </c>
      <c r="E130" s="304">
        <v>0</v>
      </c>
      <c r="F130" s="304">
        <f t="shared" si="13"/>
        <v>55.219999999999956</v>
      </c>
    </row>
    <row r="131" spans="1:6" x14ac:dyDescent="0.2">
      <c r="A131" s="301">
        <f t="shared" ca="1" si="9"/>
        <v>211</v>
      </c>
      <c r="B131" s="751">
        <f t="shared" ca="1" si="10"/>
        <v>0</v>
      </c>
      <c r="C131" s="498">
        <f t="shared" ca="1" si="11"/>
        <v>52.819195652173931</v>
      </c>
      <c r="D131" s="755">
        <f t="shared" ca="1" si="12"/>
        <v>0.95652173913043492</v>
      </c>
      <c r="E131" s="304">
        <v>0</v>
      </c>
      <c r="F131" s="304">
        <f t="shared" si="13"/>
        <v>55.219999999999956</v>
      </c>
    </row>
    <row r="132" spans="1:6" x14ac:dyDescent="0.2">
      <c r="A132" s="301">
        <f t="shared" ca="1" si="9"/>
        <v>212</v>
      </c>
      <c r="B132" s="751">
        <f t="shared" ca="1" si="10"/>
        <v>0</v>
      </c>
      <c r="C132" s="498">
        <f t="shared" ca="1" si="11"/>
        <v>52.819195652173931</v>
      </c>
      <c r="D132" s="755">
        <f t="shared" ca="1" si="12"/>
        <v>0.95652173913043492</v>
      </c>
      <c r="E132" s="304">
        <v>0</v>
      </c>
      <c r="F132" s="304">
        <f t="shared" si="13"/>
        <v>55.219999999999956</v>
      </c>
    </row>
    <row r="133" spans="1:6" x14ac:dyDescent="0.2">
      <c r="A133" s="301">
        <f t="shared" ca="1" si="9"/>
        <v>213</v>
      </c>
      <c r="B133" s="751">
        <f t="shared" ca="1" si="10"/>
        <v>0</v>
      </c>
      <c r="C133" s="498">
        <f t="shared" ca="1" si="11"/>
        <v>52.819195652173931</v>
      </c>
      <c r="D133" s="755">
        <f t="shared" ca="1" si="12"/>
        <v>0.95652173913043492</v>
      </c>
      <c r="E133" s="304">
        <v>0</v>
      </c>
      <c r="F133" s="304">
        <f t="shared" si="13"/>
        <v>55.219999999999956</v>
      </c>
    </row>
    <row r="134" spans="1:6" x14ac:dyDescent="0.2">
      <c r="A134" s="301">
        <f t="shared" ca="1" si="9"/>
        <v>214</v>
      </c>
      <c r="B134" s="751">
        <f t="shared" ca="1" si="10"/>
        <v>0</v>
      </c>
      <c r="C134" s="498">
        <f t="shared" ca="1" si="11"/>
        <v>52.819195652173931</v>
      </c>
      <c r="D134" s="755">
        <f t="shared" ca="1" si="12"/>
        <v>0.95652173913043492</v>
      </c>
      <c r="E134" s="304">
        <v>0</v>
      </c>
      <c r="F134" s="304">
        <f t="shared" si="13"/>
        <v>55.219999999999956</v>
      </c>
    </row>
    <row r="135" spans="1:6" x14ac:dyDescent="0.2">
      <c r="A135" s="301">
        <f t="shared" ca="1" si="9"/>
        <v>215</v>
      </c>
      <c r="B135" s="751">
        <f t="shared" ca="1" si="10"/>
        <v>0</v>
      </c>
      <c r="C135" s="498">
        <f t="shared" ca="1" si="11"/>
        <v>52.819195652173931</v>
      </c>
      <c r="D135" s="755">
        <f t="shared" ca="1" si="12"/>
        <v>0.95652173913043492</v>
      </c>
      <c r="E135" s="304">
        <v>0</v>
      </c>
      <c r="F135" s="304">
        <f t="shared" si="13"/>
        <v>55.219999999999956</v>
      </c>
    </row>
    <row r="136" spans="1:6" x14ac:dyDescent="0.2">
      <c r="A136" s="301">
        <f t="shared" ca="1" si="9"/>
        <v>216</v>
      </c>
      <c r="B136" s="751">
        <f t="shared" ca="1" si="10"/>
        <v>0</v>
      </c>
      <c r="C136" s="498">
        <f t="shared" ca="1" si="11"/>
        <v>52.819195652173931</v>
      </c>
      <c r="D136" s="755">
        <f t="shared" ca="1" si="12"/>
        <v>0.95652173913043492</v>
      </c>
      <c r="E136" s="304">
        <v>0</v>
      </c>
      <c r="F136" s="304">
        <f t="shared" si="13"/>
        <v>55.219999999999956</v>
      </c>
    </row>
    <row r="137" spans="1:6" x14ac:dyDescent="0.2">
      <c r="A137" s="301">
        <f t="shared" ca="1" si="9"/>
        <v>217</v>
      </c>
      <c r="B137" s="751">
        <f t="shared" ca="1" si="10"/>
        <v>0</v>
      </c>
      <c r="C137" s="498">
        <f t="shared" ca="1" si="11"/>
        <v>52.819195652173931</v>
      </c>
      <c r="D137" s="755">
        <f t="shared" ca="1" si="12"/>
        <v>0.95652173913043492</v>
      </c>
      <c r="E137" s="304">
        <v>0</v>
      </c>
      <c r="F137" s="304">
        <f t="shared" si="13"/>
        <v>55.219999999999956</v>
      </c>
    </row>
    <row r="138" spans="1:6" x14ac:dyDescent="0.2">
      <c r="A138" s="301">
        <f t="shared" ca="1" si="9"/>
        <v>218</v>
      </c>
      <c r="B138" s="751">
        <f t="shared" ca="1" si="10"/>
        <v>0</v>
      </c>
      <c r="C138" s="498">
        <f t="shared" ca="1" si="11"/>
        <v>52.819195652173931</v>
      </c>
      <c r="D138" s="755">
        <f t="shared" ca="1" si="12"/>
        <v>0.95652173913043492</v>
      </c>
      <c r="E138" s="304">
        <v>0</v>
      </c>
      <c r="F138" s="304">
        <f t="shared" si="13"/>
        <v>55.219999999999956</v>
      </c>
    </row>
    <row r="139" spans="1:6" x14ac:dyDescent="0.2">
      <c r="A139" s="301">
        <f t="shared" ca="1" si="9"/>
        <v>219</v>
      </c>
      <c r="B139" s="751">
        <f t="shared" ca="1" si="10"/>
        <v>0</v>
      </c>
      <c r="C139" s="498">
        <f t="shared" ca="1" si="11"/>
        <v>52.819195652173931</v>
      </c>
      <c r="D139" s="755">
        <f t="shared" ca="1" si="12"/>
        <v>0.95652173913043492</v>
      </c>
      <c r="E139" s="304">
        <v>0</v>
      </c>
      <c r="F139" s="304">
        <f t="shared" si="13"/>
        <v>55.219999999999956</v>
      </c>
    </row>
    <row r="140" spans="1:6" x14ac:dyDescent="0.2">
      <c r="A140" s="301">
        <f t="shared" ref="A140:A203" ca="1" si="14">A139+1</f>
        <v>220</v>
      </c>
      <c r="B140" s="751">
        <f t="shared" ref="B140:B203" ca="1" si="15">ROUND((E140*D140),4)</f>
        <v>0</v>
      </c>
      <c r="C140" s="498">
        <f t="shared" ref="C140:C150" ca="1" si="16">SUM(C139+B140)</f>
        <v>52.819195652173931</v>
      </c>
      <c r="D140" s="755">
        <f t="shared" ca="1" si="12"/>
        <v>0.95652173913043492</v>
      </c>
      <c r="E140" s="304">
        <v>0</v>
      </c>
      <c r="F140" s="304">
        <f t="shared" si="13"/>
        <v>55.219999999999956</v>
      </c>
    </row>
    <row r="141" spans="1:6" x14ac:dyDescent="0.2">
      <c r="A141" s="301">
        <f t="shared" ca="1" si="14"/>
        <v>221</v>
      </c>
      <c r="B141" s="751">
        <f t="shared" ca="1" si="15"/>
        <v>0</v>
      </c>
      <c r="C141" s="498">
        <f t="shared" ca="1" si="16"/>
        <v>52.819195652173931</v>
      </c>
      <c r="D141" s="755">
        <f t="shared" ref="D141:D204" ca="1" si="17">D140</f>
        <v>0.95652173913043492</v>
      </c>
      <c r="E141" s="304">
        <v>0</v>
      </c>
      <c r="F141" s="304">
        <f t="shared" ref="F141:F204" si="18">SUM(F140+E141)</f>
        <v>55.219999999999956</v>
      </c>
    </row>
    <row r="142" spans="1:6" x14ac:dyDescent="0.2">
      <c r="A142" s="301">
        <f t="shared" ca="1" si="14"/>
        <v>222</v>
      </c>
      <c r="B142" s="751">
        <f t="shared" ca="1" si="15"/>
        <v>0</v>
      </c>
      <c r="C142" s="498">
        <f t="shared" ca="1" si="16"/>
        <v>52.819195652173931</v>
      </c>
      <c r="D142" s="755">
        <f t="shared" ca="1" si="17"/>
        <v>0.95652173913043492</v>
      </c>
      <c r="E142" s="304">
        <v>0</v>
      </c>
      <c r="F142" s="304">
        <f t="shared" si="18"/>
        <v>55.219999999999956</v>
      </c>
    </row>
    <row r="143" spans="1:6" x14ac:dyDescent="0.2">
      <c r="A143" s="301">
        <f t="shared" ca="1" si="14"/>
        <v>223</v>
      </c>
      <c r="B143" s="751">
        <f t="shared" ca="1" si="15"/>
        <v>0</v>
      </c>
      <c r="C143" s="498">
        <f t="shared" ca="1" si="16"/>
        <v>52.819195652173931</v>
      </c>
      <c r="D143" s="755">
        <f t="shared" ca="1" si="17"/>
        <v>0.95652173913043492</v>
      </c>
      <c r="E143" s="304">
        <v>0</v>
      </c>
      <c r="F143" s="304">
        <f t="shared" si="18"/>
        <v>55.219999999999956</v>
      </c>
    </row>
    <row r="144" spans="1:6" x14ac:dyDescent="0.2">
      <c r="A144" s="301">
        <f t="shared" ca="1" si="14"/>
        <v>224</v>
      </c>
      <c r="B144" s="751">
        <f t="shared" ca="1" si="15"/>
        <v>0</v>
      </c>
      <c r="C144" s="498">
        <f t="shared" ca="1" si="16"/>
        <v>52.819195652173931</v>
      </c>
      <c r="D144" s="755">
        <f t="shared" ca="1" si="17"/>
        <v>0.95652173913043492</v>
      </c>
      <c r="E144" s="304">
        <v>0</v>
      </c>
      <c r="F144" s="304">
        <f t="shared" si="18"/>
        <v>55.219999999999956</v>
      </c>
    </row>
    <row r="145" spans="1:6" x14ac:dyDescent="0.2">
      <c r="A145" s="301">
        <f t="shared" ca="1" si="14"/>
        <v>225</v>
      </c>
      <c r="B145" s="751">
        <f t="shared" ca="1" si="15"/>
        <v>0</v>
      </c>
      <c r="C145" s="498">
        <f t="shared" ca="1" si="16"/>
        <v>52.819195652173931</v>
      </c>
      <c r="D145" s="755">
        <f t="shared" ca="1" si="17"/>
        <v>0.95652173913043492</v>
      </c>
      <c r="E145" s="304">
        <v>0</v>
      </c>
      <c r="F145" s="304">
        <f t="shared" si="18"/>
        <v>55.219999999999956</v>
      </c>
    </row>
    <row r="146" spans="1:6" x14ac:dyDescent="0.2">
      <c r="A146" s="301">
        <f t="shared" ca="1" si="14"/>
        <v>226</v>
      </c>
      <c r="B146" s="751">
        <f t="shared" ca="1" si="15"/>
        <v>0</v>
      </c>
      <c r="C146" s="498">
        <f t="shared" ca="1" si="16"/>
        <v>52.819195652173931</v>
      </c>
      <c r="D146" s="755">
        <f t="shared" ca="1" si="17"/>
        <v>0.95652173913043492</v>
      </c>
      <c r="E146" s="304">
        <v>0</v>
      </c>
      <c r="F146" s="304">
        <f t="shared" si="18"/>
        <v>55.219999999999956</v>
      </c>
    </row>
    <row r="147" spans="1:6" x14ac:dyDescent="0.2">
      <c r="A147" s="301">
        <f t="shared" ca="1" si="14"/>
        <v>227</v>
      </c>
      <c r="B147" s="751">
        <f t="shared" ca="1" si="15"/>
        <v>0</v>
      </c>
      <c r="C147" s="498">
        <f t="shared" ca="1" si="16"/>
        <v>52.819195652173931</v>
      </c>
      <c r="D147" s="755">
        <f t="shared" ca="1" si="17"/>
        <v>0.95652173913043492</v>
      </c>
      <c r="E147" s="304">
        <v>0</v>
      </c>
      <c r="F147" s="304">
        <f t="shared" si="18"/>
        <v>55.219999999999956</v>
      </c>
    </row>
    <row r="148" spans="1:6" x14ac:dyDescent="0.2">
      <c r="A148" s="301">
        <f t="shared" ca="1" si="14"/>
        <v>228</v>
      </c>
      <c r="B148" s="751">
        <f t="shared" ca="1" si="15"/>
        <v>0</v>
      </c>
      <c r="C148" s="498">
        <f t="shared" ca="1" si="16"/>
        <v>52.819195652173931</v>
      </c>
      <c r="D148" s="755">
        <f t="shared" ca="1" si="17"/>
        <v>0.95652173913043492</v>
      </c>
      <c r="E148" s="304">
        <v>0</v>
      </c>
      <c r="F148" s="304">
        <f t="shared" si="18"/>
        <v>55.219999999999956</v>
      </c>
    </row>
    <row r="149" spans="1:6" x14ac:dyDescent="0.2">
      <c r="A149" s="301">
        <f t="shared" ca="1" si="14"/>
        <v>229</v>
      </c>
      <c r="B149" s="751">
        <f t="shared" ca="1" si="15"/>
        <v>0</v>
      </c>
      <c r="C149" s="498">
        <f t="shared" ca="1" si="16"/>
        <v>52.819195652173931</v>
      </c>
      <c r="D149" s="755">
        <f t="shared" ca="1" si="17"/>
        <v>0.95652173913043492</v>
      </c>
      <c r="E149" s="304">
        <v>0</v>
      </c>
      <c r="F149" s="304">
        <f t="shared" si="18"/>
        <v>55.219999999999956</v>
      </c>
    </row>
    <row r="150" spans="1:6" x14ac:dyDescent="0.2">
      <c r="A150" s="301">
        <f t="shared" ca="1" si="14"/>
        <v>230</v>
      </c>
      <c r="B150" s="751">
        <f t="shared" ca="1" si="15"/>
        <v>0</v>
      </c>
      <c r="C150" s="498">
        <f t="shared" ca="1" si="16"/>
        <v>52.819195652173931</v>
      </c>
      <c r="D150" s="755">
        <f t="shared" ca="1" si="17"/>
        <v>0.95652173913043492</v>
      </c>
      <c r="E150" s="304">
        <v>0</v>
      </c>
      <c r="F150" s="304">
        <f t="shared" si="18"/>
        <v>55.219999999999956</v>
      </c>
    </row>
    <row r="151" spans="1:6" x14ac:dyDescent="0.2">
      <c r="A151" s="301">
        <f t="shared" ca="1" si="14"/>
        <v>231</v>
      </c>
      <c r="B151" s="751">
        <f t="shared" ca="1" si="15"/>
        <v>0</v>
      </c>
      <c r="C151" s="498">
        <f t="shared" ref="C151:C171" ca="1" si="19">SUM(C150+B151)</f>
        <v>52.819195652173931</v>
      </c>
      <c r="D151" s="755">
        <f t="shared" ca="1" si="17"/>
        <v>0.95652173913043492</v>
      </c>
      <c r="E151" s="304">
        <v>0</v>
      </c>
      <c r="F151" s="304">
        <f t="shared" si="18"/>
        <v>55.219999999999956</v>
      </c>
    </row>
    <row r="152" spans="1:6" x14ac:dyDescent="0.2">
      <c r="A152" s="301">
        <f t="shared" ca="1" si="14"/>
        <v>232</v>
      </c>
      <c r="B152" s="751">
        <f t="shared" ca="1" si="15"/>
        <v>0</v>
      </c>
      <c r="C152" s="498">
        <f t="shared" ca="1" si="19"/>
        <v>52.819195652173931</v>
      </c>
      <c r="D152" s="755">
        <f t="shared" ca="1" si="17"/>
        <v>0.95652173913043492</v>
      </c>
      <c r="E152" s="304">
        <v>0</v>
      </c>
      <c r="F152" s="304">
        <f t="shared" si="18"/>
        <v>55.219999999999956</v>
      </c>
    </row>
    <row r="153" spans="1:6" x14ac:dyDescent="0.2">
      <c r="A153" s="301">
        <f t="shared" ca="1" si="14"/>
        <v>233</v>
      </c>
      <c r="B153" s="751">
        <f t="shared" ca="1" si="15"/>
        <v>0</v>
      </c>
      <c r="C153" s="498">
        <f t="shared" ca="1" si="19"/>
        <v>52.819195652173931</v>
      </c>
      <c r="D153" s="755">
        <f t="shared" ca="1" si="17"/>
        <v>0.95652173913043492</v>
      </c>
      <c r="E153" s="304">
        <v>0</v>
      </c>
      <c r="F153" s="304">
        <f t="shared" si="18"/>
        <v>55.219999999999956</v>
      </c>
    </row>
    <row r="154" spans="1:6" x14ac:dyDescent="0.2">
      <c r="A154" s="301">
        <f t="shared" ca="1" si="14"/>
        <v>234</v>
      </c>
      <c r="B154" s="751">
        <f t="shared" ca="1" si="15"/>
        <v>0</v>
      </c>
      <c r="C154" s="498">
        <f t="shared" ca="1" si="19"/>
        <v>52.819195652173931</v>
      </c>
      <c r="D154" s="755">
        <f t="shared" ca="1" si="17"/>
        <v>0.95652173913043492</v>
      </c>
      <c r="E154" s="304">
        <v>0</v>
      </c>
      <c r="F154" s="304">
        <f t="shared" si="18"/>
        <v>55.219999999999956</v>
      </c>
    </row>
    <row r="155" spans="1:6" x14ac:dyDescent="0.2">
      <c r="A155" s="301">
        <f t="shared" ca="1" si="14"/>
        <v>235</v>
      </c>
      <c r="B155" s="751">
        <f t="shared" ca="1" si="15"/>
        <v>0</v>
      </c>
      <c r="C155" s="498">
        <f t="shared" ca="1" si="19"/>
        <v>52.819195652173931</v>
      </c>
      <c r="D155" s="755">
        <f t="shared" ca="1" si="17"/>
        <v>0.95652173913043492</v>
      </c>
      <c r="E155" s="304">
        <v>0</v>
      </c>
      <c r="F155" s="304">
        <f t="shared" si="18"/>
        <v>55.219999999999956</v>
      </c>
    </row>
    <row r="156" spans="1:6" x14ac:dyDescent="0.2">
      <c r="A156" s="301">
        <f t="shared" ca="1" si="14"/>
        <v>236</v>
      </c>
      <c r="B156" s="751">
        <f t="shared" ca="1" si="15"/>
        <v>0</v>
      </c>
      <c r="C156" s="498">
        <f t="shared" ca="1" si="19"/>
        <v>52.819195652173931</v>
      </c>
      <c r="D156" s="755">
        <f t="shared" ca="1" si="17"/>
        <v>0.95652173913043492</v>
      </c>
      <c r="E156" s="304">
        <v>0</v>
      </c>
      <c r="F156" s="304">
        <f t="shared" si="18"/>
        <v>55.219999999999956</v>
      </c>
    </row>
    <row r="157" spans="1:6" x14ac:dyDescent="0.2">
      <c r="A157" s="301">
        <f t="shared" ca="1" si="14"/>
        <v>237</v>
      </c>
      <c r="B157" s="751">
        <f t="shared" ca="1" si="15"/>
        <v>0</v>
      </c>
      <c r="C157" s="498">
        <f t="shared" ca="1" si="19"/>
        <v>52.819195652173931</v>
      </c>
      <c r="D157" s="755">
        <f t="shared" ca="1" si="17"/>
        <v>0.95652173913043492</v>
      </c>
      <c r="E157" s="304">
        <v>0</v>
      </c>
      <c r="F157" s="304">
        <f t="shared" si="18"/>
        <v>55.219999999999956</v>
      </c>
    </row>
    <row r="158" spans="1:6" x14ac:dyDescent="0.2">
      <c r="A158" s="301">
        <f t="shared" ca="1" si="14"/>
        <v>238</v>
      </c>
      <c r="B158" s="751">
        <f t="shared" ca="1" si="15"/>
        <v>0</v>
      </c>
      <c r="C158" s="498">
        <f t="shared" ca="1" si="19"/>
        <v>52.819195652173931</v>
      </c>
      <c r="D158" s="755">
        <f t="shared" ca="1" si="17"/>
        <v>0.95652173913043492</v>
      </c>
      <c r="E158" s="304">
        <v>0</v>
      </c>
      <c r="F158" s="304">
        <f t="shared" si="18"/>
        <v>55.219999999999956</v>
      </c>
    </row>
    <row r="159" spans="1:6" x14ac:dyDescent="0.2">
      <c r="A159" s="301">
        <f t="shared" ca="1" si="14"/>
        <v>239</v>
      </c>
      <c r="B159" s="751">
        <f t="shared" ca="1" si="15"/>
        <v>0</v>
      </c>
      <c r="C159" s="498">
        <f t="shared" ca="1" si="19"/>
        <v>52.819195652173931</v>
      </c>
      <c r="D159" s="755">
        <f t="shared" ca="1" si="17"/>
        <v>0.95652173913043492</v>
      </c>
      <c r="E159" s="304">
        <v>0</v>
      </c>
      <c r="F159" s="304">
        <f t="shared" si="18"/>
        <v>55.219999999999956</v>
      </c>
    </row>
    <row r="160" spans="1:6" x14ac:dyDescent="0.2">
      <c r="A160" s="301">
        <f t="shared" ca="1" si="14"/>
        <v>240</v>
      </c>
      <c r="B160" s="751">
        <f t="shared" ca="1" si="15"/>
        <v>0</v>
      </c>
      <c r="C160" s="498">
        <f t="shared" ca="1" si="19"/>
        <v>52.819195652173931</v>
      </c>
      <c r="D160" s="755">
        <f t="shared" ca="1" si="17"/>
        <v>0.95652173913043492</v>
      </c>
      <c r="E160" s="304">
        <v>0</v>
      </c>
      <c r="F160" s="304">
        <f t="shared" si="18"/>
        <v>55.219999999999956</v>
      </c>
    </row>
    <row r="161" spans="1:6" x14ac:dyDescent="0.2">
      <c r="A161" s="301">
        <f t="shared" ca="1" si="14"/>
        <v>241</v>
      </c>
      <c r="B161" s="751">
        <f t="shared" ca="1" si="15"/>
        <v>0</v>
      </c>
      <c r="C161" s="498">
        <f t="shared" ca="1" si="19"/>
        <v>52.819195652173931</v>
      </c>
      <c r="D161" s="755">
        <f t="shared" ca="1" si="17"/>
        <v>0.95652173913043492</v>
      </c>
      <c r="E161" s="304">
        <v>0</v>
      </c>
      <c r="F161" s="304">
        <f t="shared" si="18"/>
        <v>55.219999999999956</v>
      </c>
    </row>
    <row r="162" spans="1:6" x14ac:dyDescent="0.2">
      <c r="A162" s="301">
        <f t="shared" ca="1" si="14"/>
        <v>242</v>
      </c>
      <c r="B162" s="751">
        <f t="shared" ca="1" si="15"/>
        <v>0</v>
      </c>
      <c r="C162" s="498">
        <f t="shared" ca="1" si="19"/>
        <v>52.819195652173931</v>
      </c>
      <c r="D162" s="755">
        <f t="shared" ca="1" si="17"/>
        <v>0.95652173913043492</v>
      </c>
      <c r="E162" s="304">
        <v>0</v>
      </c>
      <c r="F162" s="304">
        <f t="shared" si="18"/>
        <v>55.219999999999956</v>
      </c>
    </row>
    <row r="163" spans="1:6" x14ac:dyDescent="0.2">
      <c r="A163" s="301">
        <f t="shared" ca="1" si="14"/>
        <v>243</v>
      </c>
      <c r="B163" s="751">
        <f t="shared" ca="1" si="15"/>
        <v>0</v>
      </c>
      <c r="C163" s="498">
        <f t="shared" ca="1" si="19"/>
        <v>52.819195652173931</v>
      </c>
      <c r="D163" s="755">
        <f t="shared" ca="1" si="17"/>
        <v>0.95652173913043492</v>
      </c>
      <c r="E163" s="304">
        <v>0</v>
      </c>
      <c r="F163" s="304">
        <f t="shared" si="18"/>
        <v>55.219999999999956</v>
      </c>
    </row>
    <row r="164" spans="1:6" x14ac:dyDescent="0.2">
      <c r="A164" s="301">
        <f t="shared" ca="1" si="14"/>
        <v>244</v>
      </c>
      <c r="B164" s="751">
        <f t="shared" ca="1" si="15"/>
        <v>0</v>
      </c>
      <c r="C164" s="498">
        <f t="shared" ca="1" si="19"/>
        <v>52.819195652173931</v>
      </c>
      <c r="D164" s="755">
        <f t="shared" ca="1" si="17"/>
        <v>0.95652173913043492</v>
      </c>
      <c r="E164" s="304">
        <v>0</v>
      </c>
      <c r="F164" s="304">
        <f t="shared" si="18"/>
        <v>55.219999999999956</v>
      </c>
    </row>
    <row r="165" spans="1:6" x14ac:dyDescent="0.2">
      <c r="A165" s="301">
        <f t="shared" ca="1" si="14"/>
        <v>245</v>
      </c>
      <c r="B165" s="751">
        <f t="shared" ca="1" si="15"/>
        <v>0</v>
      </c>
      <c r="C165" s="498">
        <f t="shared" ca="1" si="19"/>
        <v>52.819195652173931</v>
      </c>
      <c r="D165" s="755">
        <f t="shared" ca="1" si="17"/>
        <v>0.95652173913043492</v>
      </c>
      <c r="E165" s="304">
        <v>0</v>
      </c>
      <c r="F165" s="304">
        <f t="shared" si="18"/>
        <v>55.219999999999956</v>
      </c>
    </row>
    <row r="166" spans="1:6" x14ac:dyDescent="0.2">
      <c r="A166" s="301">
        <f t="shared" ca="1" si="14"/>
        <v>246</v>
      </c>
      <c r="B166" s="751">
        <f t="shared" ca="1" si="15"/>
        <v>0</v>
      </c>
      <c r="C166" s="498">
        <f t="shared" ca="1" si="19"/>
        <v>52.819195652173931</v>
      </c>
      <c r="D166" s="755">
        <f t="shared" ca="1" si="17"/>
        <v>0.95652173913043492</v>
      </c>
      <c r="E166" s="304">
        <v>0</v>
      </c>
      <c r="F166" s="304">
        <f t="shared" si="18"/>
        <v>55.219999999999956</v>
      </c>
    </row>
    <row r="167" spans="1:6" x14ac:dyDescent="0.2">
      <c r="A167" s="301">
        <f t="shared" ca="1" si="14"/>
        <v>247</v>
      </c>
      <c r="B167" s="751">
        <f t="shared" ca="1" si="15"/>
        <v>0</v>
      </c>
      <c r="C167" s="498">
        <f t="shared" ca="1" si="19"/>
        <v>52.819195652173931</v>
      </c>
      <c r="D167" s="755">
        <f t="shared" ca="1" si="17"/>
        <v>0.95652173913043492</v>
      </c>
      <c r="E167" s="304">
        <v>0</v>
      </c>
      <c r="F167" s="304">
        <f t="shared" si="18"/>
        <v>55.219999999999956</v>
      </c>
    </row>
    <row r="168" spans="1:6" x14ac:dyDescent="0.2">
      <c r="A168" s="301">
        <f t="shared" ca="1" si="14"/>
        <v>248</v>
      </c>
      <c r="B168" s="751">
        <f t="shared" ca="1" si="15"/>
        <v>0</v>
      </c>
      <c r="C168" s="498">
        <f t="shared" ca="1" si="19"/>
        <v>52.819195652173931</v>
      </c>
      <c r="D168" s="755">
        <f t="shared" ca="1" si="17"/>
        <v>0.95652173913043492</v>
      </c>
      <c r="E168" s="304">
        <v>0</v>
      </c>
      <c r="F168" s="304">
        <f t="shared" si="18"/>
        <v>55.219999999999956</v>
      </c>
    </row>
    <row r="169" spans="1:6" x14ac:dyDescent="0.2">
      <c r="A169" s="301">
        <f t="shared" ca="1" si="14"/>
        <v>249</v>
      </c>
      <c r="B169" s="751">
        <f t="shared" ca="1" si="15"/>
        <v>0</v>
      </c>
      <c r="C169" s="498">
        <f t="shared" ca="1" si="19"/>
        <v>52.819195652173931</v>
      </c>
      <c r="D169" s="755">
        <f t="shared" ca="1" si="17"/>
        <v>0.95652173913043492</v>
      </c>
      <c r="E169" s="304">
        <v>0</v>
      </c>
      <c r="F169" s="304">
        <f t="shared" si="18"/>
        <v>55.219999999999956</v>
      </c>
    </row>
    <row r="170" spans="1:6" x14ac:dyDescent="0.2">
      <c r="A170" s="301">
        <f t="shared" ca="1" si="14"/>
        <v>250</v>
      </c>
      <c r="B170" s="751">
        <f t="shared" ca="1" si="15"/>
        <v>0</v>
      </c>
      <c r="C170" s="498">
        <f t="shared" ca="1" si="19"/>
        <v>52.819195652173931</v>
      </c>
      <c r="D170" s="755">
        <f t="shared" ca="1" si="17"/>
        <v>0.95652173913043492</v>
      </c>
      <c r="E170" s="304">
        <v>0</v>
      </c>
      <c r="F170" s="304">
        <f t="shared" si="18"/>
        <v>55.219999999999956</v>
      </c>
    </row>
    <row r="171" spans="1:6" x14ac:dyDescent="0.2">
      <c r="A171" s="301">
        <f t="shared" ca="1" si="14"/>
        <v>251</v>
      </c>
      <c r="B171" s="751">
        <f t="shared" ca="1" si="15"/>
        <v>0</v>
      </c>
      <c r="C171" s="498">
        <f t="shared" ca="1" si="19"/>
        <v>52.819195652173931</v>
      </c>
      <c r="D171" s="755">
        <f t="shared" ca="1" si="17"/>
        <v>0.95652173913043492</v>
      </c>
      <c r="E171" s="304">
        <v>0</v>
      </c>
      <c r="F171" s="304">
        <f t="shared" si="18"/>
        <v>55.219999999999956</v>
      </c>
    </row>
    <row r="172" spans="1:6" x14ac:dyDescent="0.2">
      <c r="A172" s="301">
        <f t="shared" ca="1" si="14"/>
        <v>252</v>
      </c>
      <c r="B172" s="751">
        <f t="shared" ca="1" si="15"/>
        <v>0</v>
      </c>
      <c r="C172" s="498">
        <f t="shared" ref="C172:C219" ca="1" si="20">SUM(C171+B172)</f>
        <v>52.819195652173931</v>
      </c>
      <c r="D172" s="755">
        <f t="shared" ca="1" si="17"/>
        <v>0.95652173913043492</v>
      </c>
      <c r="E172" s="304">
        <v>0</v>
      </c>
      <c r="F172" s="304">
        <f t="shared" si="18"/>
        <v>55.219999999999956</v>
      </c>
    </row>
    <row r="173" spans="1:6" x14ac:dyDescent="0.2">
      <c r="A173" s="301">
        <f t="shared" ca="1" si="14"/>
        <v>253</v>
      </c>
      <c r="B173" s="751">
        <f t="shared" ca="1" si="15"/>
        <v>0</v>
      </c>
      <c r="C173" s="498">
        <f t="shared" ca="1" si="20"/>
        <v>52.819195652173931</v>
      </c>
      <c r="D173" s="755">
        <f t="shared" ca="1" si="17"/>
        <v>0.95652173913043492</v>
      </c>
      <c r="E173" s="304">
        <v>0</v>
      </c>
      <c r="F173" s="304">
        <f t="shared" si="18"/>
        <v>55.219999999999956</v>
      </c>
    </row>
    <row r="174" spans="1:6" x14ac:dyDescent="0.2">
      <c r="A174" s="301">
        <f t="shared" ca="1" si="14"/>
        <v>254</v>
      </c>
      <c r="B174" s="751">
        <f t="shared" ca="1" si="15"/>
        <v>0</v>
      </c>
      <c r="C174" s="498">
        <f t="shared" ca="1" si="20"/>
        <v>52.819195652173931</v>
      </c>
      <c r="D174" s="755">
        <f t="shared" ca="1" si="17"/>
        <v>0.95652173913043492</v>
      </c>
      <c r="E174" s="304">
        <v>0</v>
      </c>
      <c r="F174" s="304">
        <f t="shared" si="18"/>
        <v>55.219999999999956</v>
      </c>
    </row>
    <row r="175" spans="1:6" x14ac:dyDescent="0.2">
      <c r="A175" s="301">
        <f t="shared" ca="1" si="14"/>
        <v>255</v>
      </c>
      <c r="B175" s="751">
        <f t="shared" ca="1" si="15"/>
        <v>0</v>
      </c>
      <c r="C175" s="498">
        <f t="shared" ca="1" si="20"/>
        <v>52.819195652173931</v>
      </c>
      <c r="D175" s="755">
        <f t="shared" ca="1" si="17"/>
        <v>0.95652173913043492</v>
      </c>
      <c r="E175" s="304">
        <v>0</v>
      </c>
      <c r="F175" s="304">
        <f t="shared" si="18"/>
        <v>55.219999999999956</v>
      </c>
    </row>
    <row r="176" spans="1:6" x14ac:dyDescent="0.2">
      <c r="A176" s="301">
        <f t="shared" ca="1" si="14"/>
        <v>256</v>
      </c>
      <c r="B176" s="751">
        <f t="shared" ca="1" si="15"/>
        <v>0</v>
      </c>
      <c r="C176" s="498">
        <f t="shared" ca="1" si="20"/>
        <v>52.819195652173931</v>
      </c>
      <c r="D176" s="755">
        <f t="shared" ca="1" si="17"/>
        <v>0.95652173913043492</v>
      </c>
      <c r="E176" s="304">
        <v>0</v>
      </c>
      <c r="F176" s="304">
        <f t="shared" si="18"/>
        <v>55.219999999999956</v>
      </c>
    </row>
    <row r="177" spans="1:6" x14ac:dyDescent="0.2">
      <c r="A177" s="301">
        <f t="shared" ca="1" si="14"/>
        <v>257</v>
      </c>
      <c r="B177" s="751">
        <f t="shared" ca="1" si="15"/>
        <v>0</v>
      </c>
      <c r="C177" s="498">
        <f t="shared" ca="1" si="20"/>
        <v>52.819195652173931</v>
      </c>
      <c r="D177" s="755">
        <f t="shared" ca="1" si="17"/>
        <v>0.95652173913043492</v>
      </c>
      <c r="E177" s="304">
        <v>0</v>
      </c>
      <c r="F177" s="304">
        <f t="shared" si="18"/>
        <v>55.219999999999956</v>
      </c>
    </row>
    <row r="178" spans="1:6" x14ac:dyDescent="0.2">
      <c r="A178" s="301">
        <f t="shared" ca="1" si="14"/>
        <v>258</v>
      </c>
      <c r="B178" s="751">
        <f t="shared" ca="1" si="15"/>
        <v>0</v>
      </c>
      <c r="C178" s="498">
        <f t="shared" ca="1" si="20"/>
        <v>52.819195652173931</v>
      </c>
      <c r="D178" s="755">
        <f t="shared" ca="1" si="17"/>
        <v>0.95652173913043492</v>
      </c>
      <c r="E178" s="304">
        <v>0</v>
      </c>
      <c r="F178" s="304">
        <f t="shared" si="18"/>
        <v>55.219999999999956</v>
      </c>
    </row>
    <row r="179" spans="1:6" x14ac:dyDescent="0.2">
      <c r="A179" s="301">
        <f t="shared" ca="1" si="14"/>
        <v>259</v>
      </c>
      <c r="B179" s="751">
        <f t="shared" ca="1" si="15"/>
        <v>0</v>
      </c>
      <c r="C179" s="498">
        <f t="shared" ca="1" si="20"/>
        <v>52.819195652173931</v>
      </c>
      <c r="D179" s="755">
        <f t="shared" ca="1" si="17"/>
        <v>0.95652173913043492</v>
      </c>
      <c r="E179" s="304">
        <v>0</v>
      </c>
      <c r="F179" s="304">
        <f t="shared" si="18"/>
        <v>55.219999999999956</v>
      </c>
    </row>
    <row r="180" spans="1:6" x14ac:dyDescent="0.2">
      <c r="A180" s="301">
        <f t="shared" ca="1" si="14"/>
        <v>260</v>
      </c>
      <c r="B180" s="751">
        <f t="shared" ca="1" si="15"/>
        <v>0</v>
      </c>
      <c r="C180" s="498">
        <f t="shared" ca="1" si="20"/>
        <v>52.819195652173931</v>
      </c>
      <c r="D180" s="755">
        <f t="shared" ca="1" si="17"/>
        <v>0.95652173913043492</v>
      </c>
      <c r="E180" s="304">
        <v>0</v>
      </c>
      <c r="F180" s="304">
        <f t="shared" si="18"/>
        <v>55.219999999999956</v>
      </c>
    </row>
    <row r="181" spans="1:6" x14ac:dyDescent="0.2">
      <c r="A181" s="301">
        <f t="shared" ca="1" si="14"/>
        <v>261</v>
      </c>
      <c r="B181" s="751">
        <f t="shared" ca="1" si="15"/>
        <v>0</v>
      </c>
      <c r="C181" s="498">
        <f t="shared" ca="1" si="20"/>
        <v>52.819195652173931</v>
      </c>
      <c r="D181" s="755">
        <f t="shared" ca="1" si="17"/>
        <v>0.95652173913043492</v>
      </c>
      <c r="E181" s="304">
        <v>0</v>
      </c>
      <c r="F181" s="304">
        <f t="shared" si="18"/>
        <v>55.219999999999956</v>
      </c>
    </row>
    <row r="182" spans="1:6" x14ac:dyDescent="0.2">
      <c r="A182" s="301">
        <f t="shared" ca="1" si="14"/>
        <v>262</v>
      </c>
      <c r="B182" s="751">
        <f t="shared" ca="1" si="15"/>
        <v>0</v>
      </c>
      <c r="C182" s="498">
        <f t="shared" ca="1" si="20"/>
        <v>52.819195652173931</v>
      </c>
      <c r="D182" s="755">
        <f t="shared" ca="1" si="17"/>
        <v>0.95652173913043492</v>
      </c>
      <c r="E182" s="304">
        <v>0</v>
      </c>
      <c r="F182" s="304">
        <f t="shared" si="18"/>
        <v>55.219999999999956</v>
      </c>
    </row>
    <row r="183" spans="1:6" x14ac:dyDescent="0.2">
      <c r="A183" s="301">
        <f t="shared" ca="1" si="14"/>
        <v>263</v>
      </c>
      <c r="B183" s="751">
        <f t="shared" ca="1" si="15"/>
        <v>0</v>
      </c>
      <c r="C183" s="498">
        <f t="shared" ca="1" si="20"/>
        <v>52.819195652173931</v>
      </c>
      <c r="D183" s="755">
        <f t="shared" ca="1" si="17"/>
        <v>0.95652173913043492</v>
      </c>
      <c r="E183" s="304">
        <v>0</v>
      </c>
      <c r="F183" s="304">
        <f t="shared" si="18"/>
        <v>55.219999999999956</v>
      </c>
    </row>
    <row r="184" spans="1:6" x14ac:dyDescent="0.2">
      <c r="A184" s="301">
        <f t="shared" ca="1" si="14"/>
        <v>264</v>
      </c>
      <c r="B184" s="751">
        <f t="shared" ca="1" si="15"/>
        <v>0</v>
      </c>
      <c r="C184" s="498">
        <f t="shared" ca="1" si="20"/>
        <v>52.819195652173931</v>
      </c>
      <c r="D184" s="755">
        <f t="shared" ca="1" si="17"/>
        <v>0.95652173913043492</v>
      </c>
      <c r="E184" s="304">
        <v>0</v>
      </c>
      <c r="F184" s="304">
        <f t="shared" si="18"/>
        <v>55.219999999999956</v>
      </c>
    </row>
    <row r="185" spans="1:6" x14ac:dyDescent="0.2">
      <c r="A185" s="301">
        <f t="shared" ca="1" si="14"/>
        <v>265</v>
      </c>
      <c r="B185" s="751">
        <f t="shared" ca="1" si="15"/>
        <v>0</v>
      </c>
      <c r="C185" s="498">
        <f t="shared" ca="1" si="20"/>
        <v>52.819195652173931</v>
      </c>
      <c r="D185" s="755">
        <f t="shared" ca="1" si="17"/>
        <v>0.95652173913043492</v>
      </c>
      <c r="E185" s="304">
        <v>0</v>
      </c>
      <c r="F185" s="304">
        <f t="shared" si="18"/>
        <v>55.219999999999956</v>
      </c>
    </row>
    <row r="186" spans="1:6" x14ac:dyDescent="0.2">
      <c r="A186" s="301">
        <f t="shared" ca="1" si="14"/>
        <v>266</v>
      </c>
      <c r="B186" s="751">
        <f t="shared" ca="1" si="15"/>
        <v>0</v>
      </c>
      <c r="C186" s="498">
        <f t="shared" ca="1" si="20"/>
        <v>52.819195652173931</v>
      </c>
      <c r="D186" s="755">
        <f t="shared" ca="1" si="17"/>
        <v>0.95652173913043492</v>
      </c>
      <c r="E186" s="304">
        <v>0</v>
      </c>
      <c r="F186" s="304">
        <f t="shared" si="18"/>
        <v>55.219999999999956</v>
      </c>
    </row>
    <row r="187" spans="1:6" x14ac:dyDescent="0.2">
      <c r="A187" s="301">
        <f t="shared" ca="1" si="14"/>
        <v>267</v>
      </c>
      <c r="B187" s="751">
        <f t="shared" ca="1" si="15"/>
        <v>0</v>
      </c>
      <c r="C187" s="498">
        <f t="shared" ca="1" si="20"/>
        <v>52.819195652173931</v>
      </c>
      <c r="D187" s="755">
        <f t="shared" ca="1" si="17"/>
        <v>0.95652173913043492</v>
      </c>
      <c r="E187" s="304">
        <v>0</v>
      </c>
      <c r="F187" s="304">
        <f t="shared" si="18"/>
        <v>55.219999999999956</v>
      </c>
    </row>
    <row r="188" spans="1:6" x14ac:dyDescent="0.2">
      <c r="A188" s="301">
        <f t="shared" ca="1" si="14"/>
        <v>268</v>
      </c>
      <c r="B188" s="751">
        <f t="shared" ca="1" si="15"/>
        <v>0</v>
      </c>
      <c r="C188" s="498">
        <f t="shared" ca="1" si="20"/>
        <v>52.819195652173931</v>
      </c>
      <c r="D188" s="755">
        <f t="shared" ca="1" si="17"/>
        <v>0.95652173913043492</v>
      </c>
      <c r="E188" s="304">
        <v>0</v>
      </c>
      <c r="F188" s="304">
        <f t="shared" si="18"/>
        <v>55.219999999999956</v>
      </c>
    </row>
    <row r="189" spans="1:6" x14ac:dyDescent="0.2">
      <c r="A189" s="301">
        <f t="shared" ca="1" si="14"/>
        <v>269</v>
      </c>
      <c r="B189" s="751">
        <f t="shared" ca="1" si="15"/>
        <v>0</v>
      </c>
      <c r="C189" s="498">
        <f t="shared" ca="1" si="20"/>
        <v>52.819195652173931</v>
      </c>
      <c r="D189" s="755">
        <f t="shared" ca="1" si="17"/>
        <v>0.95652173913043492</v>
      </c>
      <c r="E189" s="304">
        <v>0</v>
      </c>
      <c r="F189" s="304">
        <f t="shared" si="18"/>
        <v>55.219999999999956</v>
      </c>
    </row>
    <row r="190" spans="1:6" x14ac:dyDescent="0.2">
      <c r="A190" s="301">
        <f t="shared" ca="1" si="14"/>
        <v>270</v>
      </c>
      <c r="B190" s="751">
        <f t="shared" ca="1" si="15"/>
        <v>0</v>
      </c>
      <c r="C190" s="498">
        <f t="shared" ca="1" si="20"/>
        <v>52.819195652173931</v>
      </c>
      <c r="D190" s="755">
        <f t="shared" ca="1" si="17"/>
        <v>0.95652173913043492</v>
      </c>
      <c r="E190" s="304">
        <v>0</v>
      </c>
      <c r="F190" s="304">
        <f t="shared" si="18"/>
        <v>55.219999999999956</v>
      </c>
    </row>
    <row r="191" spans="1:6" x14ac:dyDescent="0.2">
      <c r="A191" s="301">
        <f t="shared" ca="1" si="14"/>
        <v>271</v>
      </c>
      <c r="B191" s="751">
        <f t="shared" ca="1" si="15"/>
        <v>0</v>
      </c>
      <c r="C191" s="498">
        <f t="shared" ca="1" si="20"/>
        <v>52.819195652173931</v>
      </c>
      <c r="D191" s="755">
        <f t="shared" ca="1" si="17"/>
        <v>0.95652173913043492</v>
      </c>
      <c r="E191" s="304">
        <v>0</v>
      </c>
      <c r="F191" s="304">
        <f t="shared" si="18"/>
        <v>55.219999999999956</v>
      </c>
    </row>
    <row r="192" spans="1:6" x14ac:dyDescent="0.2">
      <c r="A192" s="301">
        <f t="shared" ca="1" si="14"/>
        <v>272</v>
      </c>
      <c r="B192" s="751">
        <f t="shared" ca="1" si="15"/>
        <v>0</v>
      </c>
      <c r="C192" s="498">
        <f t="shared" ca="1" si="20"/>
        <v>52.819195652173931</v>
      </c>
      <c r="D192" s="755">
        <f t="shared" ca="1" si="17"/>
        <v>0.95652173913043492</v>
      </c>
      <c r="E192" s="304">
        <v>0</v>
      </c>
      <c r="F192" s="304">
        <f t="shared" si="18"/>
        <v>55.219999999999956</v>
      </c>
    </row>
    <row r="193" spans="1:6" x14ac:dyDescent="0.2">
      <c r="A193" s="301">
        <f t="shared" ca="1" si="14"/>
        <v>273</v>
      </c>
      <c r="B193" s="751">
        <f t="shared" ca="1" si="15"/>
        <v>0</v>
      </c>
      <c r="C193" s="498">
        <f t="shared" ca="1" si="20"/>
        <v>52.819195652173931</v>
      </c>
      <c r="D193" s="755">
        <f t="shared" ca="1" si="17"/>
        <v>0.95652173913043492</v>
      </c>
      <c r="E193" s="304">
        <v>0</v>
      </c>
      <c r="F193" s="304">
        <f t="shared" si="18"/>
        <v>55.219999999999956</v>
      </c>
    </row>
    <row r="194" spans="1:6" x14ac:dyDescent="0.2">
      <c r="A194" s="301">
        <f t="shared" ca="1" si="14"/>
        <v>274</v>
      </c>
      <c r="B194" s="751">
        <f t="shared" ca="1" si="15"/>
        <v>0</v>
      </c>
      <c r="C194" s="498">
        <f t="shared" ca="1" si="20"/>
        <v>52.819195652173931</v>
      </c>
      <c r="D194" s="755">
        <f t="shared" ca="1" si="17"/>
        <v>0.95652173913043492</v>
      </c>
      <c r="E194" s="304">
        <v>0</v>
      </c>
      <c r="F194" s="304">
        <f t="shared" si="18"/>
        <v>55.219999999999956</v>
      </c>
    </row>
    <row r="195" spans="1:6" x14ac:dyDescent="0.2">
      <c r="A195" s="301">
        <f t="shared" ca="1" si="14"/>
        <v>275</v>
      </c>
      <c r="B195" s="751">
        <f t="shared" ca="1" si="15"/>
        <v>0</v>
      </c>
      <c r="C195" s="498">
        <f t="shared" ca="1" si="20"/>
        <v>52.819195652173931</v>
      </c>
      <c r="D195" s="755">
        <f t="shared" ca="1" si="17"/>
        <v>0.95652173913043492</v>
      </c>
      <c r="E195" s="304">
        <v>0</v>
      </c>
      <c r="F195" s="304">
        <f t="shared" si="18"/>
        <v>55.219999999999956</v>
      </c>
    </row>
    <row r="196" spans="1:6" x14ac:dyDescent="0.2">
      <c r="A196" s="301">
        <f t="shared" ca="1" si="14"/>
        <v>276</v>
      </c>
      <c r="B196" s="751">
        <f t="shared" ca="1" si="15"/>
        <v>0</v>
      </c>
      <c r="C196" s="498">
        <f t="shared" ca="1" si="20"/>
        <v>52.819195652173931</v>
      </c>
      <c r="D196" s="755">
        <f t="shared" ca="1" si="17"/>
        <v>0.95652173913043492</v>
      </c>
      <c r="E196" s="304">
        <v>0</v>
      </c>
      <c r="F196" s="304">
        <f t="shared" si="18"/>
        <v>55.219999999999956</v>
      </c>
    </row>
    <row r="197" spans="1:6" x14ac:dyDescent="0.2">
      <c r="A197" s="301">
        <f t="shared" ca="1" si="14"/>
        <v>277</v>
      </c>
      <c r="B197" s="751">
        <f t="shared" ca="1" si="15"/>
        <v>0</v>
      </c>
      <c r="C197" s="498">
        <f t="shared" ca="1" si="20"/>
        <v>52.819195652173931</v>
      </c>
      <c r="D197" s="755">
        <f t="shared" ca="1" si="17"/>
        <v>0.95652173913043492</v>
      </c>
      <c r="E197" s="304">
        <v>0</v>
      </c>
      <c r="F197" s="304">
        <f t="shared" si="18"/>
        <v>55.219999999999956</v>
      </c>
    </row>
    <row r="198" spans="1:6" x14ac:dyDescent="0.2">
      <c r="A198" s="301">
        <f t="shared" ca="1" si="14"/>
        <v>278</v>
      </c>
      <c r="B198" s="751">
        <f t="shared" ca="1" si="15"/>
        <v>0</v>
      </c>
      <c r="C198" s="498">
        <f t="shared" ca="1" si="20"/>
        <v>52.819195652173931</v>
      </c>
      <c r="D198" s="755">
        <f t="shared" ca="1" si="17"/>
        <v>0.95652173913043492</v>
      </c>
      <c r="E198" s="304">
        <v>0</v>
      </c>
      <c r="F198" s="304">
        <f t="shared" si="18"/>
        <v>55.219999999999956</v>
      </c>
    </row>
    <row r="199" spans="1:6" x14ac:dyDescent="0.2">
      <c r="A199" s="301">
        <f t="shared" ca="1" si="14"/>
        <v>279</v>
      </c>
      <c r="B199" s="751">
        <f t="shared" ca="1" si="15"/>
        <v>0</v>
      </c>
      <c r="C199" s="498">
        <f t="shared" ca="1" si="20"/>
        <v>52.819195652173931</v>
      </c>
      <c r="D199" s="755">
        <f t="shared" ca="1" si="17"/>
        <v>0.95652173913043492</v>
      </c>
      <c r="E199" s="304">
        <v>0</v>
      </c>
      <c r="F199" s="304">
        <f t="shared" si="18"/>
        <v>55.219999999999956</v>
      </c>
    </row>
    <row r="200" spans="1:6" x14ac:dyDescent="0.2">
      <c r="A200" s="301">
        <f t="shared" ca="1" si="14"/>
        <v>280</v>
      </c>
      <c r="B200" s="751">
        <f t="shared" ca="1" si="15"/>
        <v>0</v>
      </c>
      <c r="C200" s="498">
        <f t="shared" ca="1" si="20"/>
        <v>52.819195652173931</v>
      </c>
      <c r="D200" s="755">
        <f t="shared" ca="1" si="17"/>
        <v>0.95652173913043492</v>
      </c>
      <c r="E200" s="304">
        <v>0</v>
      </c>
      <c r="F200" s="304">
        <f t="shared" si="18"/>
        <v>55.219999999999956</v>
      </c>
    </row>
    <row r="201" spans="1:6" x14ac:dyDescent="0.2">
      <c r="A201" s="301">
        <f t="shared" ca="1" si="14"/>
        <v>281</v>
      </c>
      <c r="B201" s="751">
        <f t="shared" ca="1" si="15"/>
        <v>0</v>
      </c>
      <c r="C201" s="498">
        <f t="shared" ca="1" si="20"/>
        <v>52.819195652173931</v>
      </c>
      <c r="D201" s="755">
        <f t="shared" ca="1" si="17"/>
        <v>0.95652173913043492</v>
      </c>
      <c r="E201" s="304">
        <v>0</v>
      </c>
      <c r="F201" s="304">
        <f t="shared" si="18"/>
        <v>55.219999999999956</v>
      </c>
    </row>
    <row r="202" spans="1:6" x14ac:dyDescent="0.2">
      <c r="A202" s="301">
        <f t="shared" ca="1" si="14"/>
        <v>282</v>
      </c>
      <c r="B202" s="751">
        <f t="shared" ca="1" si="15"/>
        <v>0</v>
      </c>
      <c r="C202" s="498">
        <f t="shared" ca="1" si="20"/>
        <v>52.819195652173931</v>
      </c>
      <c r="D202" s="755">
        <f t="shared" ca="1" si="17"/>
        <v>0.95652173913043492</v>
      </c>
      <c r="E202" s="304">
        <v>0</v>
      </c>
      <c r="F202" s="304">
        <f t="shared" si="18"/>
        <v>55.219999999999956</v>
      </c>
    </row>
    <row r="203" spans="1:6" x14ac:dyDescent="0.2">
      <c r="A203" s="301">
        <f t="shared" ca="1" si="14"/>
        <v>283</v>
      </c>
      <c r="B203" s="751">
        <f t="shared" ca="1" si="15"/>
        <v>0</v>
      </c>
      <c r="C203" s="498">
        <f t="shared" ca="1" si="20"/>
        <v>52.819195652173931</v>
      </c>
      <c r="D203" s="755">
        <f t="shared" ca="1" si="17"/>
        <v>0.95652173913043492</v>
      </c>
      <c r="E203" s="304">
        <v>0</v>
      </c>
      <c r="F203" s="304">
        <f t="shared" si="18"/>
        <v>55.219999999999956</v>
      </c>
    </row>
    <row r="204" spans="1:6" x14ac:dyDescent="0.2">
      <c r="A204" s="301">
        <f t="shared" ref="A204:A219" ca="1" si="21">A203+1</f>
        <v>284</v>
      </c>
      <c r="B204" s="751">
        <f t="shared" ref="B204:B219" ca="1" si="22">ROUND((E204*D204),4)</f>
        <v>0</v>
      </c>
      <c r="C204" s="498">
        <f t="shared" ca="1" si="20"/>
        <v>52.819195652173931</v>
      </c>
      <c r="D204" s="755">
        <f t="shared" ca="1" si="17"/>
        <v>0.95652173913043492</v>
      </c>
      <c r="E204" s="304">
        <v>0</v>
      </c>
      <c r="F204" s="304">
        <f t="shared" si="18"/>
        <v>55.219999999999956</v>
      </c>
    </row>
    <row r="205" spans="1:6" x14ac:dyDescent="0.2">
      <c r="A205" s="301">
        <f t="shared" ca="1" si="21"/>
        <v>285</v>
      </c>
      <c r="B205" s="751">
        <f t="shared" ca="1" si="22"/>
        <v>0</v>
      </c>
      <c r="C205" s="498">
        <f t="shared" ca="1" si="20"/>
        <v>52.819195652173931</v>
      </c>
      <c r="D205" s="755">
        <f t="shared" ref="D205:D219" ca="1" si="23">D204</f>
        <v>0.95652173913043492</v>
      </c>
      <c r="E205" s="304">
        <v>0</v>
      </c>
      <c r="F205" s="304">
        <f t="shared" ref="F205:F219" si="24">SUM(F204+E205)</f>
        <v>55.219999999999956</v>
      </c>
    </row>
    <row r="206" spans="1:6" x14ac:dyDescent="0.2">
      <c r="A206" s="301">
        <f t="shared" ca="1" si="21"/>
        <v>286</v>
      </c>
      <c r="B206" s="751">
        <f t="shared" ca="1" si="22"/>
        <v>0</v>
      </c>
      <c r="C206" s="498">
        <f t="shared" ca="1" si="20"/>
        <v>52.819195652173931</v>
      </c>
      <c r="D206" s="755">
        <f t="shared" ca="1" si="23"/>
        <v>0.95652173913043492</v>
      </c>
      <c r="E206" s="304">
        <v>0</v>
      </c>
      <c r="F206" s="304">
        <f t="shared" si="24"/>
        <v>55.219999999999956</v>
      </c>
    </row>
    <row r="207" spans="1:6" x14ac:dyDescent="0.2">
      <c r="A207" s="301">
        <f t="shared" ca="1" si="21"/>
        <v>287</v>
      </c>
      <c r="B207" s="751">
        <f t="shared" ca="1" si="22"/>
        <v>0</v>
      </c>
      <c r="C207" s="498">
        <f t="shared" ca="1" si="20"/>
        <v>52.819195652173931</v>
      </c>
      <c r="D207" s="755">
        <f t="shared" ca="1" si="23"/>
        <v>0.95652173913043492</v>
      </c>
      <c r="E207" s="304">
        <v>0</v>
      </c>
      <c r="F207" s="304">
        <f t="shared" si="24"/>
        <v>55.219999999999956</v>
      </c>
    </row>
    <row r="208" spans="1:6" x14ac:dyDescent="0.2">
      <c r="A208" s="301">
        <f t="shared" ca="1" si="21"/>
        <v>288</v>
      </c>
      <c r="B208" s="751">
        <f t="shared" ca="1" si="22"/>
        <v>0</v>
      </c>
      <c r="C208" s="498">
        <f t="shared" ca="1" si="20"/>
        <v>52.819195652173931</v>
      </c>
      <c r="D208" s="755">
        <f t="shared" ca="1" si="23"/>
        <v>0.95652173913043492</v>
      </c>
      <c r="E208" s="304">
        <v>0</v>
      </c>
      <c r="F208" s="304">
        <f t="shared" si="24"/>
        <v>55.219999999999956</v>
      </c>
    </row>
    <row r="209" spans="1:6" x14ac:dyDescent="0.2">
      <c r="A209" s="301">
        <f t="shared" ca="1" si="21"/>
        <v>289</v>
      </c>
      <c r="B209" s="751">
        <f t="shared" ca="1" si="22"/>
        <v>0</v>
      </c>
      <c r="C209" s="498">
        <f t="shared" ca="1" si="20"/>
        <v>52.819195652173931</v>
      </c>
      <c r="D209" s="755">
        <f t="shared" ca="1" si="23"/>
        <v>0.95652173913043492</v>
      </c>
      <c r="E209" s="304">
        <v>0</v>
      </c>
      <c r="F209" s="304">
        <f t="shared" si="24"/>
        <v>55.219999999999956</v>
      </c>
    </row>
    <row r="210" spans="1:6" x14ac:dyDescent="0.2">
      <c r="A210" s="301">
        <f t="shared" ca="1" si="21"/>
        <v>290</v>
      </c>
      <c r="B210" s="751">
        <f t="shared" ca="1" si="22"/>
        <v>0</v>
      </c>
      <c r="C210" s="498">
        <f t="shared" ca="1" si="20"/>
        <v>52.819195652173931</v>
      </c>
      <c r="D210" s="755">
        <f t="shared" ca="1" si="23"/>
        <v>0.95652173913043492</v>
      </c>
      <c r="E210" s="304">
        <v>0</v>
      </c>
      <c r="F210" s="304">
        <f t="shared" si="24"/>
        <v>55.219999999999956</v>
      </c>
    </row>
    <row r="211" spans="1:6" x14ac:dyDescent="0.2">
      <c r="A211" s="301">
        <f t="shared" ca="1" si="21"/>
        <v>291</v>
      </c>
      <c r="B211" s="751">
        <f t="shared" ca="1" si="22"/>
        <v>0</v>
      </c>
      <c r="C211" s="498">
        <f t="shared" ca="1" si="20"/>
        <v>52.819195652173931</v>
      </c>
      <c r="D211" s="755">
        <f t="shared" ca="1" si="23"/>
        <v>0.95652173913043492</v>
      </c>
      <c r="E211" s="304">
        <v>0</v>
      </c>
      <c r="F211" s="304">
        <f t="shared" si="24"/>
        <v>55.219999999999956</v>
      </c>
    </row>
    <row r="212" spans="1:6" x14ac:dyDescent="0.2">
      <c r="A212" s="301">
        <f t="shared" ca="1" si="21"/>
        <v>292</v>
      </c>
      <c r="B212" s="751">
        <f t="shared" ca="1" si="22"/>
        <v>0</v>
      </c>
      <c r="C212" s="498">
        <f t="shared" ca="1" si="20"/>
        <v>52.819195652173931</v>
      </c>
      <c r="D212" s="755">
        <f t="shared" ca="1" si="23"/>
        <v>0.95652173913043492</v>
      </c>
      <c r="E212" s="304">
        <v>0</v>
      </c>
      <c r="F212" s="304">
        <f t="shared" si="24"/>
        <v>55.219999999999956</v>
      </c>
    </row>
    <row r="213" spans="1:6" x14ac:dyDescent="0.2">
      <c r="A213" s="301">
        <f t="shared" ca="1" si="21"/>
        <v>293</v>
      </c>
      <c r="B213" s="751">
        <f t="shared" ca="1" si="22"/>
        <v>0</v>
      </c>
      <c r="C213" s="498">
        <f t="shared" ca="1" si="20"/>
        <v>52.819195652173931</v>
      </c>
      <c r="D213" s="755">
        <f t="shared" ca="1" si="23"/>
        <v>0.95652173913043492</v>
      </c>
      <c r="E213" s="304">
        <v>0</v>
      </c>
      <c r="F213" s="304">
        <f t="shared" si="24"/>
        <v>55.219999999999956</v>
      </c>
    </row>
    <row r="214" spans="1:6" x14ac:dyDescent="0.2">
      <c r="A214" s="301">
        <f t="shared" ca="1" si="21"/>
        <v>294</v>
      </c>
      <c r="B214" s="751">
        <f t="shared" ca="1" si="22"/>
        <v>0</v>
      </c>
      <c r="C214" s="498">
        <f t="shared" ca="1" si="20"/>
        <v>52.819195652173931</v>
      </c>
      <c r="D214" s="755">
        <f t="shared" ca="1" si="23"/>
        <v>0.95652173913043492</v>
      </c>
      <c r="E214" s="304">
        <v>0</v>
      </c>
      <c r="F214" s="304">
        <f t="shared" si="24"/>
        <v>55.219999999999956</v>
      </c>
    </row>
    <row r="215" spans="1:6" x14ac:dyDescent="0.2">
      <c r="A215" s="301">
        <f t="shared" ca="1" si="21"/>
        <v>295</v>
      </c>
      <c r="B215" s="751">
        <f t="shared" ca="1" si="22"/>
        <v>0</v>
      </c>
      <c r="C215" s="498">
        <f t="shared" ca="1" si="20"/>
        <v>52.819195652173931</v>
      </c>
      <c r="D215" s="755">
        <f t="shared" ca="1" si="23"/>
        <v>0.95652173913043492</v>
      </c>
      <c r="E215" s="304">
        <v>0</v>
      </c>
      <c r="F215" s="304">
        <f t="shared" si="24"/>
        <v>55.219999999999956</v>
      </c>
    </row>
    <row r="216" spans="1:6" x14ac:dyDescent="0.2">
      <c r="A216" s="301">
        <f t="shared" ca="1" si="21"/>
        <v>296</v>
      </c>
      <c r="B216" s="751">
        <f t="shared" ca="1" si="22"/>
        <v>0</v>
      </c>
      <c r="C216" s="498">
        <f t="shared" ca="1" si="20"/>
        <v>52.819195652173931</v>
      </c>
      <c r="D216" s="755">
        <f t="shared" ca="1" si="23"/>
        <v>0.95652173913043492</v>
      </c>
      <c r="E216" s="304">
        <v>0</v>
      </c>
      <c r="F216" s="304">
        <f t="shared" si="24"/>
        <v>55.219999999999956</v>
      </c>
    </row>
    <row r="217" spans="1:6" x14ac:dyDescent="0.2">
      <c r="A217" s="301">
        <f t="shared" ca="1" si="21"/>
        <v>297</v>
      </c>
      <c r="B217" s="751">
        <f t="shared" ca="1" si="22"/>
        <v>0</v>
      </c>
      <c r="C217" s="498">
        <f t="shared" ca="1" si="20"/>
        <v>52.819195652173931</v>
      </c>
      <c r="D217" s="755">
        <f t="shared" ca="1" si="23"/>
        <v>0.95652173913043492</v>
      </c>
      <c r="E217" s="304">
        <v>0</v>
      </c>
      <c r="F217" s="304">
        <f t="shared" si="24"/>
        <v>55.219999999999956</v>
      </c>
    </row>
    <row r="218" spans="1:6" x14ac:dyDescent="0.2">
      <c r="A218" s="301">
        <f t="shared" ca="1" si="21"/>
        <v>298</v>
      </c>
      <c r="B218" s="751">
        <f t="shared" ca="1" si="22"/>
        <v>0</v>
      </c>
      <c r="C218" s="498">
        <f t="shared" ca="1" si="20"/>
        <v>52.819195652173931</v>
      </c>
      <c r="D218" s="755">
        <f t="shared" ca="1" si="23"/>
        <v>0.95652173913043492</v>
      </c>
      <c r="E218" s="304">
        <v>0</v>
      </c>
      <c r="F218" s="304">
        <f t="shared" si="24"/>
        <v>55.219999999999956</v>
      </c>
    </row>
    <row r="219" spans="1:6" x14ac:dyDescent="0.2">
      <c r="A219" s="301">
        <f t="shared" ca="1" si="21"/>
        <v>299</v>
      </c>
      <c r="B219" s="751">
        <f t="shared" ca="1" si="22"/>
        <v>0</v>
      </c>
      <c r="C219" s="498">
        <f t="shared" ca="1" si="20"/>
        <v>52.819195652173931</v>
      </c>
      <c r="D219" s="755">
        <f t="shared" ca="1" si="23"/>
        <v>0.95652173913043492</v>
      </c>
      <c r="E219" s="304">
        <v>0</v>
      </c>
      <c r="F219" s="304">
        <f t="shared" si="24"/>
        <v>55.219999999999956</v>
      </c>
    </row>
  </sheetData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 filterMode="1"/>
  <dimension ref="A1:N547"/>
  <sheetViews>
    <sheetView zoomScaleNormal="100" workbookViewId="0">
      <pane xSplit="6" ySplit="5" topLeftCell="G9" activePane="bottomRight" state="frozen"/>
      <selection pane="topRight" activeCell="F1" sqref="F1"/>
      <selection pane="bottomLeft" activeCell="A6" sqref="A6"/>
      <selection pane="bottomRight" activeCell="F32" sqref="F32"/>
    </sheetView>
  </sheetViews>
  <sheetFormatPr baseColWidth="10" defaultColWidth="11" defaultRowHeight="15" outlineLevelRow="1" outlineLevelCol="1" x14ac:dyDescent="0.25"/>
  <cols>
    <col min="1" max="1" width="11" style="531" hidden="1" customWidth="1" outlineLevel="1"/>
    <col min="2" max="2" width="3.625" style="531" hidden="1" customWidth="1" outlineLevel="1"/>
    <col min="3" max="3" width="30.375" style="531" customWidth="1" collapsed="1"/>
    <col min="4" max="4" width="10.625" style="531" customWidth="1"/>
    <col min="5" max="5" width="10.375" style="531" customWidth="1"/>
    <col min="6" max="6" width="10" style="531" customWidth="1"/>
    <col min="7" max="7" width="1.625" style="531" customWidth="1"/>
    <col min="8" max="13" width="10" style="1586" customWidth="1"/>
    <col min="14" max="14" width="1.75" style="1586" customWidth="1"/>
    <col min="15" max="16384" width="11" style="531"/>
  </cols>
  <sheetData>
    <row r="1" spans="1:14" ht="18.75" x14ac:dyDescent="0.3">
      <c r="C1" s="530" t="str">
        <f>II!A1</f>
        <v>KANTON NIDWALDEN</v>
      </c>
      <c r="F1" s="531" t="s">
        <v>708</v>
      </c>
    </row>
    <row r="2" spans="1:14" ht="15.75" x14ac:dyDescent="0.25">
      <c r="C2" s="532" t="s">
        <v>281</v>
      </c>
    </row>
    <row r="3" spans="1:14" x14ac:dyDescent="0.25">
      <c r="C3" s="880"/>
      <c r="D3" s="1343">
        <f>D8</f>
        <v>2017</v>
      </c>
      <c r="E3" s="1344">
        <f>E8</f>
        <v>2017</v>
      </c>
      <c r="F3" s="1230" t="str">
        <f>IF(D3&lt;&gt;E3,"Differenz","Gleich")</f>
        <v>Gleich</v>
      </c>
      <c r="H3" s="1587"/>
      <c r="I3" s="1587"/>
      <c r="J3" s="1587"/>
      <c r="K3" s="1587"/>
      <c r="L3" s="1587"/>
      <c r="M3" s="1587"/>
    </row>
    <row r="4" spans="1:14" x14ac:dyDescent="0.25">
      <c r="C4" s="880"/>
      <c r="D4" s="1345" t="s">
        <v>269</v>
      </c>
      <c r="E4" s="1346" t="s">
        <v>270</v>
      </c>
      <c r="F4" s="1347" t="s">
        <v>59</v>
      </c>
      <c r="H4" s="1588"/>
      <c r="I4" s="1588"/>
      <c r="J4" s="1588"/>
      <c r="K4" s="1588"/>
      <c r="L4" s="1588"/>
      <c r="M4" s="1588"/>
    </row>
    <row r="5" spans="1:14" s="863" customFormat="1" x14ac:dyDescent="0.25">
      <c r="A5" s="863" t="s">
        <v>702</v>
      </c>
      <c r="C5" s="1088"/>
      <c r="D5" s="1345" t="str">
        <f>Daten!I1</f>
        <v>a0 v0</v>
      </c>
      <c r="E5" s="1346" t="str">
        <f>Daten!J1</f>
        <v>a4 v4</v>
      </c>
      <c r="F5" s="1347" t="s">
        <v>59</v>
      </c>
      <c r="H5" s="1588"/>
      <c r="I5" s="1588"/>
      <c r="J5" s="1588"/>
      <c r="K5" s="1588"/>
      <c r="L5" s="1588"/>
      <c r="M5" s="1588"/>
      <c r="N5" s="1589"/>
    </row>
    <row r="6" spans="1:14" s="1011" customFormat="1" x14ac:dyDescent="0.25">
      <c r="A6" s="1011" t="s">
        <v>202</v>
      </c>
      <c r="C6" s="1012" t="s">
        <v>563</v>
      </c>
      <c r="D6" s="1010"/>
      <c r="E6" s="1010"/>
      <c r="F6" s="1010"/>
      <c r="H6" s="1590"/>
      <c r="I6" s="1590"/>
      <c r="J6" s="1590"/>
      <c r="K6" s="1590"/>
      <c r="L6" s="1590"/>
      <c r="M6" s="1590"/>
      <c r="N6" s="1591"/>
    </row>
    <row r="7" spans="1:14" s="863" customFormat="1" outlineLevel="1" x14ac:dyDescent="0.25">
      <c r="A7" s="863" t="s">
        <v>202</v>
      </c>
      <c r="C7" s="1226"/>
      <c r="D7" s="1227"/>
      <c r="E7" s="1227"/>
      <c r="F7" s="1227"/>
      <c r="H7" s="1592"/>
      <c r="I7" s="1592"/>
      <c r="J7" s="1592"/>
      <c r="K7" s="1592"/>
      <c r="L7" s="1592"/>
      <c r="M7" s="1592"/>
      <c r="N7" s="1589"/>
    </row>
    <row r="8" spans="1:14" s="863" customFormat="1" outlineLevel="1" x14ac:dyDescent="0.25">
      <c r="A8" s="863" t="s">
        <v>202</v>
      </c>
      <c r="B8" s="372">
        <f>Daten!H3</f>
        <v>50</v>
      </c>
      <c r="C8" s="1228" t="str">
        <f>Daten!G3</f>
        <v>Jahr</v>
      </c>
      <c r="D8" s="373">
        <f>Daten!I3</f>
        <v>2017</v>
      </c>
      <c r="E8" s="373">
        <f>Daten!J3</f>
        <v>2017</v>
      </c>
      <c r="F8" s="1229" t="str">
        <f>IF(D8&lt;&gt;E8,"Differenz","Gleich")</f>
        <v>Gleich</v>
      </c>
      <c r="H8" s="1593"/>
      <c r="I8" s="1593"/>
      <c r="J8" s="1593"/>
      <c r="K8" s="1593"/>
      <c r="L8" s="1593"/>
      <c r="M8" s="1593"/>
      <c r="N8" s="1589"/>
    </row>
    <row r="9" spans="1:14" s="863" customFormat="1" outlineLevel="1" x14ac:dyDescent="0.25">
      <c r="A9" s="863" t="s">
        <v>202</v>
      </c>
      <c r="B9" s="380" t="str">
        <f>Daten!H4</f>
        <v>GDE</v>
      </c>
      <c r="C9" s="379" t="str">
        <f>Daten!G4</f>
        <v>Datenzeichnung</v>
      </c>
      <c r="D9" s="381" t="str">
        <f>Daten!I4</f>
        <v>2017 (+K1)</v>
      </c>
      <c r="E9" s="381" t="str">
        <f>Daten!J4</f>
        <v>2017 (+K2)</v>
      </c>
      <c r="F9" s="1230" t="str">
        <f>IF(D9&lt;&gt;E9,"Differenz","Gleich")</f>
        <v>Differenz</v>
      </c>
      <c r="H9" s="1594"/>
      <c r="I9" s="1594"/>
      <c r="J9" s="1594"/>
      <c r="K9" s="1594"/>
      <c r="L9" s="1594"/>
      <c r="M9" s="1594"/>
      <c r="N9" s="1589"/>
    </row>
    <row r="10" spans="1:14" s="863" customFormat="1" ht="6" customHeight="1" outlineLevel="1" x14ac:dyDescent="0.25">
      <c r="A10" s="863" t="s">
        <v>202</v>
      </c>
      <c r="B10" s="1120"/>
      <c r="C10" s="1119"/>
      <c r="D10" s="1121"/>
      <c r="E10" s="1121"/>
      <c r="F10" s="1121"/>
      <c r="H10" s="1595"/>
      <c r="I10" s="1595"/>
      <c r="J10" s="1595"/>
      <c r="K10" s="1595"/>
      <c r="L10" s="1595"/>
      <c r="M10" s="1595"/>
      <c r="N10" s="1589"/>
    </row>
    <row r="11" spans="1:14" s="863" customFormat="1" hidden="1" outlineLevel="1" x14ac:dyDescent="0.25">
      <c r="A11" s="863" t="s">
        <v>268</v>
      </c>
      <c r="B11" s="1144">
        <f>Daten!H6</f>
        <v>70</v>
      </c>
      <c r="C11" s="1143" t="str">
        <f>Daten!G6</f>
        <v>Gewichtung JP (ja / nein)</v>
      </c>
      <c r="D11" s="1203" t="str">
        <f ca="1">Daten!I6</f>
        <v>ja</v>
      </c>
      <c r="E11" s="1203" t="str">
        <f ca="1">Daten!J6</f>
        <v>ja</v>
      </c>
      <c r="F11" s="1229" t="str">
        <f ca="1">IF(D11&lt;&gt;E11,"Differenz","Gleich")</f>
        <v>Gleich</v>
      </c>
      <c r="H11" s="1203"/>
      <c r="I11" s="1203"/>
      <c r="J11" s="1203"/>
      <c r="K11" s="1203"/>
      <c r="L11" s="1203"/>
      <c r="M11" s="1203"/>
    </row>
    <row r="12" spans="1:14" s="863" customFormat="1" outlineLevel="1" x14ac:dyDescent="0.25">
      <c r="B12" s="1147">
        <f>Daten!H7</f>
        <v>72</v>
      </c>
      <c r="C12" s="1146" t="str">
        <f>Daten!G7</f>
        <v>Anteil Kanton Finanzausgleich (ohne Gewichtung)</v>
      </c>
      <c r="D12" s="418">
        <f ca="1">Daten!I7</f>
        <v>0.15</v>
      </c>
      <c r="E12" s="418">
        <f ca="1">Daten!J7</f>
        <v>0.15</v>
      </c>
      <c r="F12" s="415">
        <f t="shared" ref="F12" ca="1" si="0">D12-E12</f>
        <v>0</v>
      </c>
      <c r="H12" s="1596"/>
      <c r="I12" s="1596"/>
      <c r="J12" s="1596"/>
      <c r="K12" s="1596"/>
      <c r="L12" s="1596"/>
      <c r="M12" s="1596"/>
      <c r="N12" s="1589"/>
    </row>
    <row r="13" spans="1:14" s="863" customFormat="1" ht="6" customHeight="1" outlineLevel="1" x14ac:dyDescent="0.25">
      <c r="B13" s="1120"/>
      <c r="C13" s="1119"/>
      <c r="D13" s="1121"/>
      <c r="E13" s="1121"/>
      <c r="F13" s="1121"/>
      <c r="H13" s="1595"/>
      <c r="I13" s="1595"/>
      <c r="J13" s="1595"/>
      <c r="K13" s="1595"/>
      <c r="L13" s="1595"/>
      <c r="M13" s="1595"/>
      <c r="N13" s="1589"/>
    </row>
    <row r="14" spans="1:14" s="863" customFormat="1" outlineLevel="1" x14ac:dyDescent="0.25">
      <c r="B14" s="1150">
        <f>Daten!H9</f>
        <v>100</v>
      </c>
      <c r="C14" s="1149" t="str">
        <f>Daten!G9</f>
        <v>Obergrenze Finanzausgleich</v>
      </c>
      <c r="D14" s="1130" t="str">
        <f ca="1">Daten!I9</f>
        <v>nein</v>
      </c>
      <c r="E14" s="1130" t="str">
        <f ca="1">Daten!J9</f>
        <v>ja</v>
      </c>
      <c r="F14" s="1229" t="str">
        <f ca="1">IF(D14&lt;&gt;E14,"Differenz","Gleich")</f>
        <v>Differenz</v>
      </c>
      <c r="H14" s="1597"/>
      <c r="I14" s="1597"/>
      <c r="J14" s="1597"/>
      <c r="K14" s="1597"/>
      <c r="L14" s="1597"/>
      <c r="M14" s="1597"/>
      <c r="N14" s="1589"/>
    </row>
    <row r="15" spans="1:14" s="863" customFormat="1" outlineLevel="1" x14ac:dyDescent="0.25">
      <c r="B15" s="1152">
        <f>Daten!H10</f>
        <v>102</v>
      </c>
      <c r="C15" s="1151" t="str">
        <f>Daten!G10</f>
        <v>Obergrenze Finanzausgleich Betrag</v>
      </c>
      <c r="D15" s="1129">
        <f ca="1">Daten!I10</f>
        <v>18500000</v>
      </c>
      <c r="E15" s="1129">
        <f ca="1">Daten!J10</f>
        <v>18500000</v>
      </c>
      <c r="F15" s="1129">
        <f t="shared" ref="F15" ca="1" si="1">D15-E15</f>
        <v>0</v>
      </c>
      <c r="H15" s="1598"/>
      <c r="I15" s="1598"/>
      <c r="J15" s="1598"/>
      <c r="K15" s="1598"/>
      <c r="L15" s="1598"/>
      <c r="M15" s="1598"/>
      <c r="N15" s="1589"/>
    </row>
    <row r="16" spans="1:14" s="863" customFormat="1" outlineLevel="1" x14ac:dyDescent="0.25">
      <c r="A16" s="863" t="s">
        <v>268</v>
      </c>
      <c r="B16" s="1152">
        <f>Daten!H11</f>
        <v>105</v>
      </c>
      <c r="C16" s="1151" t="str">
        <f>Daten!G11</f>
        <v>Gewichtung JP gerechnet (Gesetz = nein)</v>
      </c>
      <c r="D16" s="1131" t="str">
        <f ca="1">Daten!I11</f>
        <v>nein</v>
      </c>
      <c r="E16" s="1131" t="str">
        <f ca="1">Daten!J11</f>
        <v>nein</v>
      </c>
      <c r="F16" s="1230" t="str">
        <f ca="1">IF(D16&lt;&gt;E16,"Differenz","Gleich")</f>
        <v>Gleich</v>
      </c>
      <c r="H16" s="1599"/>
      <c r="I16" s="1599"/>
      <c r="J16" s="1599"/>
      <c r="K16" s="1599"/>
      <c r="L16" s="1599"/>
      <c r="M16" s="1599"/>
      <c r="N16" s="1589"/>
    </row>
    <row r="17" spans="1:14" s="863" customFormat="1" outlineLevel="1" x14ac:dyDescent="0.25">
      <c r="A17" s="863" t="s">
        <v>268</v>
      </c>
      <c r="B17" s="1152">
        <f>Daten!H12</f>
        <v>106</v>
      </c>
      <c r="C17" s="1136" t="str">
        <f>Daten!G12</f>
        <v>Gewichtungsfaktor JP in % gerechnet</v>
      </c>
      <c r="D17" s="1128">
        <f ca="1">Daten!I12</f>
        <v>0.43968474483025799</v>
      </c>
      <c r="E17" s="1128">
        <f ca="1">Daten!J12</f>
        <v>0.43968474483025799</v>
      </c>
      <c r="F17" s="1128">
        <f t="shared" ref="F17:F18" ca="1" si="2">D17-E17</f>
        <v>0</v>
      </c>
      <c r="H17" s="1600"/>
      <c r="I17" s="1600"/>
      <c r="J17" s="1600"/>
      <c r="K17" s="1600"/>
      <c r="L17" s="1600"/>
      <c r="M17" s="1600"/>
      <c r="N17" s="1589"/>
    </row>
    <row r="18" spans="1:14" s="863" customFormat="1" outlineLevel="1" x14ac:dyDescent="0.25">
      <c r="B18" s="1154">
        <f>Daten!H13</f>
        <v>107</v>
      </c>
      <c r="C18" s="1153" t="str">
        <f>Daten!G13</f>
        <v>Gewichtung Steuerertrag JP</v>
      </c>
      <c r="D18" s="1132">
        <f ca="1">Daten!I13</f>
        <v>0.6</v>
      </c>
      <c r="E18" s="1132">
        <f ca="1">Daten!J13</f>
        <v>0.44999999999999996</v>
      </c>
      <c r="F18" s="1128">
        <f t="shared" ca="1" si="2"/>
        <v>0.15000000000000002</v>
      </c>
      <c r="H18" s="1601"/>
      <c r="I18" s="1601"/>
      <c r="J18" s="1601"/>
      <c r="K18" s="1601"/>
      <c r="L18" s="1601"/>
      <c r="M18" s="1601"/>
      <c r="N18" s="1589"/>
    </row>
    <row r="19" spans="1:14" s="863" customFormat="1" ht="6" customHeight="1" outlineLevel="1" x14ac:dyDescent="0.25">
      <c r="B19" s="1120"/>
      <c r="C19" s="1119"/>
      <c r="D19" s="1121"/>
      <c r="E19" s="1121"/>
      <c r="F19" s="1121"/>
      <c r="H19" s="1595"/>
      <c r="I19" s="1595"/>
      <c r="J19" s="1595"/>
      <c r="K19" s="1595"/>
      <c r="L19" s="1595"/>
      <c r="M19" s="1595"/>
      <c r="N19" s="1589"/>
    </row>
    <row r="20" spans="1:14" s="863" customFormat="1" outlineLevel="1" x14ac:dyDescent="0.25">
      <c r="B20" s="1150">
        <f>Daten!H15</f>
        <v>110</v>
      </c>
      <c r="C20" s="1134" t="str">
        <f>Daten!G15</f>
        <v>Abschöpfungsfaktor fix 100%</v>
      </c>
      <c r="D20" s="1130" t="str">
        <f ca="1">Daten!I15</f>
        <v>nein</v>
      </c>
      <c r="E20" s="1130" t="str">
        <f ca="1">Daten!J15</f>
        <v>ja</v>
      </c>
      <c r="F20" s="1229" t="str">
        <f ca="1">IF(D20&lt;&gt;E20,"Differenz","Gleich")</f>
        <v>Differenz</v>
      </c>
      <c r="H20" s="1597"/>
      <c r="I20" s="1597"/>
      <c r="J20" s="1597"/>
      <c r="K20" s="1597"/>
      <c r="L20" s="1597"/>
      <c r="M20" s="1597"/>
      <c r="N20" s="1589"/>
    </row>
    <row r="21" spans="1:14" s="863" customFormat="1" outlineLevel="1" x14ac:dyDescent="0.25">
      <c r="B21" s="1152">
        <f>Daten!H16</f>
        <v>111</v>
      </c>
      <c r="C21" s="1136" t="str">
        <f>Daten!G16</f>
        <v>Beiträge der steuerstarken Gemeinden</v>
      </c>
      <c r="D21" s="1128">
        <f ca="1">Daten!I16</f>
        <v>0.93</v>
      </c>
      <c r="E21" s="1128">
        <f ca="1">Daten!J16</f>
        <v>0.93</v>
      </c>
      <c r="F21" s="1128">
        <f t="shared" ref="F21:F24" ca="1" si="3">D21-E21</f>
        <v>0</v>
      </c>
      <c r="H21" s="1600"/>
      <c r="I21" s="1600"/>
      <c r="J21" s="1600"/>
      <c r="K21" s="1600"/>
      <c r="L21" s="1600"/>
      <c r="M21" s="1600"/>
      <c r="N21" s="1589"/>
    </row>
    <row r="22" spans="1:14" s="863" customFormat="1" outlineLevel="1" x14ac:dyDescent="0.25">
      <c r="B22" s="1152">
        <f>Daten!H17</f>
        <v>112</v>
      </c>
      <c r="C22" s="1136" t="str">
        <f>Daten!G17</f>
        <v>Abschöpfungsfaktor fix x%</v>
      </c>
      <c r="D22" s="1128">
        <f ca="1">Daten!I17</f>
        <v>1</v>
      </c>
      <c r="E22" s="1128">
        <f ca="1">Daten!J17</f>
        <v>1</v>
      </c>
      <c r="F22" s="1128">
        <f t="shared" ca="1" si="3"/>
        <v>0</v>
      </c>
      <c r="H22" s="1600"/>
      <c r="I22" s="1600"/>
      <c r="J22" s="1600"/>
      <c r="K22" s="1600"/>
      <c r="L22" s="1600"/>
      <c r="M22" s="1600"/>
      <c r="N22" s="1589"/>
    </row>
    <row r="23" spans="1:14" s="863" customFormat="1" outlineLevel="1" x14ac:dyDescent="0.25">
      <c r="B23" s="1152">
        <f>Daten!H18</f>
        <v>114</v>
      </c>
      <c r="C23" s="1136" t="str">
        <f>Daten!G18</f>
        <v>Anpassung Grenzsatz</v>
      </c>
      <c r="D23" s="1128">
        <f ca="1">Daten!I18</f>
        <v>1</v>
      </c>
      <c r="E23" s="1128">
        <f ca="1">Daten!J18</f>
        <v>0.95652173913043492</v>
      </c>
      <c r="F23" s="1128">
        <f t="shared" ca="1" si="3"/>
        <v>4.3478260869565077E-2</v>
      </c>
      <c r="H23" s="1600"/>
      <c r="I23" s="1600"/>
      <c r="J23" s="1600"/>
      <c r="K23" s="1600"/>
      <c r="L23" s="1600"/>
      <c r="M23" s="1600"/>
      <c r="N23" s="1589"/>
    </row>
    <row r="24" spans="1:14" s="863" customFormat="1" outlineLevel="1" x14ac:dyDescent="0.25">
      <c r="A24" s="863" t="s">
        <v>268</v>
      </c>
      <c r="B24" s="1154">
        <f>Daten!H19</f>
        <v>116</v>
      </c>
      <c r="C24" s="1139" t="str">
        <f>Daten!G19</f>
        <v>Neutrale Zone bis 90 %</v>
      </c>
      <c r="D24" s="1205">
        <f ca="1">Daten!I19</f>
        <v>0.9</v>
      </c>
      <c r="E24" s="1205">
        <f ca="1">Daten!J19</f>
        <v>0.9</v>
      </c>
      <c r="F24" s="1231">
        <f t="shared" ca="1" si="3"/>
        <v>0</v>
      </c>
      <c r="H24" s="1602"/>
      <c r="I24" s="1602"/>
      <c r="J24" s="1602"/>
      <c r="K24" s="1602"/>
      <c r="L24" s="1602"/>
      <c r="M24" s="1602"/>
      <c r="N24" s="1589"/>
    </row>
    <row r="25" spans="1:14" s="863" customFormat="1" ht="6" customHeight="1" outlineLevel="1" x14ac:dyDescent="0.25">
      <c r="B25" s="1120"/>
      <c r="C25" s="1119"/>
      <c r="D25" s="1121"/>
      <c r="E25" s="1121"/>
      <c r="F25" s="1121"/>
      <c r="H25" s="1595"/>
      <c r="I25" s="1595"/>
      <c r="J25" s="1595"/>
      <c r="K25" s="1595"/>
      <c r="L25" s="1595"/>
      <c r="M25" s="1595"/>
      <c r="N25" s="1589"/>
    </row>
    <row r="26" spans="1:14" s="863" customFormat="1" outlineLevel="1" x14ac:dyDescent="0.25">
      <c r="A26" s="863" t="s">
        <v>268</v>
      </c>
      <c r="B26" s="1150">
        <f>Daten!H21</f>
        <v>140</v>
      </c>
      <c r="C26" s="1149" t="str">
        <f>Daten!G21</f>
        <v>Beitrag Kanton Fix</v>
      </c>
      <c r="D26" s="1130" t="str">
        <f ca="1">Daten!I21</f>
        <v>nein</v>
      </c>
      <c r="E26" s="1130" t="str">
        <f ca="1">Daten!J21</f>
        <v>nein</v>
      </c>
      <c r="F26" s="1229" t="str">
        <f ca="1">IF(D26&lt;&gt;E26,"Differenz","Gleich")</f>
        <v>Gleich</v>
      </c>
      <c r="H26" s="1597"/>
      <c r="I26" s="1597"/>
      <c r="J26" s="1597"/>
      <c r="K26" s="1597"/>
      <c r="L26" s="1597"/>
      <c r="M26" s="1597"/>
      <c r="N26" s="1589"/>
    </row>
    <row r="27" spans="1:14" s="863" customFormat="1" outlineLevel="1" x14ac:dyDescent="0.25">
      <c r="B27" s="1152">
        <f>Daten!H22</f>
        <v>142</v>
      </c>
      <c r="C27" s="1168" t="str">
        <f>Daten!G22</f>
        <v>Anteil Kanton Finanzausgleich (mit Gewichtung)</v>
      </c>
      <c r="D27" s="1169">
        <f ca="1">Daten!I22</f>
        <v>0.16</v>
      </c>
      <c r="E27" s="1169">
        <f ca="1">Daten!J22</f>
        <v>0.15</v>
      </c>
      <c r="F27" s="1169">
        <f t="shared" ref="F27:F29" ca="1" si="4">D27-E27</f>
        <v>1.0000000000000009E-2</v>
      </c>
      <c r="H27" s="1603"/>
      <c r="I27" s="1603"/>
      <c r="J27" s="1603"/>
      <c r="K27" s="1603"/>
      <c r="L27" s="1603"/>
      <c r="M27" s="1603"/>
      <c r="N27" s="1589"/>
    </row>
    <row r="28" spans="1:14" s="863" customFormat="1" outlineLevel="1" x14ac:dyDescent="0.25">
      <c r="A28" s="863" t="s">
        <v>268</v>
      </c>
      <c r="B28" s="1152">
        <f>Daten!H23</f>
        <v>144</v>
      </c>
      <c r="C28" s="1151" t="str">
        <f>Daten!G23</f>
        <v>Beitrage Kanton</v>
      </c>
      <c r="D28" s="1128">
        <f ca="1">Daten!I23</f>
        <v>1</v>
      </c>
      <c r="E28" s="1128">
        <f ca="1">Daten!J23</f>
        <v>1</v>
      </c>
      <c r="F28" s="1128">
        <f t="shared" ca="1" si="4"/>
        <v>0</v>
      </c>
      <c r="H28" s="1600"/>
      <c r="I28" s="1600"/>
      <c r="J28" s="1600"/>
      <c r="K28" s="1600"/>
      <c r="L28" s="1600"/>
      <c r="M28" s="1600"/>
      <c r="N28" s="1589"/>
    </row>
    <row r="29" spans="1:14" s="863" customFormat="1" outlineLevel="1" x14ac:dyDescent="0.25">
      <c r="A29" s="863" t="s">
        <v>268</v>
      </c>
      <c r="B29" s="1154">
        <f>Daten!H24</f>
        <v>146</v>
      </c>
      <c r="C29" s="1153" t="str">
        <f>Daten!G24</f>
        <v>Beitrag Kanton Fix: Höhe festlegen</v>
      </c>
      <c r="D29" s="1171">
        <f ca="1">Daten!I24</f>
        <v>8000000</v>
      </c>
      <c r="E29" s="1171">
        <f ca="1">Daten!J24</f>
        <v>8000000</v>
      </c>
      <c r="F29" s="1129">
        <f t="shared" ca="1" si="4"/>
        <v>0</v>
      </c>
      <c r="H29" s="1604"/>
      <c r="I29" s="1604"/>
      <c r="J29" s="1604"/>
      <c r="K29" s="1604"/>
      <c r="L29" s="1604"/>
      <c r="M29" s="1604"/>
      <c r="N29" s="1589"/>
    </row>
    <row r="30" spans="1:14" s="863" customFormat="1" ht="6" customHeight="1" outlineLevel="1" x14ac:dyDescent="0.25">
      <c r="B30" s="1120"/>
      <c r="C30" s="1119"/>
      <c r="D30" s="1121"/>
      <c r="E30" s="1121"/>
      <c r="F30" s="1121"/>
      <c r="H30" s="1595"/>
      <c r="I30" s="1595"/>
      <c r="J30" s="1595"/>
      <c r="K30" s="1595"/>
      <c r="L30" s="1595"/>
      <c r="M30" s="1595"/>
      <c r="N30" s="1589"/>
    </row>
    <row r="31" spans="1:14" s="863" customFormat="1" ht="25.5" outlineLevel="1" x14ac:dyDescent="0.25">
      <c r="B31" s="1135">
        <f>Daten!H26</f>
        <v>200</v>
      </c>
      <c r="C31" s="1134" t="str">
        <f>Daten!G26</f>
        <v>Ausgleich bevölkerungsschwache Gemeinden</v>
      </c>
      <c r="D31" s="1130" t="str">
        <f ca="1">Daten!I26</f>
        <v>ja</v>
      </c>
      <c r="E31" s="1130" t="str">
        <f ca="1">Daten!J26</f>
        <v>nein</v>
      </c>
      <c r="F31" s="1229" t="str">
        <f ca="1">IF(D31&lt;&gt;E31,"Differenz","Gleich")</f>
        <v>Differenz</v>
      </c>
      <c r="H31" s="1597"/>
      <c r="I31" s="1597"/>
      <c r="J31" s="1597"/>
      <c r="K31" s="1597"/>
      <c r="L31" s="1597"/>
      <c r="M31" s="1597"/>
      <c r="N31" s="1589"/>
    </row>
    <row r="32" spans="1:14" s="863" customFormat="1" ht="25.5" outlineLevel="1" x14ac:dyDescent="0.25">
      <c r="B32" s="1137">
        <f>Daten!H27</f>
        <v>202</v>
      </c>
      <c r="C32" s="1136" t="str">
        <f>Daten!G27</f>
        <v>zusätzlicher Ausgleich für bevölkerungsschwache Gemeinden bis EW</v>
      </c>
      <c r="D32" s="1138">
        <f ca="1">Daten!I27</f>
        <v>1680</v>
      </c>
      <c r="E32" s="1138">
        <f ca="1">Daten!J27</f>
        <v>1680</v>
      </c>
      <c r="F32" s="1138">
        <f t="shared" ref="F32" ca="1" si="5">D32-E32</f>
        <v>0</v>
      </c>
      <c r="H32" s="1605"/>
      <c r="I32" s="1605"/>
      <c r="J32" s="1605"/>
      <c r="K32" s="1605"/>
      <c r="L32" s="1605"/>
      <c r="M32" s="1605"/>
      <c r="N32" s="1589"/>
    </row>
    <row r="33" spans="1:14" s="863" customFormat="1" ht="25.5" outlineLevel="1" x14ac:dyDescent="0.25">
      <c r="B33" s="1137">
        <f>Daten!H28</f>
        <v>210</v>
      </c>
      <c r="C33" s="1136" t="str">
        <f>Daten!G28</f>
        <v>Ausgleich bis max. durchschnittliche Einwohner</v>
      </c>
      <c r="D33" s="1131" t="str">
        <f ca="1">Daten!I28</f>
        <v>ja</v>
      </c>
      <c r="E33" s="1131" t="str">
        <f ca="1">Daten!J28</f>
        <v>nein</v>
      </c>
      <c r="F33" s="1230" t="str">
        <f ca="1">IF(D33&lt;&gt;E33,"Differenz","Gleich")</f>
        <v>Differenz</v>
      </c>
      <c r="H33" s="1599"/>
      <c r="I33" s="1599"/>
      <c r="J33" s="1599"/>
      <c r="K33" s="1599"/>
      <c r="L33" s="1599"/>
      <c r="M33" s="1599"/>
      <c r="N33" s="1589"/>
    </row>
    <row r="34" spans="1:14" s="863" customFormat="1" outlineLevel="1" x14ac:dyDescent="0.25">
      <c r="A34" s="863" t="s">
        <v>268</v>
      </c>
      <c r="B34" s="1137">
        <f>Daten!H29</f>
        <v>220</v>
      </c>
      <c r="C34" s="1136" t="str">
        <f>Daten!G29</f>
        <v>Zuschlag gewichteter Steuerfuss</v>
      </c>
      <c r="D34" s="1133">
        <f ca="1">Daten!I29</f>
        <v>0</v>
      </c>
      <c r="E34" s="1133">
        <f ca="1">Daten!J29</f>
        <v>0</v>
      </c>
      <c r="F34" s="1133">
        <f t="shared" ref="F34:F35" ca="1" si="6">D34-E34</f>
        <v>0</v>
      </c>
      <c r="H34" s="1606"/>
      <c r="I34" s="1606"/>
      <c r="J34" s="1606"/>
      <c r="K34" s="1606"/>
      <c r="L34" s="1606"/>
      <c r="M34" s="1606"/>
      <c r="N34" s="1589"/>
    </row>
    <row r="35" spans="1:14" s="863" customFormat="1" outlineLevel="1" x14ac:dyDescent="0.25">
      <c r="A35" s="863" t="s">
        <v>268</v>
      </c>
      <c r="B35" s="1140">
        <f>Daten!H30</f>
        <v>230</v>
      </c>
      <c r="C35" s="1139" t="str">
        <f>Daten!G30</f>
        <v>Finanzkraftausgleich bis max. 82 %</v>
      </c>
      <c r="D35" s="1141">
        <f ca="1">Daten!I30</f>
        <v>0.82</v>
      </c>
      <c r="E35" s="1141">
        <f ca="1">Daten!J30</f>
        <v>0.82</v>
      </c>
      <c r="F35" s="1133">
        <f t="shared" ca="1" si="6"/>
        <v>0</v>
      </c>
      <c r="H35" s="1607"/>
      <c r="I35" s="1607"/>
      <c r="J35" s="1607"/>
      <c r="K35" s="1607"/>
      <c r="L35" s="1607"/>
      <c r="M35" s="1607"/>
      <c r="N35" s="1589"/>
    </row>
    <row r="36" spans="1:14" s="863" customFormat="1" ht="6" customHeight="1" outlineLevel="1" x14ac:dyDescent="0.25">
      <c r="B36" s="1120"/>
      <c r="C36" s="1119"/>
      <c r="D36" s="1121"/>
      <c r="E36" s="1121"/>
      <c r="F36" s="1121"/>
      <c r="H36" s="1595"/>
      <c r="I36" s="1595"/>
      <c r="J36" s="1595"/>
      <c r="K36" s="1595"/>
      <c r="L36" s="1595"/>
      <c r="M36" s="1595"/>
      <c r="N36" s="1589"/>
    </row>
    <row r="37" spans="1:14" s="863" customFormat="1" outlineLevel="1" x14ac:dyDescent="0.25">
      <c r="B37" s="1150">
        <f>Daten!H32</f>
        <v>300</v>
      </c>
      <c r="C37" s="1149" t="str">
        <f>Daten!G32</f>
        <v>Wohnbevölkerung  Ausgleich</v>
      </c>
      <c r="D37" s="1130" t="str">
        <f ca="1">Daten!I32</f>
        <v>nein</v>
      </c>
      <c r="E37" s="1130" t="str">
        <f ca="1">Daten!J32</f>
        <v>ja</v>
      </c>
      <c r="F37" s="1229" t="str">
        <f ca="1">IF(D37&lt;&gt;E37,"Differenz","Gleich")</f>
        <v>Differenz</v>
      </c>
      <c r="H37" s="1597"/>
      <c r="I37" s="1597"/>
      <c r="J37" s="1597"/>
      <c r="K37" s="1597"/>
      <c r="L37" s="1597"/>
      <c r="M37" s="1597"/>
      <c r="N37" s="1589"/>
    </row>
    <row r="38" spans="1:14" s="863" customFormat="1" ht="25.5" outlineLevel="1" x14ac:dyDescent="0.25">
      <c r="B38" s="1152">
        <f>Daten!H33</f>
        <v>302</v>
      </c>
      <c r="C38" s="1151" t="str">
        <f>Daten!G33</f>
        <v>Wohnbevölkerung  Ausgleich: x % vom Durchschnitt Einwohner</v>
      </c>
      <c r="D38" s="1128">
        <f ca="1">Daten!I33</f>
        <v>0.7</v>
      </c>
      <c r="E38" s="1128">
        <f ca="1">Daten!J33</f>
        <v>0.7</v>
      </c>
      <c r="F38" s="1128">
        <f t="shared" ref="F38" ca="1" si="7">D38-E38</f>
        <v>0</v>
      </c>
      <c r="H38" s="1600"/>
      <c r="I38" s="1600"/>
      <c r="J38" s="1600"/>
      <c r="K38" s="1600"/>
      <c r="L38" s="1600"/>
      <c r="M38" s="1600"/>
      <c r="N38" s="1589"/>
    </row>
    <row r="39" spans="1:14" s="863" customFormat="1" ht="25.5" outlineLevel="1" x14ac:dyDescent="0.25">
      <c r="B39" s="1152">
        <f>Daten!H34</f>
        <v>304</v>
      </c>
      <c r="C39" s="1151" t="str">
        <f>Daten!G34</f>
        <v>Wohnbevölkerung  Ausgleich absolut in CHF</v>
      </c>
      <c r="D39" s="1131" t="str">
        <f ca="1">Daten!I34</f>
        <v>ja</v>
      </c>
      <c r="E39" s="1131" t="str">
        <f ca="1">Daten!J34</f>
        <v>ja</v>
      </c>
      <c r="F39" s="1230" t="str">
        <f ca="1">IF(D39&lt;&gt;E39,"Differenz","Gleich")</f>
        <v>Gleich</v>
      </c>
      <c r="H39" s="1599"/>
      <c r="I39" s="1599"/>
      <c r="J39" s="1599"/>
      <c r="K39" s="1599"/>
      <c r="L39" s="1599"/>
      <c r="M39" s="1599"/>
      <c r="N39" s="1589"/>
    </row>
    <row r="40" spans="1:14" s="863" customFormat="1" ht="25.5" outlineLevel="1" x14ac:dyDescent="0.25">
      <c r="B40" s="1152">
        <f>Daten!H35</f>
        <v>306</v>
      </c>
      <c r="C40" s="1151" t="str">
        <f>Daten!G35</f>
        <v>Wohnbevölkerung  Ausgleich: absolut in CHF</v>
      </c>
      <c r="D40" s="1129">
        <f ca="1">Daten!I35</f>
        <v>1800000</v>
      </c>
      <c r="E40" s="1129">
        <f ca="1">Daten!J35</f>
        <v>1800000</v>
      </c>
      <c r="F40" s="1129">
        <f t="shared" ref="F40:F42" ca="1" si="8">D40-E40</f>
        <v>0</v>
      </c>
      <c r="H40" s="1598"/>
      <c r="I40" s="1598"/>
      <c r="J40" s="1598"/>
      <c r="K40" s="1598"/>
      <c r="L40" s="1598"/>
      <c r="M40" s="1598"/>
      <c r="N40" s="1589"/>
    </row>
    <row r="41" spans="1:14" s="863" customFormat="1" ht="25.5" outlineLevel="1" x14ac:dyDescent="0.25">
      <c r="A41" s="863" t="s">
        <v>268</v>
      </c>
      <c r="B41" s="1152">
        <f>Daten!H36</f>
        <v>308</v>
      </c>
      <c r="C41" s="1151" t="str">
        <f>Daten!G36</f>
        <v>Wohnbevölkerung  Ausgleich: x % vom Kantonsbeitrag</v>
      </c>
      <c r="D41" s="1128">
        <f ca="1">Daten!I36</f>
        <v>0.1</v>
      </c>
      <c r="E41" s="1128">
        <f ca="1">Daten!J36</f>
        <v>0.1</v>
      </c>
      <c r="F41" s="1128">
        <f t="shared" ca="1" si="8"/>
        <v>0</v>
      </c>
      <c r="H41" s="1600"/>
      <c r="I41" s="1600"/>
      <c r="J41" s="1600"/>
      <c r="K41" s="1600"/>
      <c r="L41" s="1600"/>
      <c r="M41" s="1600"/>
      <c r="N41" s="1589"/>
    </row>
    <row r="42" spans="1:14" s="863" customFormat="1" ht="25.5" outlineLevel="1" x14ac:dyDescent="0.25">
      <c r="A42" s="863" t="s">
        <v>268</v>
      </c>
      <c r="B42" s="1154">
        <f>Daten!H37</f>
        <v>310</v>
      </c>
      <c r="C42" s="1153" t="str">
        <f>Daten!G37</f>
        <v>Wohnbevölkerung  Ausgleich: max. x % aller Finanzausgleichsmittel</v>
      </c>
      <c r="D42" s="1132">
        <f ca="1">Daten!I37</f>
        <v>0.1</v>
      </c>
      <c r="E42" s="1132">
        <f ca="1">Daten!J37</f>
        <v>0.1</v>
      </c>
      <c r="F42" s="1128">
        <f t="shared" ca="1" si="8"/>
        <v>0</v>
      </c>
      <c r="H42" s="1601"/>
      <c r="I42" s="1601"/>
      <c r="J42" s="1601"/>
      <c r="K42" s="1601"/>
      <c r="L42" s="1601"/>
      <c r="M42" s="1601"/>
      <c r="N42" s="1589"/>
    </row>
    <row r="43" spans="1:14" s="863" customFormat="1" ht="6" customHeight="1" outlineLevel="1" x14ac:dyDescent="0.25">
      <c r="B43" s="1120"/>
      <c r="C43" s="1119"/>
      <c r="D43" s="1121"/>
      <c r="E43" s="1121"/>
      <c r="F43" s="1121"/>
      <c r="H43" s="1595"/>
      <c r="I43" s="1595"/>
      <c r="J43" s="1595"/>
      <c r="K43" s="1595"/>
      <c r="L43" s="1595"/>
      <c r="M43" s="1595"/>
      <c r="N43" s="1589"/>
    </row>
    <row r="44" spans="1:14" s="863" customFormat="1" outlineLevel="1" x14ac:dyDescent="0.25">
      <c r="B44" s="1150">
        <f>Daten!H39</f>
        <v>400</v>
      </c>
      <c r="C44" s="1149" t="str">
        <f>Daten!G39</f>
        <v>Lastenausgleich Volksschule NEU</v>
      </c>
      <c r="D44" s="1130" t="str">
        <f ca="1">Daten!I39</f>
        <v>nein</v>
      </c>
      <c r="E44" s="1130" t="str">
        <f ca="1">Daten!J39</f>
        <v>ja</v>
      </c>
      <c r="F44" s="1229" t="str">
        <f ca="1">IF(D44&lt;&gt;E44,"Differenz","Gleich")</f>
        <v>Differenz</v>
      </c>
      <c r="H44" s="1597"/>
      <c r="I44" s="1597"/>
      <c r="J44" s="1597"/>
      <c r="K44" s="1597"/>
      <c r="L44" s="1597"/>
      <c r="M44" s="1597"/>
      <c r="N44" s="1589"/>
    </row>
    <row r="45" spans="1:14" s="863" customFormat="1" ht="63.75" outlineLevel="1" x14ac:dyDescent="0.25">
      <c r="B45" s="1383">
        <f>Daten!H40</f>
        <v>402</v>
      </c>
      <c r="C45" s="1382" t="str">
        <f>Daten!G40</f>
        <v>Lastenausgleich Volksschule NEU Variante
V1 = Aufwand pro Einwohner
V2 = ungewichtete Verteilung ø/Schüler
V3 = gewichtete Verteilung ø/Schüler
V4 = überdurchschnittliche Schülerquote</v>
      </c>
      <c r="D45" s="1385" t="str">
        <f ca="1">Daten!I40</f>
        <v>V4</v>
      </c>
      <c r="E45" s="1385" t="str">
        <f ca="1">Daten!J40</f>
        <v>V4</v>
      </c>
      <c r="F45" s="1232" t="str">
        <f ca="1">IF(D45&lt;&gt;E45,"Differenz","Gleich")</f>
        <v>Gleich</v>
      </c>
      <c r="H45" s="1608"/>
      <c r="I45" s="1608"/>
      <c r="J45" s="1608"/>
      <c r="K45" s="1608"/>
      <c r="L45" s="1608"/>
      <c r="M45" s="1608"/>
      <c r="N45" s="1589"/>
    </row>
    <row r="46" spans="1:14" s="863" customFormat="1" ht="25.5" outlineLevel="1" x14ac:dyDescent="0.25">
      <c r="A46" s="863" t="s">
        <v>268</v>
      </c>
      <c r="B46" s="1152">
        <f>Daten!H41</f>
        <v>404</v>
      </c>
      <c r="C46" s="1151" t="str">
        <f>Daten!G41</f>
        <v>Anteil Finanzkraft 100% PG oder EHG (Wenn LA Volksschule NEU)</v>
      </c>
      <c r="D46" s="1131" t="str">
        <f ca="1">Daten!I41</f>
        <v>ja</v>
      </c>
      <c r="E46" s="1131" t="str">
        <f ca="1">Daten!J41</f>
        <v>ja</v>
      </c>
      <c r="F46" s="1230" t="str">
        <f ca="1">IF(D46&lt;&gt;E46,"Differenz","Gleich")</f>
        <v>Gleich</v>
      </c>
      <c r="H46" s="1599"/>
      <c r="I46" s="1599"/>
      <c r="J46" s="1599"/>
      <c r="K46" s="1599"/>
      <c r="L46" s="1599"/>
      <c r="M46" s="1599"/>
      <c r="N46" s="1589"/>
    </row>
    <row r="47" spans="1:14" s="863" customFormat="1" outlineLevel="1" x14ac:dyDescent="0.25">
      <c r="A47" s="863" t="s">
        <v>268</v>
      </c>
      <c r="B47" s="1152">
        <f>Daten!H42</f>
        <v>406</v>
      </c>
      <c r="C47" s="1151" t="str">
        <f>Daten!G42</f>
        <v>LA Volksschule  Ausgleich absolut in CHF</v>
      </c>
      <c r="D47" s="1131" t="str">
        <f ca="1">Daten!I42</f>
        <v>nein</v>
      </c>
      <c r="E47" s="1131" t="str">
        <f ca="1">Daten!J42</f>
        <v>ja</v>
      </c>
      <c r="F47" s="1230" t="str">
        <f t="shared" ref="F47:F52" ca="1" si="9">IF(D47&lt;&gt;E47,"Differenz","Gleich")</f>
        <v>Differenz</v>
      </c>
      <c r="H47" s="1599"/>
      <c r="I47" s="1599"/>
      <c r="J47" s="1599"/>
      <c r="K47" s="1599"/>
      <c r="L47" s="1599"/>
      <c r="M47" s="1599"/>
      <c r="N47" s="1589"/>
    </row>
    <row r="48" spans="1:14" s="863" customFormat="1" ht="51" outlineLevel="1" x14ac:dyDescent="0.25">
      <c r="B48" s="1152">
        <f>Daten!H43</f>
        <v>408</v>
      </c>
      <c r="C48" s="1151" t="str">
        <f>Daten!G43</f>
        <v>LA Volksschule  Ausgleich: absolut in CHF (im Maximum øIst-Aufwand x Anzahl Schüler über ø Schülerquote pro ø Einwohner)</v>
      </c>
      <c r="D48" s="1131">
        <f ca="1">Daten!I43</f>
        <v>5400000</v>
      </c>
      <c r="E48" s="1131">
        <f ca="1">Daten!J43</f>
        <v>5400000</v>
      </c>
      <c r="F48" s="1230" t="str">
        <f t="shared" ca="1" si="9"/>
        <v>Gleich</v>
      </c>
      <c r="H48" s="1599"/>
      <c r="I48" s="1599"/>
      <c r="J48" s="1599"/>
      <c r="K48" s="1599"/>
      <c r="L48" s="1599"/>
      <c r="M48" s="1599"/>
      <c r="N48" s="1589"/>
    </row>
    <row r="49" spans="1:14" s="863" customFormat="1" ht="25.5" outlineLevel="1" x14ac:dyDescent="0.25">
      <c r="A49" s="863" t="s">
        <v>268</v>
      </c>
      <c r="B49" s="1152">
        <f>Daten!H44</f>
        <v>410</v>
      </c>
      <c r="C49" s="1151" t="str">
        <f>Daten!G44</f>
        <v>LA Volksschule  Ausgleich: x % vom Kantonsbeitrag</v>
      </c>
      <c r="D49" s="1461">
        <f ca="1">Daten!I44</f>
        <v>0.6</v>
      </c>
      <c r="E49" s="1461">
        <f ca="1">Daten!J44</f>
        <v>0.6</v>
      </c>
      <c r="F49" s="1230" t="str">
        <f t="shared" ca="1" si="9"/>
        <v>Gleich</v>
      </c>
      <c r="H49" s="1599"/>
      <c r="I49" s="1599"/>
      <c r="J49" s="1599"/>
      <c r="K49" s="1599"/>
      <c r="L49" s="1599"/>
      <c r="M49" s="1599"/>
      <c r="N49" s="1589"/>
    </row>
    <row r="50" spans="1:14" s="863" customFormat="1" ht="25.5" outlineLevel="1" x14ac:dyDescent="0.25">
      <c r="A50" s="863" t="s">
        <v>268</v>
      </c>
      <c r="B50" s="1152">
        <f>Daten!H45</f>
        <v>412</v>
      </c>
      <c r="C50" s="1151" t="str">
        <f>Daten!G45</f>
        <v>LA Volksschule  Ausgleich: max. x % aller Finanzausgleichsmittel</v>
      </c>
      <c r="D50" s="1461">
        <f ca="1">Daten!I45</f>
        <v>0.3</v>
      </c>
      <c r="E50" s="1461">
        <f ca="1">Daten!J45</f>
        <v>0.3</v>
      </c>
      <c r="F50" s="1230" t="str">
        <f t="shared" ca="1" si="9"/>
        <v>Gleich</v>
      </c>
      <c r="H50" s="1599"/>
      <c r="I50" s="1599"/>
      <c r="J50" s="1599"/>
      <c r="K50" s="1599"/>
      <c r="L50" s="1599"/>
      <c r="M50" s="1599"/>
      <c r="N50" s="1589"/>
    </row>
    <row r="51" spans="1:14" s="863" customFormat="1" ht="38.25" outlineLevel="1" x14ac:dyDescent="0.25">
      <c r="A51" s="863" t="s">
        <v>268</v>
      </c>
      <c r="B51" s="1152">
        <f>Daten!H46</f>
        <v>414</v>
      </c>
      <c r="C51" s="1151" t="str">
        <f>Daten!G46</f>
        <v>Finanzkraftausgleich gerechnet
Wenn "400" und "406"  gleich "ja", dann Restgrösse</v>
      </c>
      <c r="D51" s="1131" t="str">
        <f ca="1">Daten!I46</f>
        <v>nein</v>
      </c>
      <c r="E51" s="1131" t="str">
        <f ca="1">Daten!J46</f>
        <v>ja</v>
      </c>
      <c r="F51" s="1230" t="str">
        <f t="shared" ca="1" si="9"/>
        <v>Differenz</v>
      </c>
      <c r="H51" s="1599"/>
      <c r="I51" s="1599"/>
      <c r="J51" s="1599"/>
      <c r="K51" s="1599"/>
      <c r="L51" s="1599"/>
      <c r="M51" s="1599"/>
      <c r="N51" s="1589"/>
    </row>
    <row r="52" spans="1:14" s="863" customFormat="1" ht="25.5" outlineLevel="1" x14ac:dyDescent="0.25">
      <c r="B52" s="1152">
        <f>Daten!H47</f>
        <v>415</v>
      </c>
      <c r="C52" s="1151" t="str">
        <f>Daten!G47</f>
        <v>Finanzkraftausgleich gerechnet (Index für Restgrösse)</v>
      </c>
      <c r="D52" s="1462">
        <f ca="1">Daten!I47</f>
        <v>0.89950000000000008</v>
      </c>
      <c r="E52" s="1462">
        <f ca="1">Daten!J47</f>
        <v>0.83750000000000691</v>
      </c>
      <c r="F52" s="1230" t="str">
        <f t="shared" ca="1" si="9"/>
        <v>Differenz</v>
      </c>
      <c r="H52" s="1599"/>
      <c r="I52" s="1599"/>
      <c r="J52" s="1599"/>
      <c r="K52" s="1599"/>
      <c r="L52" s="1599"/>
      <c r="M52" s="1599"/>
      <c r="N52" s="1589"/>
    </row>
    <row r="53" spans="1:14" s="863" customFormat="1" ht="6" customHeight="1" outlineLevel="1" x14ac:dyDescent="0.25">
      <c r="B53" s="1120"/>
      <c r="C53" s="1119"/>
      <c r="D53" s="1121"/>
      <c r="E53" s="1121"/>
      <c r="F53" s="1121"/>
      <c r="H53" s="1595"/>
      <c r="I53" s="1595"/>
      <c r="J53" s="1595"/>
      <c r="K53" s="1595"/>
      <c r="L53" s="1595"/>
      <c r="M53" s="1595"/>
      <c r="N53" s="1589"/>
    </row>
    <row r="54" spans="1:14" s="863" customFormat="1" outlineLevel="1" x14ac:dyDescent="0.25">
      <c r="A54" s="863" t="s">
        <v>268</v>
      </c>
      <c r="B54" s="1144">
        <f>Daten!H49</f>
        <v>600</v>
      </c>
      <c r="C54" s="1143" t="str">
        <f>Daten!G49</f>
        <v>Normaufwand</v>
      </c>
      <c r="D54" s="1155">
        <f ca="1">Daten!I49</f>
        <v>0.92</v>
      </c>
      <c r="E54" s="1155">
        <f ca="1">Daten!J49</f>
        <v>0.92</v>
      </c>
      <c r="F54" s="1155">
        <f t="shared" ref="F54:F55" ca="1" si="10">D54-E54</f>
        <v>0</v>
      </c>
      <c r="H54" s="1609"/>
      <c r="I54" s="1609"/>
      <c r="J54" s="1609"/>
      <c r="K54" s="1609"/>
      <c r="L54" s="1609"/>
      <c r="M54" s="1609"/>
      <c r="N54" s="1589"/>
    </row>
    <row r="55" spans="1:14" s="863" customFormat="1" outlineLevel="1" x14ac:dyDescent="0.25">
      <c r="A55" s="863" t="s">
        <v>268</v>
      </c>
      <c r="B55" s="1142">
        <f>Daten!H50</f>
        <v>600</v>
      </c>
      <c r="C55" s="1225" t="str">
        <f>Daten!G50</f>
        <v>Zuschlag Normsteuerertrag (Faktor)</v>
      </c>
      <c r="D55" s="435">
        <f ca="1">Daten!I50</f>
        <v>0.1</v>
      </c>
      <c r="E55" s="435">
        <f ca="1">Daten!J50</f>
        <v>0.1</v>
      </c>
      <c r="F55" s="435">
        <f t="shared" ca="1" si="10"/>
        <v>0</v>
      </c>
      <c r="H55" s="1610"/>
      <c r="I55" s="1610"/>
      <c r="J55" s="1610"/>
      <c r="K55" s="1610"/>
      <c r="L55" s="1610"/>
      <c r="M55" s="1610"/>
      <c r="N55" s="1589"/>
    </row>
    <row r="56" spans="1:14" s="863" customFormat="1" ht="6" customHeight="1" outlineLevel="1" x14ac:dyDescent="0.25">
      <c r="A56" s="863" t="s">
        <v>268</v>
      </c>
      <c r="B56" s="1120"/>
      <c r="C56" s="1119"/>
      <c r="D56" s="1121"/>
      <c r="E56" s="1121"/>
      <c r="F56" s="1121"/>
      <c r="H56" s="1595"/>
      <c r="I56" s="1595"/>
      <c r="J56" s="1595"/>
      <c r="K56" s="1595"/>
      <c r="L56" s="1595"/>
      <c r="M56" s="1595"/>
      <c r="N56" s="1589"/>
    </row>
    <row r="57" spans="1:14" s="863" customFormat="1" outlineLevel="1" x14ac:dyDescent="0.25">
      <c r="A57" s="863" t="s">
        <v>268</v>
      </c>
      <c r="B57" s="1144">
        <f>Daten!H52</f>
        <v>700</v>
      </c>
      <c r="C57" s="1143" t="str">
        <f>Daten!G52</f>
        <v>Wildbachverbauungen, Abschreibung</v>
      </c>
      <c r="D57" s="1155">
        <f ca="1">Daten!I52</f>
        <v>0.04</v>
      </c>
      <c r="E57" s="1155">
        <f ca="1">Daten!J52</f>
        <v>0.04</v>
      </c>
      <c r="F57" s="1155">
        <f t="shared" ref="F57:F58" ca="1" si="11">D57-E57</f>
        <v>0</v>
      </c>
      <c r="H57" s="1609"/>
      <c r="I57" s="1609"/>
      <c r="J57" s="1609"/>
      <c r="K57" s="1609"/>
      <c r="L57" s="1609"/>
      <c r="M57" s="1609"/>
      <c r="N57" s="1589"/>
    </row>
    <row r="58" spans="1:14" s="863" customFormat="1" outlineLevel="1" x14ac:dyDescent="0.25">
      <c r="A58" s="863" t="s">
        <v>268</v>
      </c>
      <c r="B58" s="1142">
        <f>Daten!H53</f>
        <v>702</v>
      </c>
      <c r="C58" s="1145" t="str">
        <f>Daten!G53</f>
        <v>Naturkatastrophen, Abschreibung</v>
      </c>
      <c r="D58" s="435">
        <f ca="1">Daten!I53</f>
        <v>0.1</v>
      </c>
      <c r="E58" s="435">
        <f ca="1">Daten!J53</f>
        <v>0.1</v>
      </c>
      <c r="F58" s="435">
        <f t="shared" ca="1" si="11"/>
        <v>0</v>
      </c>
      <c r="H58" s="1610"/>
      <c r="I58" s="1610"/>
      <c r="J58" s="1610"/>
      <c r="K58" s="1610"/>
      <c r="L58" s="1610"/>
      <c r="M58" s="1610"/>
      <c r="N58" s="1589"/>
    </row>
    <row r="59" spans="1:14" s="863" customFormat="1" outlineLevel="1" x14ac:dyDescent="0.25">
      <c r="A59" s="863" t="s">
        <v>268</v>
      </c>
      <c r="B59" s="1147">
        <f>Daten!H54</f>
        <v>704</v>
      </c>
      <c r="C59" s="1157" t="str">
        <f>Daten!G54</f>
        <v>Wildbachverbauungen, Zins</v>
      </c>
      <c r="D59" s="439">
        <f ca="1">Daten!I54</f>
        <v>0.02</v>
      </c>
      <c r="E59" s="439">
        <f ca="1">Daten!J54</f>
        <v>0.02</v>
      </c>
      <c r="F59" s="435">
        <f t="shared" ref="F59" ca="1" si="12">D59-E59</f>
        <v>0</v>
      </c>
      <c r="H59" s="1611"/>
      <c r="I59" s="1611"/>
      <c r="J59" s="1611"/>
      <c r="K59" s="1611"/>
      <c r="L59" s="1611"/>
      <c r="M59" s="1611"/>
      <c r="N59" s="1589"/>
    </row>
    <row r="60" spans="1:14" s="863" customFormat="1" ht="6" customHeight="1" outlineLevel="1" x14ac:dyDescent="0.25">
      <c r="A60" s="863" t="s">
        <v>268</v>
      </c>
      <c r="B60" s="1120"/>
      <c r="C60" s="1119"/>
      <c r="D60" s="1121"/>
      <c r="E60" s="1121"/>
      <c r="F60" s="1121"/>
      <c r="H60" s="1595"/>
      <c r="I60" s="1595"/>
      <c r="J60" s="1595"/>
      <c r="K60" s="1595"/>
      <c r="L60" s="1595"/>
      <c r="M60" s="1595"/>
      <c r="N60" s="1589"/>
    </row>
    <row r="61" spans="1:14" s="863" customFormat="1" outlineLevel="1" x14ac:dyDescent="0.25">
      <c r="A61" s="863" t="s">
        <v>268</v>
      </c>
      <c r="B61" s="1159">
        <f>Daten!H56</f>
        <v>800</v>
      </c>
      <c r="C61" s="1158" t="str">
        <f>Daten!G56</f>
        <v>Ressourcenausgleich nur Gemeinden</v>
      </c>
      <c r="D61" s="1114" t="str">
        <f>Daten!I56</f>
        <v>nein</v>
      </c>
      <c r="E61" s="1114" t="str">
        <f>Daten!J56</f>
        <v>nein</v>
      </c>
      <c r="F61" s="1229" t="str">
        <f>IF(D61&lt;&gt;E61,"Differenz","Gleich")</f>
        <v>Gleich</v>
      </c>
      <c r="H61" s="1612"/>
      <c r="I61" s="1612"/>
      <c r="J61" s="1612"/>
      <c r="K61" s="1612"/>
      <c r="L61" s="1612"/>
      <c r="M61" s="1612"/>
      <c r="N61" s="1589"/>
    </row>
    <row r="62" spans="1:14" s="863" customFormat="1" outlineLevel="1" x14ac:dyDescent="0.25">
      <c r="A62" s="863" t="s">
        <v>268</v>
      </c>
      <c r="B62" s="1161">
        <f>Daten!H57</f>
        <v>802</v>
      </c>
      <c r="C62" s="1160" t="str">
        <f>Daten!G57</f>
        <v>RA nur GD: Ausgleich in %</v>
      </c>
      <c r="D62" s="1115">
        <f ca="1">Daten!I57</f>
        <v>0.84</v>
      </c>
      <c r="E62" s="1115">
        <f ca="1">Daten!J57</f>
        <v>0.85</v>
      </c>
      <c r="F62" s="1115">
        <f t="shared" ref="F62" ca="1" si="13">D62-E62</f>
        <v>-1.0000000000000009E-2</v>
      </c>
      <c r="H62" s="1613"/>
      <c r="I62" s="1613"/>
      <c r="J62" s="1613"/>
      <c r="K62" s="1613"/>
      <c r="L62" s="1613"/>
      <c r="M62" s="1613"/>
      <c r="N62" s="1589"/>
    </row>
    <row r="63" spans="1:14" s="863" customFormat="1" ht="6" customHeight="1" outlineLevel="1" x14ac:dyDescent="0.25">
      <c r="B63" s="1120"/>
      <c r="C63" s="1119"/>
      <c r="D63" s="1121"/>
      <c r="E63" s="1121"/>
      <c r="F63" s="1121"/>
      <c r="H63" s="1595"/>
      <c r="I63" s="1595"/>
      <c r="J63" s="1595"/>
      <c r="K63" s="1595"/>
      <c r="L63" s="1595"/>
      <c r="M63" s="1595"/>
      <c r="N63" s="1589"/>
    </row>
    <row r="64" spans="1:14" s="901" customFormat="1" outlineLevel="1" x14ac:dyDescent="0.25">
      <c r="C64" s="881"/>
      <c r="D64" s="881"/>
      <c r="E64" s="881"/>
      <c r="F64" s="881"/>
      <c r="H64" s="1429"/>
      <c r="I64" s="1429"/>
      <c r="J64" s="1429"/>
      <c r="K64" s="1429"/>
      <c r="L64" s="1429"/>
      <c r="M64" s="1429"/>
      <c r="N64" s="1614"/>
    </row>
    <row r="65" spans="3:14" s="1011" customFormat="1" x14ac:dyDescent="0.25">
      <c r="C65" s="1012" t="s">
        <v>431</v>
      </c>
      <c r="D65" s="1010"/>
      <c r="E65" s="1010"/>
      <c r="F65" s="1010"/>
      <c r="H65" s="1590"/>
      <c r="I65" s="1590"/>
      <c r="J65" s="1590"/>
      <c r="K65" s="1590"/>
      <c r="L65" s="1590"/>
      <c r="M65" s="1590"/>
      <c r="N65" s="1591"/>
    </row>
    <row r="66" spans="3:14" s="901" customFormat="1" outlineLevel="1" x14ac:dyDescent="0.25">
      <c r="C66" s="881"/>
      <c r="D66" s="881"/>
      <c r="E66" s="881"/>
      <c r="F66" s="881"/>
      <c r="H66" s="1429"/>
      <c r="I66" s="1429"/>
      <c r="J66" s="1429"/>
      <c r="K66" s="1429"/>
      <c r="L66" s="1429"/>
      <c r="M66" s="1429"/>
      <c r="N66" s="1614"/>
    </row>
    <row r="67" spans="3:14" s="901" customFormat="1" outlineLevel="1" x14ac:dyDescent="0.25">
      <c r="C67" s="1015" t="s">
        <v>427</v>
      </c>
      <c r="D67" s="1016"/>
      <c r="E67" s="1016"/>
      <c r="F67" s="1016"/>
      <c r="H67" s="1615"/>
      <c r="I67" s="1615"/>
      <c r="J67" s="1615"/>
      <c r="K67" s="1615"/>
      <c r="L67" s="1615"/>
      <c r="M67" s="1615"/>
      <c r="N67" s="1614"/>
    </row>
    <row r="68" spans="3:14" s="901" customFormat="1" outlineLevel="1" x14ac:dyDescent="0.25">
      <c r="C68" s="1367" t="s">
        <v>428</v>
      </c>
      <c r="D68" s="1021">
        <f ca="1">SUM(I!L16)</f>
        <v>0.93</v>
      </c>
      <c r="E68" s="1021">
        <f ca="1">SUM(I_2!L16)</f>
        <v>1</v>
      </c>
      <c r="F68" s="1022">
        <f t="shared" ref="F68:F80" ca="1" si="14">D68-E68</f>
        <v>-6.9999999999999951E-2</v>
      </c>
      <c r="H68" s="1616"/>
      <c r="I68" s="1616"/>
      <c r="J68" s="1616"/>
      <c r="K68" s="1616"/>
      <c r="L68" s="1616"/>
      <c r="M68" s="1616"/>
      <c r="N68" s="1614"/>
    </row>
    <row r="69" spans="3:14" s="901" customFormat="1" outlineLevel="1" x14ac:dyDescent="0.25">
      <c r="C69" s="1368" t="s">
        <v>429</v>
      </c>
      <c r="D69" s="1023">
        <f ca="1">Daten!I18</f>
        <v>1</v>
      </c>
      <c r="E69" s="1023">
        <f ca="1">Daten!J18</f>
        <v>0.95652173913043492</v>
      </c>
      <c r="F69" s="1024">
        <f t="shared" ca="1" si="14"/>
        <v>4.3478260869565077E-2</v>
      </c>
      <c r="H69" s="1617"/>
      <c r="I69" s="1617"/>
      <c r="J69" s="1617"/>
      <c r="K69" s="1617"/>
      <c r="L69" s="1617"/>
      <c r="M69" s="1617"/>
      <c r="N69" s="1614"/>
    </row>
    <row r="70" spans="3:14" s="901" customFormat="1" outlineLevel="1" x14ac:dyDescent="0.25">
      <c r="C70" s="1359" t="s">
        <v>332</v>
      </c>
      <c r="D70" s="578">
        <f ca="1">SUM(VI!F30)</f>
        <v>0</v>
      </c>
      <c r="E70" s="578">
        <f ca="1">SUM(VI_2!F30)</f>
        <v>0</v>
      </c>
      <c r="F70" s="911">
        <f t="shared" ca="1" si="14"/>
        <v>0</v>
      </c>
      <c r="H70" s="1618"/>
      <c r="I70" s="1618"/>
      <c r="J70" s="1618"/>
      <c r="K70" s="1618"/>
      <c r="L70" s="1618"/>
      <c r="M70" s="1618"/>
      <c r="N70" s="1614"/>
    </row>
    <row r="71" spans="3:14" s="901" customFormat="1" outlineLevel="1" x14ac:dyDescent="0.25">
      <c r="C71" s="1359" t="s">
        <v>331</v>
      </c>
      <c r="D71" s="582">
        <f ca="1">SUM(VI!F31)</f>
        <v>0</v>
      </c>
      <c r="E71" s="582">
        <f ca="1">SUM(VI_2!F31)</f>
        <v>0</v>
      </c>
      <c r="F71" s="912">
        <f t="shared" ca="1" si="14"/>
        <v>0</v>
      </c>
      <c r="H71" s="1619"/>
      <c r="I71" s="1619"/>
      <c r="J71" s="1619"/>
      <c r="K71" s="1619"/>
      <c r="L71" s="1619"/>
      <c r="M71" s="1619"/>
      <c r="N71" s="1614"/>
    </row>
    <row r="72" spans="3:14" s="901" customFormat="1" outlineLevel="1" x14ac:dyDescent="0.25">
      <c r="C72" s="1359" t="s">
        <v>330</v>
      </c>
      <c r="D72" s="622">
        <f ca="1">SUM(VI!F32)</f>
        <v>0</v>
      </c>
      <c r="E72" s="622">
        <f ca="1">SUM(VI_2!F32)</f>
        <v>0</v>
      </c>
      <c r="F72" s="1013">
        <f t="shared" ca="1" si="14"/>
        <v>0</v>
      </c>
      <c r="H72" s="1620"/>
      <c r="I72" s="1620"/>
      <c r="J72" s="1620"/>
      <c r="K72" s="1620"/>
      <c r="L72" s="1620"/>
      <c r="M72" s="1620"/>
      <c r="N72" s="1614"/>
    </row>
    <row r="73" spans="3:14" s="901" customFormat="1" outlineLevel="1" x14ac:dyDescent="0.25">
      <c r="C73" s="1359" t="s">
        <v>8</v>
      </c>
      <c r="D73" s="582">
        <f ca="1">SUM(VI!F33)</f>
        <v>0</v>
      </c>
      <c r="E73" s="582">
        <f ca="1">SUM(VI_2!F33)</f>
        <v>0</v>
      </c>
      <c r="F73" s="912">
        <f t="shared" ca="1" si="14"/>
        <v>0</v>
      </c>
      <c r="H73" s="1619"/>
      <c r="I73" s="1619"/>
      <c r="J73" s="1619"/>
      <c r="K73" s="1619"/>
      <c r="L73" s="1619"/>
      <c r="M73" s="1619"/>
      <c r="N73" s="1614"/>
    </row>
    <row r="74" spans="3:14" s="901" customFormat="1" outlineLevel="1" x14ac:dyDescent="0.25">
      <c r="C74" s="1359" t="s">
        <v>329</v>
      </c>
      <c r="D74" s="582">
        <f ca="1">SUM(VI!F34)</f>
        <v>0</v>
      </c>
      <c r="E74" s="582">
        <f ca="1">SUM(VI_2!F34)</f>
        <v>247266</v>
      </c>
      <c r="F74" s="912">
        <f t="shared" ca="1" si="14"/>
        <v>-247266</v>
      </c>
      <c r="H74" s="1619"/>
      <c r="I74" s="1619"/>
      <c r="J74" s="1619"/>
      <c r="K74" s="1619"/>
      <c r="L74" s="1619"/>
      <c r="M74" s="1619"/>
      <c r="N74" s="1614"/>
    </row>
    <row r="75" spans="3:14" s="901" customFormat="1" outlineLevel="1" x14ac:dyDescent="0.25">
      <c r="C75" s="1359" t="s">
        <v>185</v>
      </c>
      <c r="D75" s="582">
        <f ca="1">SUM(VI!F35)</f>
        <v>0</v>
      </c>
      <c r="E75" s="582">
        <f ca="1">SUM(VI_2!F35)</f>
        <v>0</v>
      </c>
      <c r="F75" s="912">
        <f t="shared" ca="1" si="14"/>
        <v>0</v>
      </c>
      <c r="H75" s="1619"/>
      <c r="I75" s="1619"/>
      <c r="J75" s="1619"/>
      <c r="K75" s="1619"/>
      <c r="L75" s="1619"/>
      <c r="M75" s="1619"/>
      <c r="N75" s="1614"/>
    </row>
    <row r="76" spans="3:14" s="901" customFormat="1" outlineLevel="1" x14ac:dyDescent="0.25">
      <c r="C76" s="1360" t="s">
        <v>194</v>
      </c>
      <c r="D76" s="582">
        <f ca="1">SUM(VI!F36)</f>
        <v>9183654</v>
      </c>
      <c r="E76" s="582">
        <f ca="1">SUM(VI_2!F36)</f>
        <v>9246993</v>
      </c>
      <c r="F76" s="912">
        <f t="shared" ca="1" si="14"/>
        <v>-63339</v>
      </c>
      <c r="H76" s="1619"/>
      <c r="I76" s="1619"/>
      <c r="J76" s="1619"/>
      <c r="K76" s="1619"/>
      <c r="L76" s="1619"/>
      <c r="M76" s="1619"/>
      <c r="N76" s="1614"/>
    </row>
    <row r="77" spans="3:14" s="901" customFormat="1" outlineLevel="1" x14ac:dyDescent="0.25">
      <c r="C77" s="1359" t="s">
        <v>12</v>
      </c>
      <c r="D77" s="582">
        <f ca="1">SUM(VI!F37)</f>
        <v>0</v>
      </c>
      <c r="E77" s="582">
        <f ca="1">SUM(VI_2!F37)</f>
        <v>0</v>
      </c>
      <c r="F77" s="912">
        <f t="shared" ca="1" si="14"/>
        <v>0</v>
      </c>
      <c r="H77" s="1619"/>
      <c r="I77" s="1619"/>
      <c r="J77" s="1619"/>
      <c r="K77" s="1619"/>
      <c r="L77" s="1619"/>
      <c r="M77" s="1619"/>
      <c r="N77" s="1614"/>
    </row>
    <row r="78" spans="3:14" s="901" customFormat="1" outlineLevel="1" x14ac:dyDescent="0.25">
      <c r="C78" s="1359" t="s">
        <v>193</v>
      </c>
      <c r="D78" s="582">
        <f ca="1">SUM(VI!F38)</f>
        <v>902234</v>
      </c>
      <c r="E78" s="582">
        <f ca="1">SUM(VI_2!F38)</f>
        <v>608616</v>
      </c>
      <c r="F78" s="912">
        <f t="shared" ca="1" si="14"/>
        <v>293618</v>
      </c>
      <c r="H78" s="1619"/>
      <c r="I78" s="1619"/>
      <c r="J78" s="1619"/>
      <c r="K78" s="1619"/>
      <c r="L78" s="1619"/>
      <c r="M78" s="1619"/>
      <c r="N78" s="1614"/>
    </row>
    <row r="79" spans="3:14" s="901" customFormat="1" outlineLevel="1" x14ac:dyDescent="0.25">
      <c r="C79" s="1359" t="s">
        <v>14</v>
      </c>
      <c r="D79" s="582">
        <f ca="1">SUM(VI!F39)</f>
        <v>816706</v>
      </c>
      <c r="E79" s="582">
        <f ca="1">SUM(VI_2!F39)</f>
        <v>853235</v>
      </c>
      <c r="F79" s="912">
        <f t="shared" ca="1" si="14"/>
        <v>-36529</v>
      </c>
      <c r="H79" s="1619"/>
      <c r="I79" s="1619"/>
      <c r="J79" s="1619"/>
      <c r="K79" s="1619"/>
      <c r="L79" s="1619"/>
      <c r="M79" s="1619"/>
      <c r="N79" s="1614"/>
    </row>
    <row r="80" spans="3:14" s="901" customFormat="1" outlineLevel="1" x14ac:dyDescent="0.25">
      <c r="C80" s="1361" t="s">
        <v>15</v>
      </c>
      <c r="D80" s="586">
        <f ca="1">SUM(VI!F40)</f>
        <v>0</v>
      </c>
      <c r="E80" s="586">
        <f ca="1">SUM(VI_2!F40)</f>
        <v>0</v>
      </c>
      <c r="F80" s="913">
        <f t="shared" ca="1" si="14"/>
        <v>0</v>
      </c>
      <c r="H80" s="1621"/>
      <c r="I80" s="1621"/>
      <c r="J80" s="1621"/>
      <c r="K80" s="1621"/>
      <c r="L80" s="1621"/>
      <c r="M80" s="1621"/>
      <c r="N80" s="1614"/>
    </row>
    <row r="81" spans="3:14" s="901" customFormat="1" outlineLevel="1" x14ac:dyDescent="0.25">
      <c r="C81" s="1362" t="s">
        <v>1</v>
      </c>
      <c r="D81" s="625">
        <f ca="1">VI!F42</f>
        <v>10902594</v>
      </c>
      <c r="E81" s="625">
        <f ca="1">VI_2!F42</f>
        <v>10956110</v>
      </c>
      <c r="F81" s="1014">
        <f t="shared" ref="F81" ca="1" si="15">D81-E81</f>
        <v>-53516</v>
      </c>
      <c r="H81" s="1622"/>
      <c r="I81" s="1622"/>
      <c r="J81" s="1622"/>
      <c r="K81" s="1622"/>
      <c r="L81" s="1622"/>
      <c r="M81" s="1622"/>
      <c r="N81" s="1614"/>
    </row>
    <row r="82" spans="3:14" s="901" customFormat="1" outlineLevel="1" x14ac:dyDescent="0.25">
      <c r="C82" s="1366" t="s">
        <v>424</v>
      </c>
      <c r="D82" s="1018">
        <f ca="1">D81/D91</f>
        <v>0.55160599567400936</v>
      </c>
      <c r="E82" s="1018">
        <f ca="1">E81/E91</f>
        <v>0.57665199717171778</v>
      </c>
      <c r="F82" s="1020">
        <f ca="1">D82-E82</f>
        <v>-2.5046001497708414E-2</v>
      </c>
      <c r="H82" s="1623"/>
      <c r="I82" s="1623"/>
      <c r="J82" s="1623"/>
      <c r="K82" s="1623"/>
      <c r="L82" s="1623"/>
      <c r="M82" s="1623"/>
      <c r="N82" s="1614"/>
    </row>
    <row r="83" spans="3:14" s="901" customFormat="1" outlineLevel="1" x14ac:dyDescent="0.25">
      <c r="H83" s="1614"/>
      <c r="I83" s="1614"/>
      <c r="J83" s="1614"/>
      <c r="K83" s="1614"/>
      <c r="L83" s="1614"/>
      <c r="M83" s="1614"/>
      <c r="N83" s="1614"/>
    </row>
    <row r="84" spans="3:14" s="901" customFormat="1" outlineLevel="1" x14ac:dyDescent="0.25">
      <c r="C84" s="1015" t="s">
        <v>427</v>
      </c>
      <c r="D84" s="1016"/>
      <c r="E84" s="1016"/>
      <c r="F84" s="1016"/>
      <c r="H84" s="1615"/>
      <c r="I84" s="1615"/>
      <c r="J84" s="1615"/>
      <c r="K84" s="1615"/>
      <c r="L84" s="1615"/>
      <c r="M84" s="1615"/>
      <c r="N84" s="1614"/>
    </row>
    <row r="85" spans="3:14" s="901" customFormat="1" outlineLevel="1" x14ac:dyDescent="0.25">
      <c r="C85" s="1367" t="s">
        <v>404</v>
      </c>
      <c r="D85" s="1025">
        <f ca="1">Daten!I22</f>
        <v>0.16</v>
      </c>
      <c r="E85" s="1025">
        <f ca="1">Daten!J22</f>
        <v>0.15</v>
      </c>
      <c r="F85" s="1026">
        <f ca="1">D85-E85</f>
        <v>1.0000000000000009E-2</v>
      </c>
      <c r="H85" s="1624"/>
      <c r="I85" s="1624"/>
      <c r="J85" s="1624"/>
      <c r="K85" s="1624"/>
      <c r="L85" s="1624"/>
      <c r="M85" s="1624"/>
      <c r="N85" s="1614"/>
    </row>
    <row r="86" spans="3:14" s="901" customFormat="1" outlineLevel="1" x14ac:dyDescent="0.25">
      <c r="C86" s="1368" t="s">
        <v>423</v>
      </c>
      <c r="D86" s="1023">
        <f ca="1">Daten!I23</f>
        <v>1</v>
      </c>
      <c r="E86" s="1023">
        <f ca="1">Daten!J23</f>
        <v>1</v>
      </c>
      <c r="F86" s="1024">
        <f ca="1">D86-E86</f>
        <v>0</v>
      </c>
      <c r="H86" s="1617"/>
      <c r="I86" s="1617"/>
      <c r="J86" s="1617"/>
      <c r="K86" s="1617"/>
      <c r="L86" s="1617"/>
      <c r="M86" s="1617"/>
      <c r="N86" s="1614"/>
    </row>
    <row r="87" spans="3:14" s="901" customFormat="1" outlineLevel="1" x14ac:dyDescent="0.25">
      <c r="C87" s="1362" t="s">
        <v>423</v>
      </c>
      <c r="D87" s="625">
        <f ca="1">II!C36</f>
        <v>8862590</v>
      </c>
      <c r="E87" s="625">
        <f ca="1">II_2!C36</f>
        <v>8043408</v>
      </c>
      <c r="F87" s="1014">
        <f t="shared" ref="F87" ca="1" si="16">D87-E87</f>
        <v>819182</v>
      </c>
      <c r="H87" s="1622"/>
      <c r="I87" s="1622"/>
      <c r="J87" s="1622"/>
      <c r="K87" s="1622"/>
      <c r="L87" s="1622"/>
      <c r="M87" s="1622"/>
      <c r="N87" s="1614"/>
    </row>
    <row r="88" spans="3:14" s="901" customFormat="1" outlineLevel="1" x14ac:dyDescent="0.25">
      <c r="C88" s="1366" t="s">
        <v>424</v>
      </c>
      <c r="D88" s="1018">
        <f ca="1">D87/D91</f>
        <v>0.44839400432599058</v>
      </c>
      <c r="E88" s="1018">
        <f ca="1">E87/E91</f>
        <v>0.42334800282828228</v>
      </c>
      <c r="F88" s="1020">
        <f ca="1">D88-E88</f>
        <v>2.5046001497708303E-2</v>
      </c>
      <c r="H88" s="1623"/>
      <c r="I88" s="1623"/>
      <c r="J88" s="1623"/>
      <c r="K88" s="1623"/>
      <c r="L88" s="1623"/>
      <c r="M88" s="1623"/>
      <c r="N88" s="1614"/>
    </row>
    <row r="89" spans="3:14" s="901" customFormat="1" outlineLevel="1" x14ac:dyDescent="0.25">
      <c r="C89" s="1017"/>
      <c r="D89" s="672"/>
      <c r="E89" s="672"/>
      <c r="F89" s="672"/>
      <c r="H89" s="1625"/>
      <c r="I89" s="1625"/>
      <c r="J89" s="1625"/>
      <c r="K89" s="1625"/>
      <c r="L89" s="1625"/>
      <c r="M89" s="1625"/>
      <c r="N89" s="1614"/>
    </row>
    <row r="90" spans="3:14" s="901" customFormat="1" outlineLevel="1" x14ac:dyDescent="0.25">
      <c r="C90" s="1015" t="s">
        <v>430</v>
      </c>
      <c r="D90" s="1016"/>
      <c r="E90" s="1016"/>
      <c r="F90" s="1016"/>
      <c r="H90" s="1615"/>
      <c r="I90" s="1615"/>
      <c r="J90" s="1615"/>
      <c r="K90" s="1615"/>
      <c r="L90" s="1615"/>
      <c r="M90" s="1615"/>
      <c r="N90" s="1614"/>
    </row>
    <row r="91" spans="3:14" s="901" customFormat="1" outlineLevel="1" x14ac:dyDescent="0.25">
      <c r="C91" s="1362" t="s">
        <v>1</v>
      </c>
      <c r="D91" s="625">
        <f ca="1">SUM(D81+D87)</f>
        <v>19765184</v>
      </c>
      <c r="E91" s="625">
        <f ca="1">SUM(E81+E87)</f>
        <v>18999518</v>
      </c>
      <c r="F91" s="1014">
        <f t="shared" ref="F91" ca="1" si="17">D91-E91</f>
        <v>765666</v>
      </c>
      <c r="H91" s="1622"/>
      <c r="I91" s="1622"/>
      <c r="J91" s="1622"/>
      <c r="K91" s="1622"/>
      <c r="L91" s="1622"/>
      <c r="M91" s="1622"/>
      <c r="N91" s="1614"/>
    </row>
    <row r="92" spans="3:14" s="901" customFormat="1" outlineLevel="1" x14ac:dyDescent="0.25">
      <c r="C92" s="1366" t="s">
        <v>424</v>
      </c>
      <c r="D92" s="1018">
        <f ca="1">SUM(D88,D82)</f>
        <v>1</v>
      </c>
      <c r="E92" s="1018">
        <f ca="1">SUM(E88,E82)</f>
        <v>1</v>
      </c>
      <c r="F92" s="1020">
        <f ca="1">D92-E92</f>
        <v>0</v>
      </c>
      <c r="H92" s="1623"/>
      <c r="I92" s="1623"/>
      <c r="J92" s="1623"/>
      <c r="K92" s="1623"/>
      <c r="L92" s="1623"/>
      <c r="M92" s="1623"/>
      <c r="N92" s="1614"/>
    </row>
    <row r="93" spans="3:14" s="901" customFormat="1" outlineLevel="1" x14ac:dyDescent="0.25">
      <c r="C93" s="1027"/>
      <c r="D93" s="1028"/>
      <c r="E93" s="1028"/>
      <c r="F93" s="1028"/>
      <c r="H93" s="1626"/>
      <c r="I93" s="1626"/>
      <c r="J93" s="1626"/>
      <c r="K93" s="1626"/>
      <c r="L93" s="1626"/>
      <c r="M93" s="1626"/>
      <c r="N93" s="1614"/>
    </row>
    <row r="94" spans="3:14" s="901" customFormat="1" outlineLevel="1" x14ac:dyDescent="0.25">
      <c r="C94" s="1015" t="s">
        <v>480</v>
      </c>
      <c r="D94" s="1016"/>
      <c r="E94" s="1016"/>
      <c r="F94" s="1016"/>
      <c r="H94" s="1615"/>
      <c r="I94" s="1615"/>
      <c r="J94" s="1615"/>
      <c r="K94" s="1615"/>
      <c r="L94" s="1615"/>
      <c r="M94" s="1615"/>
      <c r="N94" s="1614"/>
    </row>
    <row r="95" spans="3:14" s="901" customFormat="1" outlineLevel="1" x14ac:dyDescent="0.25">
      <c r="C95" s="1366" t="s">
        <v>481</v>
      </c>
      <c r="D95" s="1023" t="str">
        <f ca="1">Para!L23</f>
        <v>nein</v>
      </c>
      <c r="E95" s="1023" t="str">
        <f ca="1">Para_2!L23</f>
        <v>ja</v>
      </c>
      <c r="F95" s="1024"/>
      <c r="H95" s="1617"/>
      <c r="I95" s="1617"/>
      <c r="J95" s="1617"/>
      <c r="K95" s="1617"/>
      <c r="L95" s="1617"/>
      <c r="M95" s="1617"/>
      <c r="N95" s="1614"/>
    </row>
    <row r="96" spans="3:14" s="901" customFormat="1" outlineLevel="1" x14ac:dyDescent="0.25">
      <c r="C96" s="1362" t="s">
        <v>482</v>
      </c>
      <c r="D96" s="625">
        <f ca="1">IF(D95="nein",D91,SUM(Para!L24))</f>
        <v>19765184</v>
      </c>
      <c r="E96" s="625">
        <f ca="1">IF(E95="nein",E91,SUM(Para_2!L24))</f>
        <v>18500000</v>
      </c>
      <c r="F96" s="1014">
        <f t="shared" ref="F96" ca="1" si="18">D96-E96</f>
        <v>1265184</v>
      </c>
      <c r="H96" s="1622"/>
      <c r="I96" s="1622"/>
      <c r="J96" s="1622"/>
      <c r="K96" s="1622"/>
      <c r="L96" s="1622"/>
      <c r="M96" s="1622"/>
      <c r="N96" s="1614"/>
    </row>
    <row r="97" spans="3:14" s="901" customFormat="1" outlineLevel="1" x14ac:dyDescent="0.25">
      <c r="C97" s="1366" t="s">
        <v>483</v>
      </c>
      <c r="D97" s="625">
        <f ca="1">D91-D96</f>
        <v>0</v>
      </c>
      <c r="E97" s="625">
        <f ca="1">E91-E96</f>
        <v>499518</v>
      </c>
      <c r="F97" s="1014">
        <f ca="1">D97-E97</f>
        <v>-499518</v>
      </c>
      <c r="H97" s="1622"/>
      <c r="I97" s="1622"/>
      <c r="J97" s="1622"/>
      <c r="K97" s="1622"/>
      <c r="L97" s="1622"/>
      <c r="M97" s="1622"/>
      <c r="N97" s="1614"/>
    </row>
    <row r="98" spans="3:14" s="901" customFormat="1" outlineLevel="1" x14ac:dyDescent="0.25">
      <c r="C98" s="1027"/>
      <c r="D98" s="1028"/>
      <c r="E98" s="1028"/>
      <c r="F98" s="1028"/>
      <c r="H98" s="1626"/>
      <c r="I98" s="1626"/>
      <c r="J98" s="1626"/>
      <c r="K98" s="1626"/>
      <c r="L98" s="1626"/>
      <c r="M98" s="1626"/>
      <c r="N98" s="1614"/>
    </row>
    <row r="99" spans="3:14" s="1011" customFormat="1" x14ac:dyDescent="0.25">
      <c r="C99" s="1012" t="s">
        <v>425</v>
      </c>
      <c r="D99" s="1010"/>
      <c r="E99" s="1010"/>
      <c r="F99" s="1010"/>
      <c r="H99" s="1590"/>
      <c r="I99" s="1590"/>
      <c r="J99" s="1590"/>
      <c r="K99" s="1590"/>
      <c r="L99" s="1590"/>
      <c r="M99" s="1590"/>
      <c r="N99" s="1591"/>
    </row>
    <row r="100" spans="3:14" s="901" customFormat="1" outlineLevel="1" x14ac:dyDescent="0.25">
      <c r="C100" s="881"/>
      <c r="D100" s="881"/>
      <c r="E100" s="881"/>
      <c r="F100" s="881"/>
      <c r="H100" s="1429"/>
      <c r="I100" s="1429"/>
      <c r="J100" s="1429"/>
      <c r="K100" s="1429"/>
      <c r="L100" s="1429"/>
      <c r="M100" s="1429"/>
      <c r="N100" s="1614"/>
    </row>
    <row r="101" spans="3:14" s="901" customFormat="1" outlineLevel="1" x14ac:dyDescent="0.25">
      <c r="C101" s="1015" t="s">
        <v>421</v>
      </c>
      <c r="D101" s="1016"/>
      <c r="E101" s="1016"/>
      <c r="F101" s="1016"/>
      <c r="H101" s="1615"/>
      <c r="I101" s="1615"/>
      <c r="J101" s="1615"/>
      <c r="K101" s="1615"/>
      <c r="L101" s="1615"/>
      <c r="M101" s="1615"/>
      <c r="N101" s="1614"/>
    </row>
    <row r="102" spans="3:14" s="901" customFormat="1" outlineLevel="1" x14ac:dyDescent="0.25">
      <c r="C102" s="1358" t="s">
        <v>332</v>
      </c>
      <c r="D102" s="578">
        <f ca="1">SUM(VI!F15)</f>
        <v>2606339</v>
      </c>
      <c r="E102" s="578">
        <f ca="1">SUM(VI_2!F15)</f>
        <v>1996842.83</v>
      </c>
      <c r="F102" s="911">
        <f t="shared" ref="F102:F113" ca="1" si="19">D102-E102</f>
        <v>609496.16999999993</v>
      </c>
      <c r="H102" s="1618"/>
      <c r="I102" s="1618"/>
      <c r="J102" s="1618"/>
      <c r="K102" s="1618"/>
      <c r="L102" s="1618"/>
      <c r="M102" s="1618"/>
      <c r="N102" s="1614"/>
    </row>
    <row r="103" spans="3:14" s="901" customFormat="1" outlineLevel="1" x14ac:dyDescent="0.25">
      <c r="C103" s="1359" t="s">
        <v>331</v>
      </c>
      <c r="D103" s="582">
        <f ca="1">SUM(VI!F16)</f>
        <v>3680001</v>
      </c>
      <c r="E103" s="582">
        <f ca="1">SUM(VI_2!F16)</f>
        <v>3070252.1399999997</v>
      </c>
      <c r="F103" s="912">
        <f t="shared" ca="1" si="19"/>
        <v>609748.86000000034</v>
      </c>
      <c r="H103" s="1619"/>
      <c r="I103" s="1619"/>
      <c r="J103" s="1619"/>
      <c r="K103" s="1619"/>
      <c r="L103" s="1619"/>
      <c r="M103" s="1619"/>
      <c r="N103" s="1614"/>
    </row>
    <row r="104" spans="3:14" s="901" customFormat="1" outlineLevel="1" x14ac:dyDescent="0.25">
      <c r="C104" s="1359" t="s">
        <v>330</v>
      </c>
      <c r="D104" s="622">
        <f ca="1">SUM(VI!F17)</f>
        <v>2608698</v>
      </c>
      <c r="E104" s="622">
        <f ca="1">SUM(VI_2!F17)</f>
        <v>2810201.5604960197</v>
      </c>
      <c r="F104" s="1013">
        <f t="shared" ca="1" si="19"/>
        <v>-201503.56049601967</v>
      </c>
      <c r="H104" s="1620"/>
      <c r="I104" s="1620"/>
      <c r="J104" s="1620"/>
      <c r="K104" s="1620"/>
      <c r="L104" s="1620"/>
      <c r="M104" s="1620"/>
      <c r="N104" s="1614"/>
    </row>
    <row r="105" spans="3:14" s="901" customFormat="1" outlineLevel="1" x14ac:dyDescent="0.25">
      <c r="C105" s="1359" t="s">
        <v>8</v>
      </c>
      <c r="D105" s="582">
        <f ca="1">SUM(VI!F18)</f>
        <v>764067</v>
      </c>
      <c r="E105" s="582">
        <f ca="1">SUM(VI_2!F18)</f>
        <v>726952.2150529814</v>
      </c>
      <c r="F105" s="912">
        <f t="shared" ca="1" si="19"/>
        <v>37114.784947018605</v>
      </c>
      <c r="H105" s="1619"/>
      <c r="I105" s="1619"/>
      <c r="J105" s="1619"/>
      <c r="K105" s="1619"/>
      <c r="L105" s="1619"/>
      <c r="M105" s="1619"/>
      <c r="N105" s="1614"/>
    </row>
    <row r="106" spans="3:14" s="901" customFormat="1" outlineLevel="1" x14ac:dyDescent="0.25">
      <c r="C106" s="1359" t="s">
        <v>329</v>
      </c>
      <c r="D106" s="582">
        <f ca="1">SUM(VI!F19)</f>
        <v>232757</v>
      </c>
      <c r="E106" s="582">
        <f ca="1">SUM(VI_2!F19)</f>
        <v>0</v>
      </c>
      <c r="F106" s="912">
        <f t="shared" ca="1" si="19"/>
        <v>232757</v>
      </c>
      <c r="H106" s="1619"/>
      <c r="I106" s="1619"/>
      <c r="J106" s="1619"/>
      <c r="K106" s="1619"/>
      <c r="L106" s="1619"/>
      <c r="M106" s="1619"/>
      <c r="N106" s="1614"/>
    </row>
    <row r="107" spans="3:14" s="901" customFormat="1" outlineLevel="1" x14ac:dyDescent="0.25">
      <c r="C107" s="1359" t="s">
        <v>185</v>
      </c>
      <c r="D107" s="582">
        <f ca="1">SUM(VI!F20)</f>
        <v>2193115</v>
      </c>
      <c r="E107" s="582">
        <f ca="1">SUM(VI_2!F20)</f>
        <v>2209311.5155833666</v>
      </c>
      <c r="F107" s="912">
        <f t="shared" ca="1" si="19"/>
        <v>-16196.515583366621</v>
      </c>
      <c r="H107" s="1619"/>
      <c r="I107" s="1619"/>
      <c r="J107" s="1619"/>
      <c r="K107" s="1619"/>
      <c r="L107" s="1619"/>
      <c r="M107" s="1619"/>
      <c r="N107" s="1614"/>
    </row>
    <row r="108" spans="3:14" s="901" customFormat="1" outlineLevel="1" x14ac:dyDescent="0.25">
      <c r="C108" s="1360" t="s">
        <v>194</v>
      </c>
      <c r="D108" s="582">
        <f ca="1">SUM(VI!F21)</f>
        <v>271531</v>
      </c>
      <c r="E108" s="582">
        <f ca="1">SUM(VI_2!F21)</f>
        <v>271531</v>
      </c>
      <c r="F108" s="912">
        <f t="shared" ca="1" si="19"/>
        <v>0</v>
      </c>
      <c r="H108" s="1619"/>
      <c r="I108" s="1619"/>
      <c r="J108" s="1619"/>
      <c r="K108" s="1619"/>
      <c r="L108" s="1619"/>
      <c r="M108" s="1619"/>
      <c r="N108" s="1614"/>
    </row>
    <row r="109" spans="3:14" s="901" customFormat="1" outlineLevel="1" x14ac:dyDescent="0.25">
      <c r="C109" s="1359" t="s">
        <v>12</v>
      </c>
      <c r="D109" s="582">
        <f ca="1">SUM(VI!F22)</f>
        <v>3783172</v>
      </c>
      <c r="E109" s="582">
        <f ca="1">SUM(VI_2!F22)</f>
        <v>3481479.3099999996</v>
      </c>
      <c r="F109" s="912">
        <f t="shared" ca="1" si="19"/>
        <v>301692.69000000041</v>
      </c>
      <c r="H109" s="1619"/>
      <c r="I109" s="1619"/>
      <c r="J109" s="1619"/>
      <c r="K109" s="1619"/>
      <c r="L109" s="1619"/>
      <c r="M109" s="1619"/>
      <c r="N109" s="1614"/>
    </row>
    <row r="110" spans="3:14" s="901" customFormat="1" outlineLevel="1" x14ac:dyDescent="0.25">
      <c r="C110" s="1359" t="s">
        <v>193</v>
      </c>
      <c r="D110" s="582">
        <f ca="1">SUM(VI!F23)</f>
        <v>0</v>
      </c>
      <c r="E110" s="582">
        <f ca="1">SUM(VI_2!F23)</f>
        <v>0</v>
      </c>
      <c r="F110" s="912">
        <f t="shared" ca="1" si="19"/>
        <v>0</v>
      </c>
      <c r="H110" s="1619"/>
      <c r="I110" s="1619"/>
      <c r="J110" s="1619"/>
      <c r="K110" s="1619"/>
      <c r="L110" s="1619"/>
      <c r="M110" s="1619"/>
      <c r="N110" s="1614"/>
    </row>
    <row r="111" spans="3:14" s="901" customFormat="1" outlineLevel="1" x14ac:dyDescent="0.25">
      <c r="C111" s="1359" t="s">
        <v>14</v>
      </c>
      <c r="D111" s="582">
        <f ca="1">SUM(VI!F24)</f>
        <v>0</v>
      </c>
      <c r="E111" s="582">
        <f ca="1">SUM(VI_2!F24)</f>
        <v>0</v>
      </c>
      <c r="F111" s="912">
        <f t="shared" ca="1" si="19"/>
        <v>0</v>
      </c>
      <c r="H111" s="1619"/>
      <c r="I111" s="1619"/>
      <c r="J111" s="1619"/>
      <c r="K111" s="1619"/>
      <c r="L111" s="1619"/>
      <c r="M111" s="1619"/>
      <c r="N111" s="1614"/>
    </row>
    <row r="112" spans="3:14" s="901" customFormat="1" outlineLevel="1" x14ac:dyDescent="0.25">
      <c r="C112" s="1361" t="s">
        <v>15</v>
      </c>
      <c r="D112" s="586">
        <f ca="1">SUM(VI!F25)</f>
        <v>3625505</v>
      </c>
      <c r="E112" s="586">
        <f ca="1">SUM(VI_2!F25)</f>
        <v>3923916.3888676325</v>
      </c>
      <c r="F112" s="913">
        <f t="shared" ca="1" si="19"/>
        <v>-298411.38886763249</v>
      </c>
      <c r="H112" s="1621"/>
      <c r="I112" s="1621"/>
      <c r="J112" s="1621"/>
      <c r="K112" s="1621"/>
      <c r="L112" s="1621"/>
      <c r="M112" s="1621"/>
      <c r="N112" s="1614"/>
    </row>
    <row r="113" spans="3:14" s="901" customFormat="1" outlineLevel="1" x14ac:dyDescent="0.25">
      <c r="C113" s="1362" t="s">
        <v>1</v>
      </c>
      <c r="D113" s="625">
        <f ca="1">SUM(VI!F27)</f>
        <v>19765185</v>
      </c>
      <c r="E113" s="625">
        <f ca="1">SUM(VI_2!F27)</f>
        <v>18490486.959999997</v>
      </c>
      <c r="F113" s="1014">
        <f t="shared" ca="1" si="19"/>
        <v>1274698.0400000028</v>
      </c>
      <c r="H113" s="1622"/>
      <c r="I113" s="1622"/>
      <c r="J113" s="1622"/>
      <c r="K113" s="1622"/>
      <c r="L113" s="1622"/>
      <c r="M113" s="1622"/>
      <c r="N113" s="1614"/>
    </row>
    <row r="114" spans="3:14" s="901" customFormat="1" outlineLevel="1" x14ac:dyDescent="0.25">
      <c r="C114" s="1366" t="s">
        <v>424</v>
      </c>
      <c r="D114" s="1018">
        <f ca="1">SUM(D129+D144+D159+D176)</f>
        <v>1</v>
      </c>
      <c r="E114" s="1018">
        <f ca="1">SUM(E129+E144+E159+E176)</f>
        <v>1</v>
      </c>
      <c r="F114" s="1020">
        <f ca="1">D114-E114</f>
        <v>0</v>
      </c>
      <c r="H114" s="1623"/>
      <c r="I114" s="1623"/>
      <c r="J114" s="1623"/>
      <c r="K114" s="1623"/>
      <c r="L114" s="1623"/>
      <c r="M114" s="1623"/>
      <c r="N114" s="1614"/>
    </row>
    <row r="115" spans="3:14" s="901" customFormat="1" outlineLevel="1" x14ac:dyDescent="0.25">
      <c r="C115" s="881"/>
      <c r="D115" s="881"/>
      <c r="E115" s="881"/>
      <c r="F115" s="881"/>
      <c r="H115" s="1429"/>
      <c r="I115" s="1429"/>
      <c r="J115" s="1429"/>
      <c r="K115" s="1429"/>
      <c r="L115" s="1429"/>
      <c r="M115" s="1429"/>
      <c r="N115" s="1614"/>
    </row>
    <row r="116" spans="3:14" s="901" customFormat="1" outlineLevel="1" x14ac:dyDescent="0.25">
      <c r="C116" s="1015" t="s">
        <v>418</v>
      </c>
      <c r="D116" s="1016"/>
      <c r="E116" s="1016"/>
      <c r="F116" s="1016"/>
      <c r="H116" s="1615"/>
      <c r="I116" s="1615"/>
      <c r="J116" s="1615"/>
      <c r="K116" s="1615"/>
      <c r="L116" s="1615"/>
      <c r="M116" s="1615"/>
      <c r="N116" s="1614"/>
    </row>
    <row r="117" spans="3:14" s="901" customFormat="1" outlineLevel="1" x14ac:dyDescent="0.25">
      <c r="C117" s="1358" t="s">
        <v>332</v>
      </c>
      <c r="D117" s="578">
        <f ca="1">SUM(VI!B15)</f>
        <v>1032391</v>
      </c>
      <c r="E117" s="578">
        <f ca="1">SUM(VI_2!B15)</f>
        <v>1046194.56</v>
      </c>
      <c r="F117" s="911">
        <f ca="1">D117-E117</f>
        <v>-13803.560000000056</v>
      </c>
      <c r="H117" s="1618"/>
      <c r="I117" s="1618"/>
      <c r="J117" s="1618"/>
      <c r="K117" s="1618"/>
      <c r="L117" s="1618"/>
      <c r="M117" s="1618"/>
      <c r="N117" s="1614"/>
    </row>
    <row r="118" spans="3:14" s="901" customFormat="1" outlineLevel="1" x14ac:dyDescent="0.25">
      <c r="C118" s="1359" t="s">
        <v>331</v>
      </c>
      <c r="D118" s="582">
        <f ca="1">SUM(VI!B16)</f>
        <v>1645221</v>
      </c>
      <c r="E118" s="582">
        <f ca="1">SUM(VI_2!B16)</f>
        <v>2427166.17</v>
      </c>
      <c r="F118" s="912">
        <f t="shared" ref="F118:F127" ca="1" si="20">D118-E118</f>
        <v>-781945.16999999993</v>
      </c>
      <c r="H118" s="1619"/>
      <c r="I118" s="1619"/>
      <c r="J118" s="1619"/>
      <c r="K118" s="1619"/>
      <c r="L118" s="1619"/>
      <c r="M118" s="1619"/>
      <c r="N118" s="1614"/>
    </row>
    <row r="119" spans="3:14" s="901" customFormat="1" outlineLevel="1" x14ac:dyDescent="0.25">
      <c r="C119" s="1359" t="s">
        <v>330</v>
      </c>
      <c r="D119" s="622">
        <f ca="1">SUM(VI!B17)</f>
        <v>1465044</v>
      </c>
      <c r="E119" s="622">
        <f ca="1">SUM(VI_2!B17)</f>
        <v>1509218.8800000001</v>
      </c>
      <c r="F119" s="1013">
        <f t="shared" ca="1" si="20"/>
        <v>-44174.880000000121</v>
      </c>
      <c r="H119" s="1620"/>
      <c r="I119" s="1620"/>
      <c r="J119" s="1620"/>
      <c r="K119" s="1620"/>
      <c r="L119" s="1620"/>
      <c r="M119" s="1620"/>
      <c r="N119" s="1614"/>
    </row>
    <row r="120" spans="3:14" s="901" customFormat="1" outlineLevel="1" x14ac:dyDescent="0.25">
      <c r="C120" s="1359" t="s">
        <v>8</v>
      </c>
      <c r="D120" s="582">
        <f ca="1">SUM(VI!B18)</f>
        <v>764067</v>
      </c>
      <c r="E120" s="582">
        <f ca="1">SUM(VI_2!B18)</f>
        <v>169270.79</v>
      </c>
      <c r="F120" s="912">
        <f t="shared" ca="1" si="20"/>
        <v>594796.21</v>
      </c>
      <c r="H120" s="1619"/>
      <c r="I120" s="1619"/>
      <c r="J120" s="1619"/>
      <c r="K120" s="1619"/>
      <c r="L120" s="1619"/>
      <c r="M120" s="1619"/>
      <c r="N120" s="1614"/>
    </row>
    <row r="121" spans="3:14" s="901" customFormat="1" outlineLevel="1" x14ac:dyDescent="0.25">
      <c r="C121" s="1359" t="s">
        <v>329</v>
      </c>
      <c r="D121" s="582">
        <f ca="1">SUM(VI!B19)</f>
        <v>0</v>
      </c>
      <c r="E121" s="582">
        <f ca="1">SUM(VI_2!B19)</f>
        <v>0</v>
      </c>
      <c r="F121" s="912">
        <f t="shared" ca="1" si="20"/>
        <v>0</v>
      </c>
      <c r="H121" s="1619"/>
      <c r="I121" s="1619"/>
      <c r="J121" s="1619"/>
      <c r="K121" s="1619"/>
      <c r="L121" s="1619"/>
      <c r="M121" s="1619"/>
      <c r="N121" s="1614"/>
    </row>
    <row r="122" spans="3:14" s="901" customFormat="1" outlineLevel="1" x14ac:dyDescent="0.25">
      <c r="C122" s="1359" t="s">
        <v>185</v>
      </c>
      <c r="D122" s="582">
        <f ca="1">SUM(VI!B20)</f>
        <v>1344436</v>
      </c>
      <c r="E122" s="582">
        <f ca="1">SUM(VI_2!B20)</f>
        <v>1370645.76</v>
      </c>
      <c r="F122" s="912">
        <f t="shared" ca="1" si="20"/>
        <v>-26209.760000000009</v>
      </c>
      <c r="H122" s="1619"/>
      <c r="I122" s="1619"/>
      <c r="J122" s="1619"/>
      <c r="K122" s="1619"/>
      <c r="L122" s="1619"/>
      <c r="M122" s="1619"/>
      <c r="N122" s="1614"/>
    </row>
    <row r="123" spans="3:14" s="901" customFormat="1" outlineLevel="1" x14ac:dyDescent="0.25">
      <c r="C123" s="1360" t="s">
        <v>194</v>
      </c>
      <c r="D123" s="582">
        <f ca="1">SUM(VI!B21)</f>
        <v>0</v>
      </c>
      <c r="E123" s="582">
        <f ca="1">SUM(VI_2!B21)</f>
        <v>0</v>
      </c>
      <c r="F123" s="912">
        <f t="shared" ca="1" si="20"/>
        <v>0</v>
      </c>
      <c r="H123" s="1619"/>
      <c r="I123" s="1619"/>
      <c r="J123" s="1619"/>
      <c r="K123" s="1619"/>
      <c r="L123" s="1619"/>
      <c r="M123" s="1619"/>
      <c r="N123" s="1614"/>
    </row>
    <row r="124" spans="3:14" s="901" customFormat="1" outlineLevel="1" x14ac:dyDescent="0.25">
      <c r="C124" s="1359" t="s">
        <v>12</v>
      </c>
      <c r="D124" s="582">
        <f ca="1">SUM(VI!B22)</f>
        <v>1874171</v>
      </c>
      <c r="E124" s="582">
        <f ca="1">SUM(VI_2!B22)</f>
        <v>1983534.0999999999</v>
      </c>
      <c r="F124" s="912">
        <f t="shared" ca="1" si="20"/>
        <v>-109363.09999999986</v>
      </c>
      <c r="H124" s="1619"/>
      <c r="I124" s="1619"/>
      <c r="J124" s="1619"/>
      <c r="K124" s="1619"/>
      <c r="L124" s="1619"/>
      <c r="M124" s="1619"/>
      <c r="N124" s="1614"/>
    </row>
    <row r="125" spans="3:14" s="901" customFormat="1" outlineLevel="1" x14ac:dyDescent="0.25">
      <c r="C125" s="1359" t="s">
        <v>193</v>
      </c>
      <c r="D125" s="582">
        <f ca="1">SUM(VI!B23)</f>
        <v>0</v>
      </c>
      <c r="E125" s="582">
        <f ca="1">SUM(VI_2!B23)</f>
        <v>0</v>
      </c>
      <c r="F125" s="912">
        <f t="shared" ca="1" si="20"/>
        <v>0</v>
      </c>
      <c r="H125" s="1619"/>
      <c r="I125" s="1619"/>
      <c r="J125" s="1619"/>
      <c r="K125" s="1619"/>
      <c r="L125" s="1619"/>
      <c r="M125" s="1619"/>
      <c r="N125" s="1614"/>
    </row>
    <row r="126" spans="3:14" s="901" customFormat="1" outlineLevel="1" x14ac:dyDescent="0.25">
      <c r="C126" s="1359" t="s">
        <v>14</v>
      </c>
      <c r="D126" s="582">
        <f ca="1">SUM(VI!B24)</f>
        <v>0</v>
      </c>
      <c r="E126" s="582">
        <f ca="1">SUM(VI_2!B24)</f>
        <v>0</v>
      </c>
      <c r="F126" s="912">
        <f t="shared" ca="1" si="20"/>
        <v>0</v>
      </c>
      <c r="H126" s="1619"/>
      <c r="I126" s="1619"/>
      <c r="J126" s="1619"/>
      <c r="K126" s="1619"/>
      <c r="L126" s="1619"/>
      <c r="M126" s="1619"/>
      <c r="N126" s="1614"/>
    </row>
    <row r="127" spans="3:14" s="901" customFormat="1" outlineLevel="1" x14ac:dyDescent="0.25">
      <c r="C127" s="1361" t="s">
        <v>15</v>
      </c>
      <c r="D127" s="586">
        <f ca="1">SUM(VI!B25)</f>
        <v>1797932</v>
      </c>
      <c r="E127" s="586">
        <f ca="1">SUM(VI_2!B25)</f>
        <v>1908131.7</v>
      </c>
      <c r="F127" s="913">
        <f t="shared" ca="1" si="20"/>
        <v>-110199.69999999995</v>
      </c>
      <c r="H127" s="1621"/>
      <c r="I127" s="1621"/>
      <c r="J127" s="1621"/>
      <c r="K127" s="1621"/>
      <c r="L127" s="1621"/>
      <c r="M127" s="1621"/>
      <c r="N127" s="1614"/>
    </row>
    <row r="128" spans="3:14" s="901" customFormat="1" outlineLevel="1" x14ac:dyDescent="0.25">
      <c r="C128" s="1362" t="s">
        <v>1</v>
      </c>
      <c r="D128" s="625">
        <f ca="1">VI!B27</f>
        <v>9923262</v>
      </c>
      <c r="E128" s="625">
        <f ca="1">VI_2!B27</f>
        <v>10414161.959999999</v>
      </c>
      <c r="F128" s="1014">
        <f ca="1">D128-E128</f>
        <v>-490899.95999999903</v>
      </c>
      <c r="H128" s="1622"/>
      <c r="I128" s="1622"/>
      <c r="J128" s="1622"/>
      <c r="K128" s="1622"/>
      <c r="L128" s="1622"/>
      <c r="M128" s="1622"/>
      <c r="N128" s="1614"/>
    </row>
    <row r="129" spans="3:14" s="1019" customFormat="1" ht="12" outlineLevel="1" x14ac:dyDescent="0.2">
      <c r="C129" s="1366" t="s">
        <v>424</v>
      </c>
      <c r="D129" s="1018">
        <f ca="1">SUM(D128/D$113)</f>
        <v>0.502057633156482</v>
      </c>
      <c r="E129" s="1018">
        <f ca="1">SUM(E128/E$113)</f>
        <v>0.56321729019515232</v>
      </c>
      <c r="F129" s="1020">
        <f ca="1">D129-E129</f>
        <v>-6.1159657038670323E-2</v>
      </c>
      <c r="H129" s="1623"/>
      <c r="I129" s="1623"/>
      <c r="J129" s="1623"/>
      <c r="K129" s="1623"/>
      <c r="L129" s="1623"/>
      <c r="M129" s="1623"/>
      <c r="N129" s="1627"/>
    </row>
    <row r="130" spans="3:14" s="901" customFormat="1" outlineLevel="1" x14ac:dyDescent="0.25">
      <c r="C130" s="881"/>
      <c r="D130" s="881"/>
      <c r="E130" s="881"/>
      <c r="F130" s="881"/>
      <c r="H130" s="1429"/>
      <c r="I130" s="1429"/>
      <c r="J130" s="1429"/>
      <c r="K130" s="1429"/>
      <c r="L130" s="1429"/>
      <c r="M130" s="1429"/>
      <c r="N130" s="1614"/>
    </row>
    <row r="131" spans="3:14" outlineLevel="1" x14ac:dyDescent="0.25">
      <c r="C131" s="1015" t="s">
        <v>420</v>
      </c>
      <c r="D131" s="1016"/>
      <c r="E131" s="1016"/>
      <c r="F131" s="1016"/>
      <c r="H131" s="1615"/>
      <c r="I131" s="1615"/>
      <c r="J131" s="1615"/>
      <c r="K131" s="1615"/>
      <c r="L131" s="1615"/>
      <c r="M131" s="1615"/>
    </row>
    <row r="132" spans="3:14" outlineLevel="1" x14ac:dyDescent="0.25">
      <c r="C132" s="1358" t="s">
        <v>332</v>
      </c>
      <c r="D132" s="578">
        <f ca="1">SUM(VI!E15)</f>
        <v>303388</v>
      </c>
      <c r="E132" s="578">
        <f ca="1">SUM(VI_2!E15)</f>
        <v>303388</v>
      </c>
      <c r="F132" s="911">
        <f t="shared" ref="F132:F143" ca="1" si="21">D132-E132</f>
        <v>0</v>
      </c>
      <c r="H132" s="1618"/>
      <c r="I132" s="1618"/>
      <c r="J132" s="1618"/>
      <c r="K132" s="1618"/>
      <c r="L132" s="1618"/>
      <c r="M132" s="1618"/>
    </row>
    <row r="133" spans="3:14" outlineLevel="1" x14ac:dyDescent="0.25">
      <c r="C133" s="1359" t="s">
        <v>331</v>
      </c>
      <c r="D133" s="582">
        <f ca="1">SUM(VI!E16)</f>
        <v>32812</v>
      </c>
      <c r="E133" s="582">
        <f ca="1">SUM(VI_2!E16)</f>
        <v>32812</v>
      </c>
      <c r="F133" s="912">
        <f t="shared" ca="1" si="21"/>
        <v>0</v>
      </c>
      <c r="H133" s="1619"/>
      <c r="I133" s="1619"/>
      <c r="J133" s="1619"/>
      <c r="K133" s="1619"/>
      <c r="L133" s="1619"/>
      <c r="M133" s="1619"/>
    </row>
    <row r="134" spans="3:14" outlineLevel="1" x14ac:dyDescent="0.25">
      <c r="C134" s="1359" t="s">
        <v>330</v>
      </c>
      <c r="D134" s="622">
        <f ca="1">SUM(VI!E17)</f>
        <v>177801</v>
      </c>
      <c r="E134" s="622">
        <f ca="1">SUM(VI_2!E17)</f>
        <v>177801</v>
      </c>
      <c r="F134" s="1013">
        <f t="shared" ca="1" si="21"/>
        <v>0</v>
      </c>
      <c r="H134" s="1620"/>
      <c r="I134" s="1620"/>
      <c r="J134" s="1620"/>
      <c r="K134" s="1620"/>
      <c r="L134" s="1620"/>
      <c r="M134" s="1620"/>
    </row>
    <row r="135" spans="3:14" outlineLevel="1" x14ac:dyDescent="0.25">
      <c r="C135" s="1359" t="s">
        <v>8</v>
      </c>
      <c r="D135" s="582">
        <f ca="1">SUM(VI!E18)</f>
        <v>0</v>
      </c>
      <c r="E135" s="582">
        <f ca="1">SUM(VI_2!E18)</f>
        <v>0</v>
      </c>
      <c r="F135" s="912">
        <f t="shared" ca="1" si="21"/>
        <v>0</v>
      </c>
      <c r="H135" s="1619"/>
      <c r="I135" s="1619"/>
      <c r="J135" s="1619"/>
      <c r="K135" s="1619"/>
      <c r="L135" s="1619"/>
      <c r="M135" s="1619"/>
    </row>
    <row r="136" spans="3:14" outlineLevel="1" x14ac:dyDescent="0.25">
      <c r="C136" s="1359" t="s">
        <v>329</v>
      </c>
      <c r="D136" s="582">
        <f ca="1">SUM(VI!E19)</f>
        <v>0</v>
      </c>
      <c r="E136" s="582">
        <f ca="1">SUM(VI_2!E19)</f>
        <v>0</v>
      </c>
      <c r="F136" s="912">
        <f t="shared" ca="1" si="21"/>
        <v>0</v>
      </c>
      <c r="H136" s="1619"/>
      <c r="I136" s="1619"/>
      <c r="J136" s="1619"/>
      <c r="K136" s="1619"/>
      <c r="L136" s="1619"/>
      <c r="M136" s="1619"/>
    </row>
    <row r="137" spans="3:14" outlineLevel="1" x14ac:dyDescent="0.25">
      <c r="C137" s="1359" t="s">
        <v>185</v>
      </c>
      <c r="D137" s="582">
        <f ca="1">SUM(VI!E20)</f>
        <v>19177</v>
      </c>
      <c r="E137" s="582">
        <f ca="1">SUM(VI_2!E20)</f>
        <v>19177</v>
      </c>
      <c r="F137" s="912">
        <f t="shared" ca="1" si="21"/>
        <v>0</v>
      </c>
      <c r="H137" s="1619"/>
      <c r="I137" s="1619"/>
      <c r="J137" s="1619"/>
      <c r="K137" s="1619"/>
      <c r="L137" s="1619"/>
      <c r="M137" s="1619"/>
    </row>
    <row r="138" spans="3:14" outlineLevel="1" x14ac:dyDescent="0.25">
      <c r="C138" s="1360" t="s">
        <v>194</v>
      </c>
      <c r="D138" s="582">
        <f ca="1">SUM(VI!E21)</f>
        <v>271531</v>
      </c>
      <c r="E138" s="582">
        <f ca="1">SUM(VI_2!E21)</f>
        <v>271531</v>
      </c>
      <c r="F138" s="912">
        <f t="shared" ca="1" si="21"/>
        <v>0</v>
      </c>
      <c r="H138" s="1619"/>
      <c r="I138" s="1619"/>
      <c r="J138" s="1619"/>
      <c r="K138" s="1619"/>
      <c r="L138" s="1619"/>
      <c r="M138" s="1619"/>
    </row>
    <row r="139" spans="3:14" outlineLevel="1" x14ac:dyDescent="0.25">
      <c r="C139" s="1359" t="s">
        <v>12</v>
      </c>
      <c r="D139" s="582">
        <f ca="1">SUM(VI!E22)</f>
        <v>0</v>
      </c>
      <c r="E139" s="582">
        <f ca="1">SUM(VI_2!E22)</f>
        <v>0</v>
      </c>
      <c r="F139" s="912">
        <f t="shared" ca="1" si="21"/>
        <v>0</v>
      </c>
      <c r="H139" s="1619"/>
      <c r="I139" s="1619"/>
      <c r="J139" s="1619"/>
      <c r="K139" s="1619"/>
      <c r="L139" s="1619"/>
      <c r="M139" s="1619"/>
    </row>
    <row r="140" spans="3:14" outlineLevel="1" x14ac:dyDescent="0.25">
      <c r="C140" s="1359" t="s">
        <v>193</v>
      </c>
      <c r="D140" s="582">
        <f ca="1">SUM(VI!E23)</f>
        <v>0</v>
      </c>
      <c r="E140" s="582">
        <f ca="1">SUM(VI_2!E23)</f>
        <v>0</v>
      </c>
      <c r="F140" s="912">
        <f t="shared" ca="1" si="21"/>
        <v>0</v>
      </c>
      <c r="H140" s="1619"/>
      <c r="I140" s="1619"/>
      <c r="J140" s="1619"/>
      <c r="K140" s="1619"/>
      <c r="L140" s="1619"/>
      <c r="M140" s="1619"/>
    </row>
    <row r="141" spans="3:14" outlineLevel="1" x14ac:dyDescent="0.25">
      <c r="C141" s="1359" t="s">
        <v>14</v>
      </c>
      <c r="D141" s="582">
        <f ca="1">SUM(VI!E24)</f>
        <v>0</v>
      </c>
      <c r="E141" s="582">
        <f ca="1">SUM(VI_2!E24)</f>
        <v>0</v>
      </c>
      <c r="F141" s="912">
        <f t="shared" ca="1" si="21"/>
        <v>0</v>
      </c>
      <c r="H141" s="1619"/>
      <c r="I141" s="1619"/>
      <c r="J141" s="1619"/>
      <c r="K141" s="1619"/>
      <c r="L141" s="1619"/>
      <c r="M141" s="1619"/>
    </row>
    <row r="142" spans="3:14" outlineLevel="1" x14ac:dyDescent="0.25">
      <c r="C142" s="1361" t="s">
        <v>15</v>
      </c>
      <c r="D142" s="586">
        <f ca="1">SUM(VI!E25)</f>
        <v>71616</v>
      </c>
      <c r="E142" s="586">
        <f ca="1">SUM(VI_2!E25)</f>
        <v>71616</v>
      </c>
      <c r="F142" s="913">
        <f t="shared" ca="1" si="21"/>
        <v>0</v>
      </c>
      <c r="H142" s="1621"/>
      <c r="I142" s="1621"/>
      <c r="J142" s="1621"/>
      <c r="K142" s="1621"/>
      <c r="L142" s="1621"/>
      <c r="M142" s="1621"/>
    </row>
    <row r="143" spans="3:14" outlineLevel="1" x14ac:dyDescent="0.25">
      <c r="C143" s="1362" t="s">
        <v>1</v>
      </c>
      <c r="D143" s="625">
        <f ca="1">VI!E27</f>
        <v>876325</v>
      </c>
      <c r="E143" s="625">
        <f ca="1">VI_2!E27</f>
        <v>876325</v>
      </c>
      <c r="F143" s="1014">
        <f t="shared" ca="1" si="21"/>
        <v>0</v>
      </c>
      <c r="H143" s="1622"/>
      <c r="I143" s="1622"/>
      <c r="J143" s="1622"/>
      <c r="K143" s="1622"/>
      <c r="L143" s="1622"/>
      <c r="M143" s="1622"/>
    </row>
    <row r="144" spans="3:14" s="1019" customFormat="1" ht="12" outlineLevel="1" x14ac:dyDescent="0.2">
      <c r="C144" s="1366" t="s">
        <v>424</v>
      </c>
      <c r="D144" s="1018">
        <f ca="1">SUM(D143/D$113)</f>
        <v>4.4336797252340417E-2</v>
      </c>
      <c r="E144" s="1018">
        <f ca="1">SUM(E143/E$113)</f>
        <v>4.7393289419350164E-2</v>
      </c>
      <c r="F144" s="1020">
        <f ca="1">D144-E144</f>
        <v>-3.0564921670097472E-3</v>
      </c>
      <c r="H144" s="1623"/>
      <c r="I144" s="1623"/>
      <c r="J144" s="1623"/>
      <c r="K144" s="1623"/>
      <c r="L144" s="1623"/>
      <c r="M144" s="1623"/>
      <c r="N144" s="1627"/>
    </row>
    <row r="145" spans="3:14" outlineLevel="1" x14ac:dyDescent="0.25"/>
    <row r="146" spans="3:14" outlineLevel="1" x14ac:dyDescent="0.25">
      <c r="C146" s="1015" t="s">
        <v>419</v>
      </c>
      <c r="D146" s="1016"/>
      <c r="E146" s="1016"/>
      <c r="F146" s="1016"/>
      <c r="H146" s="1615"/>
      <c r="I146" s="1615"/>
      <c r="J146" s="1615"/>
      <c r="K146" s="1615"/>
      <c r="L146" s="1615"/>
      <c r="M146" s="1615"/>
    </row>
    <row r="147" spans="3:14" outlineLevel="1" x14ac:dyDescent="0.25">
      <c r="C147" s="1358" t="s">
        <v>332</v>
      </c>
      <c r="D147" s="578">
        <f ca="1">SUM(VI!D15)</f>
        <v>0</v>
      </c>
      <c r="E147" s="578">
        <f ca="1">SUM(VI_2!D15)</f>
        <v>0</v>
      </c>
      <c r="F147" s="911">
        <f t="shared" ref="F147:F158" ca="1" si="22">D147-E147</f>
        <v>0</v>
      </c>
      <c r="H147" s="1618"/>
      <c r="I147" s="1618"/>
      <c r="J147" s="1618"/>
      <c r="K147" s="1618"/>
      <c r="L147" s="1618"/>
      <c r="M147" s="1618"/>
    </row>
    <row r="148" spans="3:14" outlineLevel="1" x14ac:dyDescent="0.25">
      <c r="C148" s="1359" t="s">
        <v>331</v>
      </c>
      <c r="D148" s="582">
        <f ca="1">SUM(VI!D16)</f>
        <v>0</v>
      </c>
      <c r="E148" s="582">
        <f ca="1">SUM(VI_2!D16)</f>
        <v>0</v>
      </c>
      <c r="F148" s="912">
        <f t="shared" ca="1" si="22"/>
        <v>0</v>
      </c>
      <c r="H148" s="1619"/>
      <c r="I148" s="1619"/>
      <c r="J148" s="1619"/>
      <c r="K148" s="1619"/>
      <c r="L148" s="1619"/>
      <c r="M148" s="1619"/>
    </row>
    <row r="149" spans="3:14" outlineLevel="1" x14ac:dyDescent="0.25">
      <c r="C149" s="1359" t="s">
        <v>330</v>
      </c>
      <c r="D149" s="622">
        <f ca="1">SUM(VI!D17)</f>
        <v>0</v>
      </c>
      <c r="E149" s="622">
        <f ca="1">SUM(VI_2!D17)</f>
        <v>457428.26049601927</v>
      </c>
      <c r="F149" s="1013">
        <f t="shared" ca="1" si="22"/>
        <v>-457428.26049601927</v>
      </c>
      <c r="H149" s="1620"/>
      <c r="I149" s="1620"/>
      <c r="J149" s="1620"/>
      <c r="K149" s="1620"/>
      <c r="L149" s="1620"/>
      <c r="M149" s="1620"/>
    </row>
    <row r="150" spans="3:14" outlineLevel="1" x14ac:dyDescent="0.25">
      <c r="C150" s="1359" t="s">
        <v>8</v>
      </c>
      <c r="D150" s="582">
        <f ca="1">SUM(VI!D18)</f>
        <v>0</v>
      </c>
      <c r="E150" s="582">
        <f ca="1">SUM(VI_2!D18)</f>
        <v>557681.42505298136</v>
      </c>
      <c r="F150" s="912">
        <f t="shared" ca="1" si="22"/>
        <v>-557681.42505298136</v>
      </c>
      <c r="H150" s="1619"/>
      <c r="I150" s="1619"/>
      <c r="J150" s="1619"/>
      <c r="K150" s="1619"/>
      <c r="L150" s="1619"/>
      <c r="M150" s="1619"/>
    </row>
    <row r="151" spans="3:14" outlineLevel="1" x14ac:dyDescent="0.25">
      <c r="C151" s="1359" t="s">
        <v>329</v>
      </c>
      <c r="D151" s="582">
        <f ca="1">SUM(VI!D19)</f>
        <v>0</v>
      </c>
      <c r="E151" s="582">
        <f ca="1">SUM(VI_2!D19)</f>
        <v>0</v>
      </c>
      <c r="F151" s="912">
        <f t="shared" ca="1" si="22"/>
        <v>0</v>
      </c>
      <c r="H151" s="1619"/>
      <c r="I151" s="1619"/>
      <c r="J151" s="1619"/>
      <c r="K151" s="1619"/>
      <c r="L151" s="1619"/>
      <c r="M151" s="1619"/>
    </row>
    <row r="152" spans="3:14" outlineLevel="1" x14ac:dyDescent="0.25">
      <c r="C152" s="1359" t="s">
        <v>185</v>
      </c>
      <c r="D152" s="582">
        <f ca="1">SUM(VI!D20)</f>
        <v>0</v>
      </c>
      <c r="E152" s="582">
        <f ca="1">SUM(VI_2!D20)</f>
        <v>394146.28558336676</v>
      </c>
      <c r="F152" s="912">
        <f t="shared" ca="1" si="22"/>
        <v>-394146.28558336676</v>
      </c>
      <c r="H152" s="1619"/>
      <c r="I152" s="1619"/>
      <c r="J152" s="1619"/>
      <c r="K152" s="1619"/>
      <c r="L152" s="1619"/>
      <c r="M152" s="1619"/>
    </row>
    <row r="153" spans="3:14" outlineLevel="1" x14ac:dyDescent="0.25">
      <c r="C153" s="1360" t="s">
        <v>194</v>
      </c>
      <c r="D153" s="582">
        <f ca="1">SUM(VI!D21)</f>
        <v>0</v>
      </c>
      <c r="E153" s="582">
        <f ca="1">SUM(VI_2!D21)</f>
        <v>0</v>
      </c>
      <c r="F153" s="912">
        <f t="shared" ca="1" si="22"/>
        <v>0</v>
      </c>
      <c r="H153" s="1619"/>
      <c r="I153" s="1619"/>
      <c r="J153" s="1619"/>
      <c r="K153" s="1619"/>
      <c r="L153" s="1619"/>
      <c r="M153" s="1619"/>
    </row>
    <row r="154" spans="3:14" outlineLevel="1" x14ac:dyDescent="0.25">
      <c r="C154" s="1359" t="s">
        <v>12</v>
      </c>
      <c r="D154" s="582">
        <f ca="1">SUM(VI!D22)</f>
        <v>0</v>
      </c>
      <c r="E154" s="582">
        <f ca="1">SUM(VI_2!D22)</f>
        <v>0</v>
      </c>
      <c r="F154" s="912">
        <f t="shared" ca="1" si="22"/>
        <v>0</v>
      </c>
      <c r="H154" s="1619"/>
      <c r="I154" s="1619"/>
      <c r="J154" s="1619"/>
      <c r="K154" s="1619"/>
      <c r="L154" s="1619"/>
      <c r="M154" s="1619"/>
    </row>
    <row r="155" spans="3:14" outlineLevel="1" x14ac:dyDescent="0.25">
      <c r="C155" s="1359" t="s">
        <v>193</v>
      </c>
      <c r="D155" s="582">
        <f ca="1">SUM(VI!D23)</f>
        <v>0</v>
      </c>
      <c r="E155" s="582">
        <f ca="1">SUM(VI_2!D23)</f>
        <v>0</v>
      </c>
      <c r="F155" s="912">
        <f t="shared" ca="1" si="22"/>
        <v>0</v>
      </c>
      <c r="H155" s="1619"/>
      <c r="I155" s="1619"/>
      <c r="J155" s="1619"/>
      <c r="K155" s="1619"/>
      <c r="L155" s="1619"/>
      <c r="M155" s="1619"/>
    </row>
    <row r="156" spans="3:14" outlineLevel="1" x14ac:dyDescent="0.25">
      <c r="C156" s="1359" t="s">
        <v>14</v>
      </c>
      <c r="D156" s="582">
        <f ca="1">SUM(VI!D24)</f>
        <v>0</v>
      </c>
      <c r="E156" s="582">
        <f ca="1">SUM(VI_2!D24)</f>
        <v>0</v>
      </c>
      <c r="F156" s="912">
        <f t="shared" ca="1" si="22"/>
        <v>0</v>
      </c>
      <c r="H156" s="1619"/>
      <c r="I156" s="1619"/>
      <c r="J156" s="1619"/>
      <c r="K156" s="1619"/>
      <c r="L156" s="1619"/>
      <c r="M156" s="1619"/>
    </row>
    <row r="157" spans="3:14" outlineLevel="1" x14ac:dyDescent="0.25">
      <c r="C157" s="1361" t="s">
        <v>15</v>
      </c>
      <c r="D157" s="586">
        <f ca="1">SUM(VI!D25)</f>
        <v>0</v>
      </c>
      <c r="E157" s="586">
        <f ca="1">SUM(VI_2!D25)</f>
        <v>390744.02886763273</v>
      </c>
      <c r="F157" s="913">
        <f t="shared" ca="1" si="22"/>
        <v>-390744.02886763273</v>
      </c>
      <c r="H157" s="1621"/>
      <c r="I157" s="1621"/>
      <c r="J157" s="1621"/>
      <c r="K157" s="1621"/>
      <c r="L157" s="1621"/>
      <c r="M157" s="1621"/>
    </row>
    <row r="158" spans="3:14" outlineLevel="1" x14ac:dyDescent="0.25">
      <c r="C158" s="1362" t="s">
        <v>1</v>
      </c>
      <c r="D158" s="625">
        <f ca="1">VI!D27</f>
        <v>0</v>
      </c>
      <c r="E158" s="625">
        <f ca="1">VI_2!D27</f>
        <v>1800000</v>
      </c>
      <c r="F158" s="1014">
        <f t="shared" ca="1" si="22"/>
        <v>-1800000</v>
      </c>
      <c r="H158" s="1622"/>
      <c r="I158" s="1622"/>
      <c r="J158" s="1622"/>
      <c r="K158" s="1622"/>
      <c r="L158" s="1622"/>
      <c r="M158" s="1622"/>
    </row>
    <row r="159" spans="3:14" s="1019" customFormat="1" ht="12" outlineLevel="1" x14ac:dyDescent="0.2">
      <c r="C159" s="1366" t="s">
        <v>424</v>
      </c>
      <c r="D159" s="1018">
        <f ca="1">SUM(D158/D$113)</f>
        <v>0</v>
      </c>
      <c r="E159" s="1018">
        <f ca="1">SUM(E158/E$113)</f>
        <v>9.7347355096374391E-2</v>
      </c>
      <c r="F159" s="1020">
        <f ca="1">D159-E159</f>
        <v>-9.7347355096374391E-2</v>
      </c>
      <c r="H159" s="1623"/>
      <c r="I159" s="1623"/>
      <c r="J159" s="1623"/>
      <c r="K159" s="1623"/>
      <c r="L159" s="1623"/>
      <c r="M159" s="1623"/>
      <c r="N159" s="1627"/>
    </row>
    <row r="160" spans="3:14" outlineLevel="1" x14ac:dyDescent="0.25"/>
    <row r="161" spans="3:14" s="901" customFormat="1" outlineLevel="1" x14ac:dyDescent="0.25">
      <c r="C161" s="1015" t="s">
        <v>438</v>
      </c>
      <c r="D161" s="1016"/>
      <c r="E161" s="1016"/>
      <c r="F161" s="1016"/>
      <c r="H161" s="1615"/>
      <c r="I161" s="1615"/>
      <c r="J161" s="1615"/>
      <c r="K161" s="1615"/>
      <c r="L161" s="1615"/>
      <c r="M161" s="1615"/>
      <c r="N161" s="1614"/>
    </row>
    <row r="162" spans="3:14" s="901" customFormat="1" outlineLevel="1" x14ac:dyDescent="0.25">
      <c r="C162" s="1032" t="s">
        <v>318</v>
      </c>
      <c r="D162" s="1033" t="str">
        <f ca="1">Daten!I39</f>
        <v>nein</v>
      </c>
      <c r="E162" s="1033" t="str">
        <f ca="1">Daten!J39</f>
        <v>ja</v>
      </c>
      <c r="F162" s="1034"/>
      <c r="H162" s="1628"/>
      <c r="I162" s="1628"/>
      <c r="J162" s="1628"/>
      <c r="K162" s="1628"/>
      <c r="L162" s="1628"/>
      <c r="M162" s="1628"/>
      <c r="N162" s="1614"/>
    </row>
    <row r="163" spans="3:14" s="901" customFormat="1" outlineLevel="1" x14ac:dyDescent="0.25">
      <c r="C163" s="1035" t="s">
        <v>365</v>
      </c>
      <c r="D163" s="1037" t="str">
        <f ca="1">IF(D162="nein","",Daten!I40)</f>
        <v/>
      </c>
      <c r="E163" s="1037" t="str">
        <f ca="1">IF(E162="nein","",Daten!J40)</f>
        <v>V4</v>
      </c>
      <c r="F163" s="1036"/>
      <c r="H163" s="1629"/>
      <c r="I163" s="1629"/>
      <c r="J163" s="1629"/>
      <c r="K163" s="1629"/>
      <c r="L163" s="1629"/>
      <c r="M163" s="1629"/>
      <c r="N163" s="1614"/>
    </row>
    <row r="164" spans="3:14" s="901" customFormat="1" outlineLevel="1" x14ac:dyDescent="0.25">
      <c r="C164" s="1358" t="s">
        <v>332</v>
      </c>
      <c r="D164" s="578">
        <f ca="1">SUM(VI!C15)</f>
        <v>1270560</v>
      </c>
      <c r="E164" s="578">
        <f ca="1">SUM(VI_2!C15)</f>
        <v>647260.27</v>
      </c>
      <c r="F164" s="911">
        <f t="shared" ref="F164:F175" ca="1" si="23">D164-E164</f>
        <v>623299.73</v>
      </c>
      <c r="H164" s="1618"/>
      <c r="I164" s="1618"/>
      <c r="J164" s="1618"/>
      <c r="K164" s="1618"/>
      <c r="L164" s="1618"/>
      <c r="M164" s="1618"/>
      <c r="N164" s="1614"/>
    </row>
    <row r="165" spans="3:14" s="901" customFormat="1" outlineLevel="1" x14ac:dyDescent="0.25">
      <c r="C165" s="1359" t="s">
        <v>331</v>
      </c>
      <c r="D165" s="582">
        <f ca="1">SUM(VI!C16)</f>
        <v>2001968</v>
      </c>
      <c r="E165" s="582">
        <f ca="1">SUM(VI_2!C16)</f>
        <v>610273.97</v>
      </c>
      <c r="F165" s="912">
        <f t="shared" ca="1" si="23"/>
        <v>1391694.03</v>
      </c>
      <c r="H165" s="1619"/>
      <c r="I165" s="1619"/>
      <c r="J165" s="1619"/>
      <c r="K165" s="1619"/>
      <c r="L165" s="1619"/>
      <c r="M165" s="1619"/>
      <c r="N165" s="1614"/>
    </row>
    <row r="166" spans="3:14" s="901" customFormat="1" outlineLevel="1" x14ac:dyDescent="0.25">
      <c r="C166" s="1359" t="s">
        <v>330</v>
      </c>
      <c r="D166" s="622">
        <f ca="1">SUM(VI!C17)</f>
        <v>965853</v>
      </c>
      <c r="E166" s="622">
        <f ca="1">SUM(VI_2!C17)</f>
        <v>665753.42000000004</v>
      </c>
      <c r="F166" s="1013">
        <f t="shared" ca="1" si="23"/>
        <v>300099.57999999996</v>
      </c>
      <c r="H166" s="1620"/>
      <c r="I166" s="1620"/>
      <c r="J166" s="1620"/>
      <c r="K166" s="1620"/>
      <c r="L166" s="1620"/>
      <c r="M166" s="1620"/>
      <c r="N166" s="1614"/>
    </row>
    <row r="167" spans="3:14" s="901" customFormat="1" outlineLevel="1" x14ac:dyDescent="0.25">
      <c r="C167" s="1359" t="s">
        <v>8</v>
      </c>
      <c r="D167" s="582">
        <f ca="1">SUM(VI!C18)</f>
        <v>0</v>
      </c>
      <c r="E167" s="582">
        <f ca="1">SUM(VI_2!C18)</f>
        <v>0</v>
      </c>
      <c r="F167" s="912">
        <f t="shared" ca="1" si="23"/>
        <v>0</v>
      </c>
      <c r="H167" s="1619"/>
      <c r="I167" s="1619"/>
      <c r="J167" s="1619"/>
      <c r="K167" s="1619"/>
      <c r="L167" s="1619"/>
      <c r="M167" s="1619"/>
      <c r="N167" s="1614"/>
    </row>
    <row r="168" spans="3:14" s="901" customFormat="1" outlineLevel="1" x14ac:dyDescent="0.25">
      <c r="C168" s="1359" t="s">
        <v>329</v>
      </c>
      <c r="D168" s="582">
        <f ca="1">SUM(VI!C19)</f>
        <v>232757</v>
      </c>
      <c r="E168" s="582">
        <f ca="1">SUM(VI_2!C19)</f>
        <v>0</v>
      </c>
      <c r="F168" s="912">
        <f t="shared" ca="1" si="23"/>
        <v>232757</v>
      </c>
      <c r="H168" s="1619"/>
      <c r="I168" s="1619"/>
      <c r="J168" s="1619"/>
      <c r="K168" s="1619"/>
      <c r="L168" s="1619"/>
      <c r="M168" s="1619"/>
      <c r="N168" s="1614"/>
    </row>
    <row r="169" spans="3:14" s="901" customFormat="1" outlineLevel="1" x14ac:dyDescent="0.25">
      <c r="C169" s="1359" t="s">
        <v>185</v>
      </c>
      <c r="D169" s="582">
        <f ca="1">SUM(VI!C20)</f>
        <v>829502</v>
      </c>
      <c r="E169" s="582">
        <f ca="1">SUM(VI_2!C20)</f>
        <v>425342.47</v>
      </c>
      <c r="F169" s="912">
        <f t="shared" ca="1" si="23"/>
        <v>404159.53</v>
      </c>
      <c r="H169" s="1619"/>
      <c r="I169" s="1619"/>
      <c r="J169" s="1619"/>
      <c r="K169" s="1619"/>
      <c r="L169" s="1619"/>
      <c r="M169" s="1619"/>
      <c r="N169" s="1614"/>
    </row>
    <row r="170" spans="3:14" s="901" customFormat="1" outlineLevel="1" x14ac:dyDescent="0.25">
      <c r="C170" s="1360" t="s">
        <v>194</v>
      </c>
      <c r="D170" s="582">
        <f ca="1">SUM(VI!C21)</f>
        <v>0</v>
      </c>
      <c r="E170" s="582">
        <f ca="1">SUM(VI_2!C21)</f>
        <v>0</v>
      </c>
      <c r="F170" s="912">
        <f t="shared" ca="1" si="23"/>
        <v>0</v>
      </c>
      <c r="H170" s="1619"/>
      <c r="I170" s="1619"/>
      <c r="J170" s="1619"/>
      <c r="K170" s="1619"/>
      <c r="L170" s="1619"/>
      <c r="M170" s="1619"/>
      <c r="N170" s="1614"/>
    </row>
    <row r="171" spans="3:14" s="901" customFormat="1" outlineLevel="1" x14ac:dyDescent="0.25">
      <c r="C171" s="1359" t="s">
        <v>12</v>
      </c>
      <c r="D171" s="582">
        <f ca="1">SUM(VI!C22)</f>
        <v>1909001</v>
      </c>
      <c r="E171" s="582">
        <f ca="1">SUM(VI_2!C22)</f>
        <v>1497945.21</v>
      </c>
      <c r="F171" s="912">
        <f t="shared" ca="1" si="23"/>
        <v>411055.79000000004</v>
      </c>
      <c r="H171" s="1619"/>
      <c r="I171" s="1619"/>
      <c r="J171" s="1619"/>
      <c r="K171" s="1619"/>
      <c r="L171" s="1619"/>
      <c r="M171" s="1619"/>
      <c r="N171" s="1614"/>
    </row>
    <row r="172" spans="3:14" s="901" customFormat="1" outlineLevel="1" x14ac:dyDescent="0.25">
      <c r="C172" s="1359" t="s">
        <v>193</v>
      </c>
      <c r="D172" s="582">
        <f ca="1">SUM(VI!C23)</f>
        <v>0</v>
      </c>
      <c r="E172" s="582">
        <f ca="1">SUM(VI_2!C23)</f>
        <v>0</v>
      </c>
      <c r="F172" s="912">
        <f t="shared" ca="1" si="23"/>
        <v>0</v>
      </c>
      <c r="H172" s="1619"/>
      <c r="I172" s="1619"/>
      <c r="J172" s="1619"/>
      <c r="K172" s="1619"/>
      <c r="L172" s="1619"/>
      <c r="M172" s="1619"/>
      <c r="N172" s="1614"/>
    </row>
    <row r="173" spans="3:14" s="901" customFormat="1" outlineLevel="1" x14ac:dyDescent="0.25">
      <c r="C173" s="1359" t="s">
        <v>14</v>
      </c>
      <c r="D173" s="582">
        <f ca="1">SUM(VI!C24)</f>
        <v>0</v>
      </c>
      <c r="E173" s="582">
        <f ca="1">SUM(VI_2!C24)</f>
        <v>0</v>
      </c>
      <c r="F173" s="912">
        <f t="shared" ca="1" si="23"/>
        <v>0</v>
      </c>
      <c r="H173" s="1619"/>
      <c r="I173" s="1619"/>
      <c r="J173" s="1619"/>
      <c r="K173" s="1619"/>
      <c r="L173" s="1619"/>
      <c r="M173" s="1619"/>
      <c r="N173" s="1614"/>
    </row>
    <row r="174" spans="3:14" s="901" customFormat="1" outlineLevel="1" x14ac:dyDescent="0.25">
      <c r="C174" s="1361" t="s">
        <v>15</v>
      </c>
      <c r="D174" s="586">
        <f ca="1">SUM(VI!C25)</f>
        <v>1755957</v>
      </c>
      <c r="E174" s="586">
        <f ca="1">SUM(VI_2!C25)</f>
        <v>1553424.66</v>
      </c>
      <c r="F174" s="913">
        <f t="shared" ca="1" si="23"/>
        <v>202532.34000000008</v>
      </c>
      <c r="H174" s="1621"/>
      <c r="I174" s="1621"/>
      <c r="J174" s="1621"/>
      <c r="K174" s="1621"/>
      <c r="L174" s="1621"/>
      <c r="M174" s="1621"/>
      <c r="N174" s="1614"/>
    </row>
    <row r="175" spans="3:14" s="901" customFormat="1" outlineLevel="1" x14ac:dyDescent="0.25">
      <c r="C175" s="1362" t="s">
        <v>1</v>
      </c>
      <c r="D175" s="625">
        <f ca="1">VI!C27</f>
        <v>8965598</v>
      </c>
      <c r="E175" s="625">
        <f ca="1">VI_2!C27</f>
        <v>5400000</v>
      </c>
      <c r="F175" s="1014">
        <f t="shared" ca="1" si="23"/>
        <v>3565598</v>
      </c>
      <c r="H175" s="1622"/>
      <c r="I175" s="1622"/>
      <c r="J175" s="1622"/>
      <c r="K175" s="1622"/>
      <c r="L175" s="1622"/>
      <c r="M175" s="1622"/>
      <c r="N175" s="1614"/>
    </row>
    <row r="176" spans="3:14" s="1019" customFormat="1" ht="12" outlineLevel="1" x14ac:dyDescent="0.2">
      <c r="C176" s="1366" t="s">
        <v>424</v>
      </c>
      <c r="D176" s="1018">
        <f ca="1">SUM(D175/D$113)</f>
        <v>0.45360556959117759</v>
      </c>
      <c r="E176" s="1018">
        <f ca="1">SUM(E175/E$113)</f>
        <v>0.29204206528912319</v>
      </c>
      <c r="F176" s="1020">
        <f ca="1">D176-E176</f>
        <v>0.16156350430205441</v>
      </c>
      <c r="H176" s="1623"/>
      <c r="I176" s="1623"/>
      <c r="J176" s="1623"/>
      <c r="K176" s="1623"/>
      <c r="L176" s="1623"/>
      <c r="M176" s="1623"/>
      <c r="N176" s="1627"/>
    </row>
    <row r="177" spans="3:14" outlineLevel="1" x14ac:dyDescent="0.25"/>
    <row r="178" spans="3:14" s="1011" customFormat="1" x14ac:dyDescent="0.25">
      <c r="C178" s="1012" t="s">
        <v>426</v>
      </c>
      <c r="D178" s="1010"/>
      <c r="E178" s="1010"/>
      <c r="F178" s="1010"/>
      <c r="H178" s="1590"/>
      <c r="I178" s="1590"/>
      <c r="J178" s="1590"/>
      <c r="K178" s="1590"/>
      <c r="L178" s="1590"/>
      <c r="M178" s="1590"/>
      <c r="N178" s="1591"/>
    </row>
    <row r="179" spans="3:14" outlineLevel="1" x14ac:dyDescent="0.25"/>
    <row r="180" spans="3:14" s="901" customFormat="1" outlineLevel="1" x14ac:dyDescent="0.25">
      <c r="C180" s="1015" t="s">
        <v>422</v>
      </c>
      <c r="D180" s="1016"/>
      <c r="E180" s="1016"/>
      <c r="F180" s="1016"/>
      <c r="H180" s="1615"/>
      <c r="I180" s="1615"/>
      <c r="J180" s="1615"/>
      <c r="K180" s="1615"/>
      <c r="L180" s="1615"/>
      <c r="M180" s="1615"/>
      <c r="N180" s="1614"/>
    </row>
    <row r="181" spans="3:14" s="901" customFormat="1" outlineLevel="1" x14ac:dyDescent="0.25">
      <c r="C181" s="1358" t="s">
        <v>332</v>
      </c>
      <c r="D181" s="578">
        <f t="shared" ref="D181:E192" ca="1" si="24">SUM(D102-D70)</f>
        <v>2606339</v>
      </c>
      <c r="E181" s="578">
        <f t="shared" ca="1" si="24"/>
        <v>1996842.83</v>
      </c>
      <c r="F181" s="911">
        <f t="shared" ref="F181:F192" ca="1" si="25">D181-E181</f>
        <v>609496.16999999993</v>
      </c>
      <c r="H181" s="1618"/>
      <c r="I181" s="1618"/>
      <c r="J181" s="1618"/>
      <c r="K181" s="1618"/>
      <c r="L181" s="1618"/>
      <c r="M181" s="1618"/>
      <c r="N181" s="1614"/>
    </row>
    <row r="182" spans="3:14" s="901" customFormat="1" outlineLevel="1" x14ac:dyDescent="0.25">
      <c r="C182" s="1359" t="s">
        <v>331</v>
      </c>
      <c r="D182" s="582">
        <f t="shared" ca="1" si="24"/>
        <v>3680001</v>
      </c>
      <c r="E182" s="582">
        <f t="shared" ca="1" si="24"/>
        <v>3070252.1399999997</v>
      </c>
      <c r="F182" s="912">
        <f t="shared" ca="1" si="25"/>
        <v>609748.86000000034</v>
      </c>
      <c r="H182" s="1619"/>
      <c r="I182" s="1619"/>
      <c r="J182" s="1619"/>
      <c r="K182" s="1619"/>
      <c r="L182" s="1619"/>
      <c r="M182" s="1619"/>
      <c r="N182" s="1614"/>
    </row>
    <row r="183" spans="3:14" s="901" customFormat="1" outlineLevel="1" x14ac:dyDescent="0.25">
      <c r="C183" s="1359" t="s">
        <v>330</v>
      </c>
      <c r="D183" s="622">
        <f t="shared" ca="1" si="24"/>
        <v>2608698</v>
      </c>
      <c r="E183" s="622">
        <f t="shared" ca="1" si="24"/>
        <v>2810201.5604960197</v>
      </c>
      <c r="F183" s="1013">
        <f t="shared" ca="1" si="25"/>
        <v>-201503.56049601967</v>
      </c>
      <c r="H183" s="1620"/>
      <c r="I183" s="1620"/>
      <c r="J183" s="1620"/>
      <c r="K183" s="1620"/>
      <c r="L183" s="1620"/>
      <c r="M183" s="1620"/>
      <c r="N183" s="1614"/>
    </row>
    <row r="184" spans="3:14" s="901" customFormat="1" outlineLevel="1" x14ac:dyDescent="0.25">
      <c r="C184" s="1359" t="s">
        <v>8</v>
      </c>
      <c r="D184" s="582">
        <f t="shared" ca="1" si="24"/>
        <v>764067</v>
      </c>
      <c r="E184" s="582">
        <f t="shared" ca="1" si="24"/>
        <v>726952.2150529814</v>
      </c>
      <c r="F184" s="912">
        <f t="shared" ca="1" si="25"/>
        <v>37114.784947018605</v>
      </c>
      <c r="H184" s="1619"/>
      <c r="I184" s="1619"/>
      <c r="J184" s="1619"/>
      <c r="K184" s="1619"/>
      <c r="L184" s="1619"/>
      <c r="M184" s="1619"/>
      <c r="N184" s="1614"/>
    </row>
    <row r="185" spans="3:14" s="901" customFormat="1" outlineLevel="1" x14ac:dyDescent="0.25">
      <c r="C185" s="1359" t="s">
        <v>329</v>
      </c>
      <c r="D185" s="582">
        <f t="shared" ca="1" si="24"/>
        <v>232757</v>
      </c>
      <c r="E185" s="582">
        <f t="shared" ca="1" si="24"/>
        <v>-247266</v>
      </c>
      <c r="F185" s="912">
        <f t="shared" ca="1" si="25"/>
        <v>480023</v>
      </c>
      <c r="H185" s="1619"/>
      <c r="I185" s="1619"/>
      <c r="J185" s="1619"/>
      <c r="K185" s="1619"/>
      <c r="L185" s="1619"/>
      <c r="M185" s="1619"/>
      <c r="N185" s="1614"/>
    </row>
    <row r="186" spans="3:14" s="901" customFormat="1" outlineLevel="1" x14ac:dyDescent="0.25">
      <c r="C186" s="1359" t="s">
        <v>185</v>
      </c>
      <c r="D186" s="582">
        <f t="shared" ca="1" si="24"/>
        <v>2193115</v>
      </c>
      <c r="E186" s="582">
        <f t="shared" ca="1" si="24"/>
        <v>2209311.5155833666</v>
      </c>
      <c r="F186" s="912">
        <f t="shared" ca="1" si="25"/>
        <v>-16196.515583366621</v>
      </c>
      <c r="H186" s="1619"/>
      <c r="I186" s="1619"/>
      <c r="J186" s="1619"/>
      <c r="K186" s="1619"/>
      <c r="L186" s="1619"/>
      <c r="M186" s="1619"/>
      <c r="N186" s="1614"/>
    </row>
    <row r="187" spans="3:14" s="901" customFormat="1" outlineLevel="1" x14ac:dyDescent="0.25">
      <c r="C187" s="1360" t="s">
        <v>194</v>
      </c>
      <c r="D187" s="582">
        <f t="shared" ca="1" si="24"/>
        <v>-8912123</v>
      </c>
      <c r="E187" s="582">
        <f t="shared" ca="1" si="24"/>
        <v>-8975462</v>
      </c>
      <c r="F187" s="912">
        <f t="shared" ca="1" si="25"/>
        <v>63339</v>
      </c>
      <c r="H187" s="1619"/>
      <c r="I187" s="1619"/>
      <c r="J187" s="1619"/>
      <c r="K187" s="1619"/>
      <c r="L187" s="1619"/>
      <c r="M187" s="1619"/>
      <c r="N187" s="1614"/>
    </row>
    <row r="188" spans="3:14" s="901" customFormat="1" outlineLevel="1" x14ac:dyDescent="0.25">
      <c r="C188" s="1359" t="s">
        <v>12</v>
      </c>
      <c r="D188" s="582">
        <f t="shared" ca="1" si="24"/>
        <v>3783172</v>
      </c>
      <c r="E188" s="582">
        <f t="shared" ca="1" si="24"/>
        <v>3481479.3099999996</v>
      </c>
      <c r="F188" s="912">
        <f t="shared" ca="1" si="25"/>
        <v>301692.69000000041</v>
      </c>
      <c r="H188" s="1619"/>
      <c r="I188" s="1619"/>
      <c r="J188" s="1619"/>
      <c r="K188" s="1619"/>
      <c r="L188" s="1619"/>
      <c r="M188" s="1619"/>
      <c r="N188" s="1614"/>
    </row>
    <row r="189" spans="3:14" s="901" customFormat="1" outlineLevel="1" x14ac:dyDescent="0.25">
      <c r="C189" s="1359" t="s">
        <v>193</v>
      </c>
      <c r="D189" s="582">
        <f t="shared" ca="1" si="24"/>
        <v>-902234</v>
      </c>
      <c r="E189" s="582">
        <f t="shared" ca="1" si="24"/>
        <v>-608616</v>
      </c>
      <c r="F189" s="912">
        <f t="shared" ca="1" si="25"/>
        <v>-293618</v>
      </c>
      <c r="H189" s="1619"/>
      <c r="I189" s="1619"/>
      <c r="J189" s="1619"/>
      <c r="K189" s="1619"/>
      <c r="L189" s="1619"/>
      <c r="M189" s="1619"/>
      <c r="N189" s="1614"/>
    </row>
    <row r="190" spans="3:14" s="901" customFormat="1" outlineLevel="1" x14ac:dyDescent="0.25">
      <c r="C190" s="1359" t="s">
        <v>14</v>
      </c>
      <c r="D190" s="582">
        <f t="shared" ca="1" si="24"/>
        <v>-816706</v>
      </c>
      <c r="E190" s="582">
        <f t="shared" ca="1" si="24"/>
        <v>-853235</v>
      </c>
      <c r="F190" s="912">
        <f t="shared" ca="1" si="25"/>
        <v>36529</v>
      </c>
      <c r="H190" s="1619"/>
      <c r="I190" s="1619"/>
      <c r="J190" s="1619"/>
      <c r="K190" s="1619"/>
      <c r="L190" s="1619"/>
      <c r="M190" s="1619"/>
      <c r="N190" s="1614"/>
    </row>
    <row r="191" spans="3:14" s="901" customFormat="1" outlineLevel="1" x14ac:dyDescent="0.25">
      <c r="C191" s="1361" t="s">
        <v>15</v>
      </c>
      <c r="D191" s="586">
        <f t="shared" ca="1" si="24"/>
        <v>3625505</v>
      </c>
      <c r="E191" s="586">
        <f t="shared" ca="1" si="24"/>
        <v>3923916.3888676325</v>
      </c>
      <c r="F191" s="913">
        <f t="shared" ca="1" si="25"/>
        <v>-298411.38886763249</v>
      </c>
      <c r="H191" s="1621"/>
      <c r="I191" s="1621"/>
      <c r="J191" s="1621"/>
      <c r="K191" s="1621"/>
      <c r="L191" s="1621"/>
      <c r="M191" s="1621"/>
      <c r="N191" s="1614"/>
    </row>
    <row r="192" spans="3:14" s="901" customFormat="1" outlineLevel="1" x14ac:dyDescent="0.25">
      <c r="C192" s="1362" t="s">
        <v>1</v>
      </c>
      <c r="D192" s="625">
        <f t="shared" ca="1" si="24"/>
        <v>8862591</v>
      </c>
      <c r="E192" s="625">
        <f t="shared" ca="1" si="24"/>
        <v>7534376.9599999972</v>
      </c>
      <c r="F192" s="1014">
        <f t="shared" ca="1" si="25"/>
        <v>1328214.0400000028</v>
      </c>
      <c r="H192" s="1622"/>
      <c r="I192" s="1622"/>
      <c r="J192" s="1622"/>
      <c r="K192" s="1622"/>
      <c r="L192" s="1622"/>
      <c r="M192" s="1622"/>
      <c r="N192" s="1614"/>
    </row>
    <row r="193" spans="3:14" outlineLevel="1" x14ac:dyDescent="0.25"/>
    <row r="194" spans="3:14" outlineLevel="1" x14ac:dyDescent="0.25"/>
    <row r="195" spans="3:14" s="1011" customFormat="1" x14ac:dyDescent="0.25">
      <c r="C195" s="1012" t="s">
        <v>432</v>
      </c>
      <c r="D195" s="1010"/>
      <c r="E195" s="1010"/>
      <c r="F195" s="1010"/>
      <c r="H195" s="1590"/>
      <c r="I195" s="1590"/>
      <c r="J195" s="1590"/>
      <c r="K195" s="1590"/>
      <c r="L195" s="1590"/>
      <c r="M195" s="1590"/>
      <c r="N195" s="1591"/>
    </row>
    <row r="196" spans="3:14" s="1031" customFormat="1" collapsed="1" x14ac:dyDescent="0.25">
      <c r="C196" s="1029" t="s">
        <v>433</v>
      </c>
      <c r="D196" s="1030"/>
      <c r="E196" s="1030"/>
      <c r="F196" s="1030"/>
      <c r="H196" s="1630"/>
      <c r="I196" s="1630"/>
      <c r="J196" s="1630"/>
      <c r="K196" s="1630"/>
      <c r="L196" s="1630"/>
      <c r="M196" s="1630"/>
      <c r="N196" s="1631"/>
    </row>
    <row r="197" spans="3:14" outlineLevel="1" x14ac:dyDescent="0.25"/>
    <row r="198" spans="3:14" s="901" customFormat="1" outlineLevel="1" x14ac:dyDescent="0.25">
      <c r="C198" s="1015" t="s">
        <v>386</v>
      </c>
      <c r="D198" s="1016"/>
      <c r="E198" s="1016"/>
      <c r="F198" s="1016"/>
      <c r="H198" s="1615"/>
      <c r="I198" s="1615"/>
      <c r="J198" s="1615"/>
      <c r="K198" s="1615"/>
      <c r="L198" s="1615"/>
      <c r="M198" s="1615"/>
      <c r="N198" s="1614"/>
    </row>
    <row r="199" spans="3:14" s="901" customFormat="1" outlineLevel="1" x14ac:dyDescent="0.25">
      <c r="C199" s="1358" t="s">
        <v>332</v>
      </c>
      <c r="D199" s="578">
        <f ca="1">IVb!B17</f>
        <v>361</v>
      </c>
      <c r="E199" s="578">
        <f ca="1">IVb_2!B17</f>
        <v>361</v>
      </c>
      <c r="F199" s="911">
        <f t="shared" ref="F199:F210" ca="1" si="26">D199-E199</f>
        <v>0</v>
      </c>
      <c r="H199" s="1618"/>
      <c r="I199" s="1618"/>
      <c r="J199" s="1618"/>
      <c r="K199" s="1618"/>
      <c r="L199" s="1618"/>
      <c r="M199" s="1618"/>
      <c r="N199" s="1614"/>
    </row>
    <row r="200" spans="3:14" s="901" customFormat="1" outlineLevel="1" x14ac:dyDescent="0.25">
      <c r="C200" s="1359" t="s">
        <v>331</v>
      </c>
      <c r="D200" s="582">
        <f ca="1">IVb!B18</f>
        <v>524</v>
      </c>
      <c r="E200" s="582">
        <f ca="1">IVb_2!B18</f>
        <v>524</v>
      </c>
      <c r="F200" s="912">
        <f t="shared" ca="1" si="26"/>
        <v>0</v>
      </c>
      <c r="H200" s="1619"/>
      <c r="I200" s="1619"/>
      <c r="J200" s="1619"/>
      <c r="K200" s="1619"/>
      <c r="L200" s="1619"/>
      <c r="M200" s="1619"/>
      <c r="N200" s="1614"/>
    </row>
    <row r="201" spans="3:14" s="901" customFormat="1" outlineLevel="1" x14ac:dyDescent="0.25">
      <c r="C201" s="1359" t="s">
        <v>330</v>
      </c>
      <c r="D201" s="622">
        <f ca="1">IVb!B19</f>
        <v>203</v>
      </c>
      <c r="E201" s="622">
        <f ca="1">IVb_2!B19</f>
        <v>203</v>
      </c>
      <c r="F201" s="1013">
        <f t="shared" ca="1" si="26"/>
        <v>0</v>
      </c>
      <c r="H201" s="1620"/>
      <c r="I201" s="1620"/>
      <c r="J201" s="1620"/>
      <c r="K201" s="1620"/>
      <c r="L201" s="1620"/>
      <c r="M201" s="1620"/>
      <c r="N201" s="1614"/>
    </row>
    <row r="202" spans="3:14" s="901" customFormat="1" outlineLevel="1" x14ac:dyDescent="0.25">
      <c r="C202" s="1359" t="s">
        <v>8</v>
      </c>
      <c r="D202" s="582">
        <f ca="1">IVb!B20</f>
        <v>101</v>
      </c>
      <c r="E202" s="582">
        <f ca="1">IVb_2!B20</f>
        <v>101</v>
      </c>
      <c r="F202" s="912">
        <f t="shared" ca="1" si="26"/>
        <v>0</v>
      </c>
      <c r="H202" s="1619"/>
      <c r="I202" s="1619"/>
      <c r="J202" s="1619"/>
      <c r="K202" s="1619"/>
      <c r="L202" s="1619"/>
      <c r="M202" s="1619"/>
      <c r="N202" s="1614"/>
    </row>
    <row r="203" spans="3:14" s="901" customFormat="1" outlineLevel="1" x14ac:dyDescent="0.25">
      <c r="C203" s="1359" t="s">
        <v>329</v>
      </c>
      <c r="D203" s="582">
        <f ca="1">IVb!B21</f>
        <v>398</v>
      </c>
      <c r="E203" s="582">
        <f ca="1">IVb_2!B21</f>
        <v>398</v>
      </c>
      <c r="F203" s="912">
        <f t="shared" ca="1" si="26"/>
        <v>0</v>
      </c>
      <c r="H203" s="1619"/>
      <c r="I203" s="1619"/>
      <c r="J203" s="1619"/>
      <c r="K203" s="1619"/>
      <c r="L203" s="1619"/>
      <c r="M203" s="1619"/>
      <c r="N203" s="1614"/>
    </row>
    <row r="204" spans="3:14" s="901" customFormat="1" outlineLevel="1" x14ac:dyDescent="0.25">
      <c r="C204" s="1359" t="s">
        <v>185</v>
      </c>
      <c r="D204" s="582">
        <f ca="1">IVb!B22</f>
        <v>216</v>
      </c>
      <c r="E204" s="582">
        <f ca="1">IVb_2!B22</f>
        <v>216</v>
      </c>
      <c r="F204" s="912">
        <f t="shared" ca="1" si="26"/>
        <v>0</v>
      </c>
      <c r="H204" s="1619"/>
      <c r="I204" s="1619"/>
      <c r="J204" s="1619"/>
      <c r="K204" s="1619"/>
      <c r="L204" s="1619"/>
      <c r="M204" s="1619"/>
      <c r="N204" s="1614"/>
    </row>
    <row r="205" spans="3:14" s="901" customFormat="1" outlineLevel="1" x14ac:dyDescent="0.25">
      <c r="C205" s="1360" t="s">
        <v>194</v>
      </c>
      <c r="D205" s="582">
        <f ca="1">IVb!B23</f>
        <v>390</v>
      </c>
      <c r="E205" s="582">
        <f ca="1">IVb_2!B23</f>
        <v>390</v>
      </c>
      <c r="F205" s="912">
        <f t="shared" ca="1" si="26"/>
        <v>0</v>
      </c>
      <c r="H205" s="1619"/>
      <c r="I205" s="1619"/>
      <c r="J205" s="1619"/>
      <c r="K205" s="1619"/>
      <c r="L205" s="1619"/>
      <c r="M205" s="1619"/>
      <c r="N205" s="1614"/>
    </row>
    <row r="206" spans="3:14" s="901" customFormat="1" outlineLevel="1" x14ac:dyDescent="0.25">
      <c r="C206" s="1359" t="s">
        <v>12</v>
      </c>
      <c r="D206" s="582">
        <f ca="1">IVb!B24</f>
        <v>367</v>
      </c>
      <c r="E206" s="582">
        <f ca="1">IVb_2!B24</f>
        <v>367</v>
      </c>
      <c r="F206" s="912">
        <f t="shared" ca="1" si="26"/>
        <v>0</v>
      </c>
      <c r="H206" s="1619"/>
      <c r="I206" s="1619"/>
      <c r="J206" s="1619"/>
      <c r="K206" s="1619"/>
      <c r="L206" s="1619"/>
      <c r="M206" s="1619"/>
      <c r="N206" s="1614"/>
    </row>
    <row r="207" spans="3:14" s="901" customFormat="1" outlineLevel="1" x14ac:dyDescent="0.25">
      <c r="C207" s="1359" t="s">
        <v>193</v>
      </c>
      <c r="D207" s="582">
        <f ca="1">IVb!B25</f>
        <v>742</v>
      </c>
      <c r="E207" s="582">
        <f ca="1">IVb_2!B25</f>
        <v>742</v>
      </c>
      <c r="F207" s="912">
        <f t="shared" ca="1" si="26"/>
        <v>0</v>
      </c>
      <c r="H207" s="1619"/>
      <c r="I207" s="1619"/>
      <c r="J207" s="1619"/>
      <c r="K207" s="1619"/>
      <c r="L207" s="1619"/>
      <c r="M207" s="1619"/>
      <c r="N207" s="1614"/>
    </row>
    <row r="208" spans="3:14" s="901" customFormat="1" outlineLevel="1" x14ac:dyDescent="0.25">
      <c r="C208" s="1359" t="s">
        <v>14</v>
      </c>
      <c r="D208" s="582">
        <f ca="1">IVb!B26</f>
        <v>284</v>
      </c>
      <c r="E208" s="582">
        <f ca="1">IVb_2!B26</f>
        <v>284</v>
      </c>
      <c r="F208" s="912">
        <f t="shared" ca="1" si="26"/>
        <v>0</v>
      </c>
      <c r="H208" s="1619"/>
      <c r="I208" s="1619"/>
      <c r="J208" s="1619"/>
      <c r="K208" s="1619"/>
      <c r="L208" s="1619"/>
      <c r="M208" s="1619"/>
      <c r="N208" s="1614"/>
    </row>
    <row r="209" spans="3:14" s="901" customFormat="1" outlineLevel="1" x14ac:dyDescent="0.25">
      <c r="C209" s="1361" t="s">
        <v>15</v>
      </c>
      <c r="D209" s="586">
        <f ca="1">IVb!B27</f>
        <v>278</v>
      </c>
      <c r="E209" s="586">
        <f ca="1">IVb_2!B27</f>
        <v>278</v>
      </c>
      <c r="F209" s="913">
        <f t="shared" ca="1" si="26"/>
        <v>0</v>
      </c>
      <c r="H209" s="1621"/>
      <c r="I209" s="1621"/>
      <c r="J209" s="1621"/>
      <c r="K209" s="1621"/>
      <c r="L209" s="1621"/>
      <c r="M209" s="1621"/>
      <c r="N209" s="1614"/>
    </row>
    <row r="210" spans="3:14" s="901" customFormat="1" outlineLevel="1" x14ac:dyDescent="0.25">
      <c r="C210" s="1362" t="s">
        <v>1</v>
      </c>
      <c r="D210" s="625">
        <f ca="1">IVb!B29</f>
        <v>3864</v>
      </c>
      <c r="E210" s="625">
        <f ca="1">IVb_2!B29</f>
        <v>3864</v>
      </c>
      <c r="F210" s="1014">
        <f t="shared" ca="1" si="26"/>
        <v>0</v>
      </c>
      <c r="H210" s="1622"/>
      <c r="I210" s="1622"/>
      <c r="J210" s="1622"/>
      <c r="K210" s="1622"/>
      <c r="L210" s="1622"/>
      <c r="M210" s="1622"/>
      <c r="N210" s="1614"/>
    </row>
    <row r="211" spans="3:14" s="533" customFormat="1" ht="15.75" outlineLevel="1" x14ac:dyDescent="0.25">
      <c r="C211" s="531"/>
      <c r="D211" s="531"/>
      <c r="E211" s="528"/>
      <c r="F211" s="528"/>
      <c r="H211" s="1586"/>
      <c r="I211" s="1586"/>
      <c r="J211" s="1586"/>
      <c r="K211" s="1586"/>
      <c r="L211" s="1586"/>
      <c r="M211" s="1586"/>
      <c r="N211" s="1632"/>
    </row>
    <row r="212" spans="3:14" s="901" customFormat="1" outlineLevel="1" x14ac:dyDescent="0.25">
      <c r="C212" s="1015" t="s">
        <v>413</v>
      </c>
      <c r="D212" s="1016"/>
      <c r="E212" s="1016"/>
      <c r="F212" s="1016"/>
      <c r="H212" s="1615"/>
      <c r="I212" s="1615"/>
      <c r="J212" s="1615"/>
      <c r="K212" s="1615"/>
      <c r="L212" s="1615"/>
      <c r="M212" s="1615"/>
      <c r="N212" s="1614"/>
    </row>
    <row r="213" spans="3:14" s="901" customFormat="1" outlineLevel="1" x14ac:dyDescent="0.25">
      <c r="C213" s="1358" t="s">
        <v>332</v>
      </c>
      <c r="D213" s="578">
        <f ca="1">IVb!D17</f>
        <v>16993</v>
      </c>
      <c r="E213" s="578">
        <f ca="1">IVb_2!D17</f>
        <v>16993</v>
      </c>
      <c r="F213" s="911">
        <f t="shared" ref="F213:F224" ca="1" si="27">D213-E213</f>
        <v>0</v>
      </c>
      <c r="H213" s="1618"/>
      <c r="I213" s="1618"/>
      <c r="J213" s="1618"/>
      <c r="K213" s="1618"/>
      <c r="L213" s="1618"/>
      <c r="M213" s="1618"/>
      <c r="N213" s="1614"/>
    </row>
    <row r="214" spans="3:14" s="901" customFormat="1" outlineLevel="1" x14ac:dyDescent="0.25">
      <c r="C214" s="1359" t="s">
        <v>331</v>
      </c>
      <c r="D214" s="582">
        <f ca="1">IVb!D18</f>
        <v>19194</v>
      </c>
      <c r="E214" s="582">
        <f ca="1">IVb_2!D18</f>
        <v>19194</v>
      </c>
      <c r="F214" s="912">
        <f t="shared" ca="1" si="27"/>
        <v>0</v>
      </c>
      <c r="H214" s="1619"/>
      <c r="I214" s="1619"/>
      <c r="J214" s="1619"/>
      <c r="K214" s="1619"/>
      <c r="L214" s="1619"/>
      <c r="M214" s="1619"/>
      <c r="N214" s="1614"/>
    </row>
    <row r="215" spans="3:14" s="901" customFormat="1" outlineLevel="1" x14ac:dyDescent="0.25">
      <c r="C215" s="1359" t="s">
        <v>330</v>
      </c>
      <c r="D215" s="622">
        <f ca="1">IVb!D19</f>
        <v>17025</v>
      </c>
      <c r="E215" s="622">
        <f ca="1">IVb_2!D19</f>
        <v>17025</v>
      </c>
      <c r="F215" s="1013">
        <f t="shared" ca="1" si="27"/>
        <v>0</v>
      </c>
      <c r="H215" s="1620"/>
      <c r="I215" s="1620"/>
      <c r="J215" s="1620"/>
      <c r="K215" s="1620"/>
      <c r="L215" s="1620"/>
      <c r="M215" s="1620"/>
      <c r="N215" s="1614"/>
    </row>
    <row r="216" spans="3:14" s="901" customFormat="1" outlineLevel="1" x14ac:dyDescent="0.25">
      <c r="C216" s="1359" t="s">
        <v>8</v>
      </c>
      <c r="D216" s="582">
        <f ca="1">IVb!D20</f>
        <v>22192</v>
      </c>
      <c r="E216" s="582">
        <f ca="1">IVb_2!D20</f>
        <v>22192</v>
      </c>
      <c r="F216" s="912">
        <f t="shared" ca="1" si="27"/>
        <v>0</v>
      </c>
      <c r="H216" s="1619"/>
      <c r="I216" s="1619"/>
      <c r="J216" s="1619"/>
      <c r="K216" s="1619"/>
      <c r="L216" s="1619"/>
      <c r="M216" s="1619"/>
      <c r="N216" s="1614"/>
    </row>
    <row r="217" spans="3:14" s="901" customFormat="1" outlineLevel="1" x14ac:dyDescent="0.25">
      <c r="C217" s="1359" t="s">
        <v>329</v>
      </c>
      <c r="D217" s="582">
        <f ca="1">IVb!D21</f>
        <v>17441</v>
      </c>
      <c r="E217" s="582">
        <f ca="1">IVb_2!D21</f>
        <v>17441</v>
      </c>
      <c r="F217" s="912">
        <f t="shared" ca="1" si="27"/>
        <v>0</v>
      </c>
      <c r="H217" s="1619"/>
      <c r="I217" s="1619"/>
      <c r="J217" s="1619"/>
      <c r="K217" s="1619"/>
      <c r="L217" s="1619"/>
      <c r="M217" s="1619"/>
      <c r="N217" s="1614"/>
    </row>
    <row r="218" spans="3:14" s="901" customFormat="1" outlineLevel="1" x14ac:dyDescent="0.25">
      <c r="C218" s="1359" t="s">
        <v>185</v>
      </c>
      <c r="D218" s="582">
        <f ca="1">IVb!D22</f>
        <v>18511</v>
      </c>
      <c r="E218" s="582">
        <f ca="1">IVb_2!D22</f>
        <v>18511</v>
      </c>
      <c r="F218" s="912">
        <f t="shared" ca="1" si="27"/>
        <v>0</v>
      </c>
      <c r="H218" s="1619"/>
      <c r="I218" s="1619"/>
      <c r="J218" s="1619"/>
      <c r="K218" s="1619"/>
      <c r="L218" s="1619"/>
      <c r="M218" s="1619"/>
      <c r="N218" s="1614"/>
    </row>
    <row r="219" spans="3:14" s="901" customFormat="1" outlineLevel="1" x14ac:dyDescent="0.25">
      <c r="C219" s="1360" t="s">
        <v>194</v>
      </c>
      <c r="D219" s="582">
        <f ca="1">IVb!D23</f>
        <v>23861</v>
      </c>
      <c r="E219" s="582">
        <f ca="1">IVb_2!D23</f>
        <v>23861</v>
      </c>
      <c r="F219" s="912">
        <f t="shared" ca="1" si="27"/>
        <v>0</v>
      </c>
      <c r="H219" s="1619"/>
      <c r="I219" s="1619"/>
      <c r="J219" s="1619"/>
      <c r="K219" s="1619"/>
      <c r="L219" s="1619"/>
      <c r="M219" s="1619"/>
      <c r="N219" s="1614"/>
    </row>
    <row r="220" spans="3:14" s="901" customFormat="1" outlineLevel="1" x14ac:dyDescent="0.25">
      <c r="C220" s="1359" t="s">
        <v>12</v>
      </c>
      <c r="D220" s="582">
        <f ca="1">IVb!D24</f>
        <v>18016</v>
      </c>
      <c r="E220" s="582">
        <f ca="1">IVb_2!D24</f>
        <v>18016</v>
      </c>
      <c r="F220" s="912">
        <f t="shared" ca="1" si="27"/>
        <v>0</v>
      </c>
      <c r="H220" s="1619"/>
      <c r="I220" s="1619"/>
      <c r="J220" s="1619"/>
      <c r="K220" s="1619"/>
      <c r="L220" s="1619"/>
      <c r="M220" s="1619"/>
      <c r="N220" s="1614"/>
    </row>
    <row r="221" spans="3:14" s="901" customFormat="1" outlineLevel="1" x14ac:dyDescent="0.25">
      <c r="C221" s="1359" t="s">
        <v>193</v>
      </c>
      <c r="D221" s="582">
        <f ca="1">IVb!D25</f>
        <v>19755</v>
      </c>
      <c r="E221" s="582">
        <f ca="1">IVb_2!D25</f>
        <v>19755</v>
      </c>
      <c r="F221" s="912">
        <f t="shared" ca="1" si="27"/>
        <v>0</v>
      </c>
      <c r="H221" s="1619"/>
      <c r="I221" s="1619"/>
      <c r="J221" s="1619"/>
      <c r="K221" s="1619"/>
      <c r="L221" s="1619"/>
      <c r="M221" s="1619"/>
      <c r="N221" s="1614"/>
    </row>
    <row r="222" spans="3:14" s="901" customFormat="1" outlineLevel="1" x14ac:dyDescent="0.25">
      <c r="C222" s="1359" t="s">
        <v>14</v>
      </c>
      <c r="D222" s="582">
        <f ca="1">IVb!D26</f>
        <v>23689</v>
      </c>
      <c r="E222" s="582">
        <f ca="1">IVb_2!D26</f>
        <v>23689</v>
      </c>
      <c r="F222" s="912">
        <f t="shared" ca="1" si="27"/>
        <v>0</v>
      </c>
      <c r="H222" s="1619"/>
      <c r="I222" s="1619"/>
      <c r="J222" s="1619"/>
      <c r="K222" s="1619"/>
      <c r="L222" s="1619"/>
      <c r="M222" s="1619"/>
      <c r="N222" s="1614"/>
    </row>
    <row r="223" spans="3:14" s="901" customFormat="1" outlineLevel="1" x14ac:dyDescent="0.25">
      <c r="C223" s="1361" t="s">
        <v>15</v>
      </c>
      <c r="D223" s="586">
        <f ca="1">IVb!D27</f>
        <v>17730</v>
      </c>
      <c r="E223" s="586">
        <f ca="1">IVb_2!D27</f>
        <v>17730</v>
      </c>
      <c r="F223" s="913">
        <f t="shared" ca="1" si="27"/>
        <v>0</v>
      </c>
      <c r="H223" s="1621"/>
      <c r="I223" s="1621"/>
      <c r="J223" s="1621"/>
      <c r="K223" s="1621"/>
      <c r="L223" s="1621"/>
      <c r="M223" s="1621"/>
      <c r="N223" s="1614"/>
    </row>
    <row r="224" spans="3:14" s="901" customFormat="1" outlineLevel="1" x14ac:dyDescent="0.25">
      <c r="C224" s="1362" t="s">
        <v>1</v>
      </c>
      <c r="D224" s="625">
        <f ca="1">IVb!D29</f>
        <v>19426</v>
      </c>
      <c r="E224" s="625">
        <f ca="1">IVb_2!D29</f>
        <v>19426</v>
      </c>
      <c r="F224" s="1014">
        <f t="shared" ca="1" si="27"/>
        <v>0</v>
      </c>
      <c r="H224" s="1622"/>
      <c r="I224" s="1622"/>
      <c r="J224" s="1622"/>
      <c r="K224" s="1622"/>
      <c r="L224" s="1622"/>
      <c r="M224" s="1622"/>
      <c r="N224" s="1614"/>
    </row>
    <row r="225" spans="3:14" s="533" customFormat="1" ht="15.75" outlineLevel="1" x14ac:dyDescent="0.25">
      <c r="C225" s="531"/>
      <c r="D225" s="531"/>
      <c r="E225" s="528"/>
      <c r="F225" s="528"/>
      <c r="H225" s="1586"/>
      <c r="I225" s="1586"/>
      <c r="J225" s="1586"/>
      <c r="K225" s="1586"/>
      <c r="L225" s="1586"/>
      <c r="M225" s="1586"/>
      <c r="N225" s="1632"/>
    </row>
    <row r="226" spans="3:14" s="1031" customFormat="1" x14ac:dyDescent="0.25">
      <c r="C226" s="1029" t="s">
        <v>434</v>
      </c>
      <c r="D226" s="1030"/>
      <c r="E226" s="1030"/>
      <c r="F226" s="1030"/>
      <c r="H226" s="1630"/>
      <c r="I226" s="1630"/>
      <c r="J226" s="1630"/>
      <c r="K226" s="1630"/>
      <c r="L226" s="1630"/>
      <c r="M226" s="1630"/>
      <c r="N226" s="1631"/>
    </row>
    <row r="227" spans="3:14" s="533" customFormat="1" ht="15.75" outlineLevel="1" x14ac:dyDescent="0.25">
      <c r="C227" s="531"/>
      <c r="D227" s="531"/>
      <c r="E227" s="528"/>
      <c r="F227" s="528"/>
      <c r="H227" s="1586"/>
      <c r="I227" s="1586"/>
      <c r="J227" s="1586"/>
      <c r="K227" s="1586"/>
      <c r="L227" s="1586"/>
      <c r="M227" s="1586"/>
      <c r="N227" s="1632"/>
    </row>
    <row r="228" spans="3:14" s="533" customFormat="1" ht="15.75" outlineLevel="1" x14ac:dyDescent="0.25">
      <c r="C228" s="1015" t="s">
        <v>415</v>
      </c>
      <c r="D228" s="1016">
        <f ca="1">IVc!B11</f>
        <v>0.92</v>
      </c>
      <c r="E228" s="1016">
        <f ca="1">IVc_2!B11</f>
        <v>0.92</v>
      </c>
      <c r="F228" s="1016"/>
      <c r="H228" s="1615"/>
      <c r="I228" s="1615"/>
      <c r="J228" s="1615"/>
      <c r="K228" s="1615"/>
      <c r="L228" s="1615"/>
      <c r="M228" s="1615"/>
      <c r="N228" s="1632"/>
    </row>
    <row r="229" spans="3:14" s="533" customFormat="1" ht="15.75" outlineLevel="1" x14ac:dyDescent="0.25">
      <c r="C229" s="1358" t="s">
        <v>332</v>
      </c>
      <c r="D229" s="578">
        <f ca="1">IVc!B15</f>
        <v>6451763</v>
      </c>
      <c r="E229" s="578">
        <f ca="1">IVc_2!B15</f>
        <v>6451763</v>
      </c>
      <c r="F229" s="911">
        <f t="shared" ref="F229:F240" ca="1" si="28">D229-E229</f>
        <v>0</v>
      </c>
      <c r="H229" s="1618"/>
      <c r="I229" s="1618"/>
      <c r="J229" s="1618"/>
      <c r="K229" s="1618"/>
      <c r="L229" s="1618"/>
      <c r="M229" s="1618"/>
      <c r="N229" s="1632"/>
    </row>
    <row r="230" spans="3:14" s="533" customFormat="1" ht="15.75" outlineLevel="1" x14ac:dyDescent="0.25">
      <c r="C230" s="1359" t="s">
        <v>331</v>
      </c>
      <c r="D230" s="582">
        <f ca="1">IVc!B16</f>
        <v>9364886</v>
      </c>
      <c r="E230" s="582">
        <f ca="1">IVc_2!B16</f>
        <v>9364886</v>
      </c>
      <c r="F230" s="912">
        <f t="shared" ca="1" si="28"/>
        <v>0</v>
      </c>
      <c r="H230" s="1619"/>
      <c r="I230" s="1619"/>
      <c r="J230" s="1619"/>
      <c r="K230" s="1619"/>
      <c r="L230" s="1619"/>
      <c r="M230" s="1619"/>
      <c r="N230" s="1632"/>
    </row>
    <row r="231" spans="3:14" s="533" customFormat="1" ht="15.75" outlineLevel="1" x14ac:dyDescent="0.25">
      <c r="C231" s="1359" t="s">
        <v>330</v>
      </c>
      <c r="D231" s="622">
        <f ca="1">IVc!B17</f>
        <v>3628000</v>
      </c>
      <c r="E231" s="622">
        <f ca="1">IVc_2!B17</f>
        <v>3628000</v>
      </c>
      <c r="F231" s="1013">
        <f t="shared" ca="1" si="28"/>
        <v>0</v>
      </c>
      <c r="H231" s="1620"/>
      <c r="I231" s="1620"/>
      <c r="J231" s="1620"/>
      <c r="K231" s="1620"/>
      <c r="L231" s="1620"/>
      <c r="M231" s="1620"/>
      <c r="N231" s="1632"/>
    </row>
    <row r="232" spans="3:14" s="533" customFormat="1" ht="15.75" outlineLevel="1" x14ac:dyDescent="0.25">
      <c r="C232" s="1359" t="s">
        <v>8</v>
      </c>
      <c r="D232" s="582">
        <f ca="1">IVc!B18</f>
        <v>1805064</v>
      </c>
      <c r="E232" s="582">
        <f ca="1">IVc_2!B18</f>
        <v>1805064</v>
      </c>
      <c r="F232" s="912">
        <f t="shared" ca="1" si="28"/>
        <v>0</v>
      </c>
      <c r="H232" s="1619"/>
      <c r="I232" s="1619"/>
      <c r="J232" s="1619"/>
      <c r="K232" s="1619"/>
      <c r="L232" s="1619"/>
      <c r="M232" s="1619"/>
      <c r="N232" s="1632"/>
    </row>
    <row r="233" spans="3:14" s="533" customFormat="1" ht="15.75" outlineLevel="1" x14ac:dyDescent="0.25">
      <c r="C233" s="1359" t="s">
        <v>329</v>
      </c>
      <c r="D233" s="582">
        <f ca="1">IVc!B19</f>
        <v>7113024</v>
      </c>
      <c r="E233" s="582">
        <f ca="1">IVc_2!B19</f>
        <v>7113024</v>
      </c>
      <c r="F233" s="912">
        <f t="shared" ca="1" si="28"/>
        <v>0</v>
      </c>
      <c r="H233" s="1619"/>
      <c r="I233" s="1619"/>
      <c r="J233" s="1619"/>
      <c r="K233" s="1619"/>
      <c r="L233" s="1619"/>
      <c r="M233" s="1619"/>
      <c r="N233" s="1632"/>
    </row>
    <row r="234" spans="3:14" s="533" customFormat="1" ht="15.75" outlineLevel="1" x14ac:dyDescent="0.25">
      <c r="C234" s="1359" t="s">
        <v>185</v>
      </c>
      <c r="D234" s="582">
        <f ca="1">IVc!B20</f>
        <v>3860335</v>
      </c>
      <c r="E234" s="582">
        <f ca="1">IVc_2!B20</f>
        <v>3860335</v>
      </c>
      <c r="F234" s="912">
        <f t="shared" ca="1" si="28"/>
        <v>0</v>
      </c>
      <c r="H234" s="1619"/>
      <c r="I234" s="1619"/>
      <c r="J234" s="1619"/>
      <c r="K234" s="1619"/>
      <c r="L234" s="1619"/>
      <c r="M234" s="1619"/>
      <c r="N234" s="1632"/>
    </row>
    <row r="235" spans="3:14" s="533" customFormat="1" ht="15.75" outlineLevel="1" x14ac:dyDescent="0.25">
      <c r="C235" s="1360" t="s">
        <v>194</v>
      </c>
      <c r="D235" s="582">
        <f ca="1">IVc!B21</f>
        <v>6970049</v>
      </c>
      <c r="E235" s="582">
        <f ca="1">IVc_2!B21</f>
        <v>6970049</v>
      </c>
      <c r="F235" s="912">
        <f t="shared" ca="1" si="28"/>
        <v>0</v>
      </c>
      <c r="H235" s="1619"/>
      <c r="I235" s="1619"/>
      <c r="J235" s="1619"/>
      <c r="K235" s="1619"/>
      <c r="L235" s="1619"/>
      <c r="M235" s="1619"/>
      <c r="N235" s="1632"/>
    </row>
    <row r="236" spans="3:14" s="533" customFormat="1" ht="15.75" outlineLevel="1" x14ac:dyDescent="0.25">
      <c r="C236" s="1359" t="s">
        <v>12</v>
      </c>
      <c r="D236" s="582">
        <f ca="1">IVc!B22</f>
        <v>6558995</v>
      </c>
      <c r="E236" s="582">
        <f ca="1">IVc_2!B22</f>
        <v>6558995</v>
      </c>
      <c r="F236" s="912">
        <f t="shared" ca="1" si="28"/>
        <v>0</v>
      </c>
      <c r="H236" s="1619"/>
      <c r="I236" s="1619"/>
      <c r="J236" s="1619"/>
      <c r="K236" s="1619"/>
      <c r="L236" s="1619"/>
      <c r="M236" s="1619"/>
      <c r="N236" s="1632"/>
    </row>
    <row r="237" spans="3:14" s="533" customFormat="1" ht="15.75" outlineLevel="1" x14ac:dyDescent="0.25">
      <c r="C237" s="1359" t="s">
        <v>193</v>
      </c>
      <c r="D237" s="582">
        <f ca="1">IVc!B23</f>
        <v>13260965</v>
      </c>
      <c r="E237" s="582">
        <f ca="1">IVc_2!B23</f>
        <v>13260965</v>
      </c>
      <c r="F237" s="912">
        <f t="shared" ca="1" si="28"/>
        <v>0</v>
      </c>
      <c r="H237" s="1619"/>
      <c r="I237" s="1619"/>
      <c r="J237" s="1619"/>
      <c r="K237" s="1619"/>
      <c r="L237" s="1619"/>
      <c r="M237" s="1619"/>
      <c r="N237" s="1632"/>
    </row>
    <row r="238" spans="3:14" s="533" customFormat="1" ht="15.75" outlineLevel="1" x14ac:dyDescent="0.25">
      <c r="C238" s="1359" t="s">
        <v>14</v>
      </c>
      <c r="D238" s="582">
        <f ca="1">IVc!B24</f>
        <v>5075625</v>
      </c>
      <c r="E238" s="582">
        <f ca="1">IVc_2!B24</f>
        <v>5075625</v>
      </c>
      <c r="F238" s="912">
        <f t="shared" ca="1" si="28"/>
        <v>0</v>
      </c>
      <c r="H238" s="1619"/>
      <c r="I238" s="1619"/>
      <c r="J238" s="1619"/>
      <c r="K238" s="1619"/>
      <c r="L238" s="1619"/>
      <c r="M238" s="1619"/>
      <c r="N238" s="1632"/>
    </row>
    <row r="239" spans="3:14" s="533" customFormat="1" ht="15.75" outlineLevel="1" x14ac:dyDescent="0.25">
      <c r="C239" s="1361" t="s">
        <v>15</v>
      </c>
      <c r="D239" s="586">
        <f ca="1">IVc!B25</f>
        <v>4968394</v>
      </c>
      <c r="E239" s="586">
        <f ca="1">IVc_2!B25</f>
        <v>4968394</v>
      </c>
      <c r="F239" s="913">
        <f t="shared" ca="1" si="28"/>
        <v>0</v>
      </c>
      <c r="H239" s="1621"/>
      <c r="I239" s="1621"/>
      <c r="J239" s="1621"/>
      <c r="K239" s="1621"/>
      <c r="L239" s="1621"/>
      <c r="M239" s="1621"/>
      <c r="N239" s="1632"/>
    </row>
    <row r="240" spans="3:14" s="533" customFormat="1" ht="15.75" outlineLevel="1" x14ac:dyDescent="0.25">
      <c r="C240" s="1362" t="s">
        <v>1</v>
      </c>
      <c r="D240" s="625">
        <f ca="1">IVc!B27</f>
        <v>69057100</v>
      </c>
      <c r="E240" s="625">
        <f ca="1">IVc_2!B27</f>
        <v>69057100</v>
      </c>
      <c r="F240" s="1014">
        <f t="shared" ca="1" si="28"/>
        <v>0</v>
      </c>
      <c r="H240" s="1622"/>
      <c r="I240" s="1622"/>
      <c r="J240" s="1622"/>
      <c r="K240" s="1622"/>
      <c r="L240" s="1622"/>
      <c r="M240" s="1622"/>
      <c r="N240" s="1632"/>
    </row>
    <row r="241" spans="3:14" s="533" customFormat="1" ht="15.75" outlineLevel="1" x14ac:dyDescent="0.25">
      <c r="C241" s="531"/>
      <c r="D241" s="531"/>
      <c r="E241" s="528"/>
      <c r="F241" s="528"/>
      <c r="H241" s="1586"/>
      <c r="I241" s="1586"/>
      <c r="J241" s="1586"/>
      <c r="K241" s="1586"/>
      <c r="L241" s="1586"/>
      <c r="M241" s="1586"/>
      <c r="N241" s="1632"/>
    </row>
    <row r="242" spans="3:14" s="533" customFormat="1" ht="15.75" outlineLevel="1" x14ac:dyDescent="0.25">
      <c r="C242" s="1015" t="s">
        <v>414</v>
      </c>
      <c r="D242" s="1016"/>
      <c r="E242" s="1016"/>
      <c r="F242" s="1016"/>
      <c r="H242" s="1615"/>
      <c r="I242" s="1615"/>
      <c r="J242" s="1615"/>
      <c r="K242" s="1615"/>
      <c r="L242" s="1615"/>
      <c r="M242" s="1615"/>
      <c r="N242" s="1632"/>
    </row>
    <row r="243" spans="3:14" s="533" customFormat="1" ht="15.75" outlineLevel="1" x14ac:dyDescent="0.25">
      <c r="C243" s="1358" t="s">
        <v>332</v>
      </c>
      <c r="D243" s="578">
        <f ca="1">IVc!C15</f>
        <v>4922518</v>
      </c>
      <c r="E243" s="578">
        <f ca="1">IVc_2!C15</f>
        <v>5018750</v>
      </c>
      <c r="F243" s="911">
        <f t="shared" ref="F243:F254" ca="1" si="29">D243-E243</f>
        <v>-96232</v>
      </c>
      <c r="H243" s="1618"/>
      <c r="I243" s="1618"/>
      <c r="J243" s="1618"/>
      <c r="K243" s="1618"/>
      <c r="L243" s="1618"/>
      <c r="M243" s="1618"/>
      <c r="N243" s="1632"/>
    </row>
    <row r="244" spans="3:14" s="533" customFormat="1" ht="15.75" outlineLevel="1" x14ac:dyDescent="0.25">
      <c r="C244" s="1359" t="s">
        <v>331</v>
      </c>
      <c r="D244" s="582">
        <f ca="1">IVc!C16</f>
        <v>6955319</v>
      </c>
      <c r="E244" s="582">
        <f ca="1">IVc_2!C16</f>
        <v>7497784</v>
      </c>
      <c r="F244" s="912">
        <f t="shared" ca="1" si="29"/>
        <v>-542465</v>
      </c>
      <c r="H244" s="1619"/>
      <c r="I244" s="1619"/>
      <c r="J244" s="1619"/>
      <c r="K244" s="1619"/>
      <c r="L244" s="1619"/>
      <c r="M244" s="1619"/>
      <c r="N244" s="1632"/>
    </row>
    <row r="245" spans="3:14" s="533" customFormat="1" ht="15.75" outlineLevel="1" x14ac:dyDescent="0.25">
      <c r="C245" s="1359" t="s">
        <v>330</v>
      </c>
      <c r="D245" s="622">
        <f ca="1">IVc!C17</f>
        <v>2465501</v>
      </c>
      <c r="E245" s="622">
        <f ca="1">IVc_2!C17</f>
        <v>2513949</v>
      </c>
      <c r="F245" s="1013">
        <f t="shared" ca="1" si="29"/>
        <v>-48448</v>
      </c>
      <c r="H245" s="1620"/>
      <c r="I245" s="1620"/>
      <c r="J245" s="1620"/>
      <c r="K245" s="1620"/>
      <c r="L245" s="1620"/>
      <c r="M245" s="1620"/>
      <c r="N245" s="1632"/>
    </row>
    <row r="246" spans="3:14" s="533" customFormat="1" ht="15.75" outlineLevel="1" x14ac:dyDescent="0.25">
      <c r="C246" s="1359" t="s">
        <v>8</v>
      </c>
      <c r="D246" s="582">
        <f ca="1">IVc!C18</f>
        <v>2295390</v>
      </c>
      <c r="E246" s="582">
        <f ca="1">IVc_2!C18</f>
        <v>1966518</v>
      </c>
      <c r="F246" s="912">
        <f t="shared" ca="1" si="29"/>
        <v>328872</v>
      </c>
      <c r="H246" s="1619"/>
      <c r="I246" s="1619"/>
      <c r="J246" s="1619"/>
      <c r="K246" s="1619"/>
      <c r="L246" s="1619"/>
      <c r="M246" s="1619"/>
      <c r="N246" s="1632"/>
    </row>
    <row r="247" spans="3:14" s="533" customFormat="1" ht="15.75" outlineLevel="1" x14ac:dyDescent="0.25">
      <c r="C247" s="1359" t="s">
        <v>329</v>
      </c>
      <c r="D247" s="582">
        <f ca="1">IVc!C19</f>
        <v>6832878</v>
      </c>
      <c r="E247" s="582">
        <f ca="1">IVc_2!C19</f>
        <v>6972537</v>
      </c>
      <c r="F247" s="912">
        <f t="shared" ca="1" si="29"/>
        <v>-139659</v>
      </c>
      <c r="H247" s="1619"/>
      <c r="I247" s="1619"/>
      <c r="J247" s="1619"/>
      <c r="K247" s="1619"/>
      <c r="L247" s="1619"/>
      <c r="M247" s="1619"/>
      <c r="N247" s="1632"/>
    </row>
    <row r="248" spans="3:14" s="533" customFormat="1" ht="15.75" outlineLevel="1" x14ac:dyDescent="0.25">
      <c r="C248" s="1359" t="s">
        <v>185</v>
      </c>
      <c r="D248" s="582">
        <f ca="1">IVc!C20</f>
        <v>2861947</v>
      </c>
      <c r="E248" s="582">
        <f ca="1">IVc_2!C20</f>
        <v>2918769</v>
      </c>
      <c r="F248" s="912">
        <f t="shared" ca="1" si="29"/>
        <v>-56822</v>
      </c>
      <c r="H248" s="1619"/>
      <c r="I248" s="1619"/>
      <c r="J248" s="1619"/>
      <c r="K248" s="1619"/>
      <c r="L248" s="1619"/>
      <c r="M248" s="1619"/>
      <c r="N248" s="1632"/>
    </row>
    <row r="249" spans="3:14" s="533" customFormat="1" ht="15.75" outlineLevel="1" x14ac:dyDescent="0.25">
      <c r="C249" s="1360" t="s">
        <v>194</v>
      </c>
      <c r="D249" s="582">
        <f ca="1">IVc!C21</f>
        <v>22236929</v>
      </c>
      <c r="E249" s="582">
        <f ca="1">IVc_2!C21</f>
        <v>22439277</v>
      </c>
      <c r="F249" s="912">
        <f t="shared" ca="1" si="29"/>
        <v>-202348</v>
      </c>
      <c r="H249" s="1619"/>
      <c r="I249" s="1619"/>
      <c r="J249" s="1619"/>
      <c r="K249" s="1619"/>
      <c r="L249" s="1619"/>
      <c r="M249" s="1619"/>
      <c r="N249" s="1632"/>
    </row>
    <row r="250" spans="3:14" s="533" customFormat="1" ht="15.75" outlineLevel="1" x14ac:dyDescent="0.25">
      <c r="C250" s="1359" t="s">
        <v>12</v>
      </c>
      <c r="D250" s="582">
        <f ca="1">IVc!C22</f>
        <v>4261323</v>
      </c>
      <c r="E250" s="582">
        <f ca="1">IVc_2!C22</f>
        <v>4341306</v>
      </c>
      <c r="F250" s="912">
        <f t="shared" ca="1" si="29"/>
        <v>-79983</v>
      </c>
      <c r="H250" s="1619"/>
      <c r="I250" s="1619"/>
      <c r="J250" s="1619"/>
      <c r="K250" s="1619"/>
      <c r="L250" s="1619"/>
      <c r="M250" s="1619"/>
      <c r="N250" s="1632"/>
    </row>
    <row r="251" spans="3:14" s="533" customFormat="1" ht="15.75" outlineLevel="1" x14ac:dyDescent="0.25">
      <c r="C251" s="1359" t="s">
        <v>193</v>
      </c>
      <c r="D251" s="582">
        <f ca="1">IVc!C23</f>
        <v>14060074</v>
      </c>
      <c r="E251" s="582">
        <f ca="1">IVc_2!C23</f>
        <v>13239344</v>
      </c>
      <c r="F251" s="912">
        <f t="shared" ca="1" si="29"/>
        <v>820730</v>
      </c>
      <c r="H251" s="1619"/>
      <c r="I251" s="1619"/>
      <c r="J251" s="1619"/>
      <c r="K251" s="1619"/>
      <c r="L251" s="1619"/>
      <c r="M251" s="1619"/>
      <c r="N251" s="1632"/>
    </row>
    <row r="252" spans="3:14" s="533" customFormat="1" ht="15.75" outlineLevel="1" x14ac:dyDescent="0.25">
      <c r="C252" s="1359" t="s">
        <v>14</v>
      </c>
      <c r="D252" s="582">
        <f ca="1">IVc!C24</f>
        <v>8384484</v>
      </c>
      <c r="E252" s="582">
        <f ca="1">IVc_2!C24</f>
        <v>8464144</v>
      </c>
      <c r="F252" s="912">
        <f t="shared" ca="1" si="29"/>
        <v>-79660</v>
      </c>
      <c r="H252" s="1619"/>
      <c r="I252" s="1619"/>
      <c r="J252" s="1619"/>
      <c r="K252" s="1619"/>
      <c r="L252" s="1619"/>
      <c r="M252" s="1619"/>
      <c r="N252" s="1632"/>
    </row>
    <row r="253" spans="3:14" s="533" customFormat="1" ht="15.75" outlineLevel="1" x14ac:dyDescent="0.25">
      <c r="C253" s="1361" t="s">
        <v>15</v>
      </c>
      <c r="D253" s="586">
        <f ca="1">IVc!C25</f>
        <v>2854926</v>
      </c>
      <c r="E253" s="586">
        <f ca="1">IVc_2!C25</f>
        <v>2907700</v>
      </c>
      <c r="F253" s="913">
        <f t="shared" ca="1" si="29"/>
        <v>-52774</v>
      </c>
      <c r="H253" s="1621"/>
      <c r="I253" s="1621"/>
      <c r="J253" s="1621"/>
      <c r="K253" s="1621"/>
      <c r="L253" s="1621"/>
      <c r="M253" s="1621"/>
      <c r="N253" s="1632"/>
    </row>
    <row r="254" spans="3:14" s="533" customFormat="1" ht="15.75" outlineLevel="1" x14ac:dyDescent="0.25">
      <c r="C254" s="1362" t="s">
        <v>1</v>
      </c>
      <c r="D254" s="625">
        <f ca="1">IVc!C27</f>
        <v>78131289</v>
      </c>
      <c r="E254" s="625">
        <f ca="1">IVc_2!C27</f>
        <v>78280078</v>
      </c>
      <c r="F254" s="1014">
        <f t="shared" ca="1" si="29"/>
        <v>-148789</v>
      </c>
      <c r="H254" s="1622"/>
      <c r="I254" s="1622"/>
      <c r="J254" s="1622"/>
      <c r="K254" s="1622"/>
      <c r="L254" s="1622"/>
      <c r="M254" s="1622"/>
      <c r="N254" s="1632"/>
    </row>
    <row r="255" spans="3:14" s="533" customFormat="1" ht="15.75" outlineLevel="1" x14ac:dyDescent="0.25">
      <c r="C255" s="531"/>
      <c r="D255" s="531"/>
      <c r="E255" s="528"/>
      <c r="F255" s="528"/>
      <c r="H255" s="1586"/>
      <c r="I255" s="1586"/>
      <c r="J255" s="1586"/>
      <c r="K255" s="1586"/>
      <c r="L255" s="1586"/>
      <c r="M255" s="1586"/>
      <c r="N255" s="1632"/>
    </row>
    <row r="256" spans="3:14" s="533" customFormat="1" ht="15.75" outlineLevel="1" x14ac:dyDescent="0.25">
      <c r="C256" s="1015" t="s">
        <v>416</v>
      </c>
      <c r="D256" s="1016"/>
      <c r="E256" s="1016"/>
      <c r="F256" s="1016"/>
      <c r="H256" s="1615"/>
      <c r="I256" s="1615"/>
      <c r="J256" s="1615"/>
      <c r="K256" s="1615"/>
      <c r="L256" s="1615"/>
      <c r="M256" s="1615"/>
      <c r="N256" s="1632"/>
    </row>
    <row r="257" spans="3:14" s="533" customFormat="1" ht="15.75" outlineLevel="1" x14ac:dyDescent="0.25">
      <c r="C257" s="1358" t="s">
        <v>332</v>
      </c>
      <c r="D257" s="578">
        <f ca="1">IVc!D15</f>
        <v>1529245</v>
      </c>
      <c r="E257" s="578">
        <f ca="1">IVc_2!D15</f>
        <v>1433013</v>
      </c>
      <c r="F257" s="911">
        <f t="shared" ref="F257:F268" ca="1" si="30">D257-E257</f>
        <v>96232</v>
      </c>
      <c r="H257" s="1618"/>
      <c r="I257" s="1618"/>
      <c r="J257" s="1618"/>
      <c r="K257" s="1618"/>
      <c r="L257" s="1618"/>
      <c r="M257" s="1618"/>
      <c r="N257" s="1632"/>
    </row>
    <row r="258" spans="3:14" s="533" customFormat="1" ht="15.75" outlineLevel="1" x14ac:dyDescent="0.25">
      <c r="C258" s="1359" t="s">
        <v>331</v>
      </c>
      <c r="D258" s="582">
        <f ca="1">IVc!D16</f>
        <v>2409567</v>
      </c>
      <c r="E258" s="582">
        <f ca="1">IVc_2!D16</f>
        <v>1867102</v>
      </c>
      <c r="F258" s="912">
        <f t="shared" ca="1" si="30"/>
        <v>542465</v>
      </c>
      <c r="H258" s="1619"/>
      <c r="I258" s="1619"/>
      <c r="J258" s="1619"/>
      <c r="K258" s="1619"/>
      <c r="L258" s="1619"/>
      <c r="M258" s="1619"/>
      <c r="N258" s="1632"/>
    </row>
    <row r="259" spans="3:14" s="533" customFormat="1" ht="15.75" outlineLevel="1" x14ac:dyDescent="0.25">
      <c r="C259" s="1359" t="s">
        <v>330</v>
      </c>
      <c r="D259" s="622">
        <f ca="1">IVc!D17</f>
        <v>1162499</v>
      </c>
      <c r="E259" s="622">
        <f ca="1">IVc_2!D17</f>
        <v>1114051</v>
      </c>
      <c r="F259" s="1013">
        <f t="shared" ca="1" si="30"/>
        <v>48448</v>
      </c>
      <c r="H259" s="1620"/>
      <c r="I259" s="1620"/>
      <c r="J259" s="1620"/>
      <c r="K259" s="1620"/>
      <c r="L259" s="1620"/>
      <c r="M259" s="1620"/>
      <c r="N259" s="1632"/>
    </row>
    <row r="260" spans="3:14" s="533" customFormat="1" ht="15.75" outlineLevel="1" x14ac:dyDescent="0.25">
      <c r="C260" s="1359" t="s">
        <v>8</v>
      </c>
      <c r="D260" s="582">
        <f ca="1">IVc!D18</f>
        <v>0</v>
      </c>
      <c r="E260" s="582">
        <f ca="1">IVc_2!D18</f>
        <v>0</v>
      </c>
      <c r="F260" s="912">
        <f t="shared" ca="1" si="30"/>
        <v>0</v>
      </c>
      <c r="H260" s="1619"/>
      <c r="I260" s="1619"/>
      <c r="J260" s="1619"/>
      <c r="K260" s="1619"/>
      <c r="L260" s="1619"/>
      <c r="M260" s="1619"/>
      <c r="N260" s="1632"/>
    </row>
    <row r="261" spans="3:14" s="533" customFormat="1" ht="15.75" outlineLevel="1" x14ac:dyDescent="0.25">
      <c r="C261" s="1359" t="s">
        <v>329</v>
      </c>
      <c r="D261" s="582">
        <f ca="1">IVc!D19</f>
        <v>280146</v>
      </c>
      <c r="E261" s="582">
        <f ca="1">IVc_2!D19</f>
        <v>140487</v>
      </c>
      <c r="F261" s="912">
        <f t="shared" ca="1" si="30"/>
        <v>139659</v>
      </c>
      <c r="H261" s="1619"/>
      <c r="I261" s="1619"/>
      <c r="J261" s="1619"/>
      <c r="K261" s="1619"/>
      <c r="L261" s="1619"/>
      <c r="M261" s="1619"/>
      <c r="N261" s="1632"/>
    </row>
    <row r="262" spans="3:14" s="533" customFormat="1" ht="15.75" outlineLevel="1" x14ac:dyDescent="0.25">
      <c r="C262" s="1359" t="s">
        <v>185</v>
      </c>
      <c r="D262" s="582">
        <f ca="1">IVc!D20</f>
        <v>998388</v>
      </c>
      <c r="E262" s="582">
        <f ca="1">IVc_2!D20</f>
        <v>941566</v>
      </c>
      <c r="F262" s="912">
        <f t="shared" ca="1" si="30"/>
        <v>56822</v>
      </c>
      <c r="H262" s="1619"/>
      <c r="I262" s="1619"/>
      <c r="J262" s="1619"/>
      <c r="K262" s="1619"/>
      <c r="L262" s="1619"/>
      <c r="M262" s="1619"/>
      <c r="N262" s="1632"/>
    </row>
    <row r="263" spans="3:14" s="533" customFormat="1" ht="15.75" outlineLevel="1" x14ac:dyDescent="0.25">
      <c r="C263" s="1360" t="s">
        <v>194</v>
      </c>
      <c r="D263" s="582">
        <f ca="1">IVc!D21</f>
        <v>0</v>
      </c>
      <c r="E263" s="582">
        <f ca="1">IVc_2!D21</f>
        <v>0</v>
      </c>
      <c r="F263" s="912">
        <f t="shared" ca="1" si="30"/>
        <v>0</v>
      </c>
      <c r="H263" s="1619"/>
      <c r="I263" s="1619"/>
      <c r="J263" s="1619"/>
      <c r="K263" s="1619"/>
      <c r="L263" s="1619"/>
      <c r="M263" s="1619"/>
      <c r="N263" s="1632"/>
    </row>
    <row r="264" spans="3:14" s="533" customFormat="1" ht="15.75" outlineLevel="1" x14ac:dyDescent="0.25">
      <c r="C264" s="1359" t="s">
        <v>12</v>
      </c>
      <c r="D264" s="582">
        <f ca="1">IVc!D22</f>
        <v>2297672</v>
      </c>
      <c r="E264" s="582">
        <f ca="1">IVc_2!D22</f>
        <v>2217689</v>
      </c>
      <c r="F264" s="912">
        <f t="shared" ca="1" si="30"/>
        <v>79983</v>
      </c>
      <c r="H264" s="1619"/>
      <c r="I264" s="1619"/>
      <c r="J264" s="1619"/>
      <c r="K264" s="1619"/>
      <c r="L264" s="1619"/>
      <c r="M264" s="1619"/>
      <c r="N264" s="1632"/>
    </row>
    <row r="265" spans="3:14" s="533" customFormat="1" ht="15.75" outlineLevel="1" x14ac:dyDescent="0.25">
      <c r="C265" s="1359" t="s">
        <v>193</v>
      </c>
      <c r="D265" s="582">
        <f ca="1">IVc!D23</f>
        <v>0</v>
      </c>
      <c r="E265" s="582">
        <f ca="1">IVc_2!D23</f>
        <v>21621</v>
      </c>
      <c r="F265" s="912">
        <f t="shared" ca="1" si="30"/>
        <v>-21621</v>
      </c>
      <c r="H265" s="1619"/>
      <c r="I265" s="1619"/>
      <c r="J265" s="1619"/>
      <c r="K265" s="1619"/>
      <c r="L265" s="1619"/>
      <c r="M265" s="1619"/>
      <c r="N265" s="1632"/>
    </row>
    <row r="266" spans="3:14" s="533" customFormat="1" ht="15.75" outlineLevel="1" x14ac:dyDescent="0.25">
      <c r="C266" s="1359" t="s">
        <v>14</v>
      </c>
      <c r="D266" s="582">
        <f ca="1">IVc!D24</f>
        <v>0</v>
      </c>
      <c r="E266" s="582">
        <f ca="1">IVc_2!D24</f>
        <v>0</v>
      </c>
      <c r="F266" s="912">
        <f t="shared" ca="1" si="30"/>
        <v>0</v>
      </c>
      <c r="H266" s="1619"/>
      <c r="I266" s="1619"/>
      <c r="J266" s="1619"/>
      <c r="K266" s="1619"/>
      <c r="L266" s="1619"/>
      <c r="M266" s="1619"/>
      <c r="N266" s="1632"/>
    </row>
    <row r="267" spans="3:14" s="533" customFormat="1" ht="15.75" outlineLevel="1" x14ac:dyDescent="0.25">
      <c r="C267" s="1361" t="s">
        <v>15</v>
      </c>
      <c r="D267" s="586">
        <f ca="1">IVc!D25</f>
        <v>2113468</v>
      </c>
      <c r="E267" s="586">
        <f ca="1">IVc_2!D25</f>
        <v>2060694</v>
      </c>
      <c r="F267" s="913">
        <f t="shared" ca="1" si="30"/>
        <v>52774</v>
      </c>
      <c r="H267" s="1621"/>
      <c r="I267" s="1621"/>
      <c r="J267" s="1621"/>
      <c r="K267" s="1621"/>
      <c r="L267" s="1621"/>
      <c r="M267" s="1621"/>
      <c r="N267" s="1632"/>
    </row>
    <row r="268" spans="3:14" s="533" customFormat="1" ht="15.75" outlineLevel="1" x14ac:dyDescent="0.25">
      <c r="C268" s="1362" t="s">
        <v>1</v>
      </c>
      <c r="D268" s="625">
        <f ca="1">IVc!D27</f>
        <v>10790985</v>
      </c>
      <c r="E268" s="625">
        <f ca="1">IVc_2!D27</f>
        <v>9796223</v>
      </c>
      <c r="F268" s="1014">
        <f t="shared" ca="1" si="30"/>
        <v>994762</v>
      </c>
      <c r="H268" s="1622"/>
      <c r="I268" s="1622"/>
      <c r="J268" s="1622"/>
      <c r="K268" s="1622"/>
      <c r="L268" s="1622"/>
      <c r="M268" s="1622"/>
      <c r="N268" s="1632"/>
    </row>
    <row r="269" spans="3:14" s="533" customFormat="1" ht="15.75" outlineLevel="1" x14ac:dyDescent="0.25">
      <c r="C269" s="531"/>
      <c r="D269" s="531"/>
      <c r="E269" s="528"/>
      <c r="F269" s="528"/>
      <c r="H269" s="1586"/>
      <c r="I269" s="1586"/>
      <c r="J269" s="1586"/>
      <c r="K269" s="1586"/>
      <c r="L269" s="1586"/>
      <c r="M269" s="1586"/>
      <c r="N269" s="1632"/>
    </row>
    <row r="270" spans="3:14" s="533" customFormat="1" ht="15.75" outlineLevel="1" x14ac:dyDescent="0.25">
      <c r="C270" s="1015" t="s">
        <v>417</v>
      </c>
      <c r="D270" s="1016"/>
      <c r="E270" s="1016"/>
      <c r="F270" s="1016"/>
      <c r="H270" s="1615"/>
      <c r="I270" s="1615"/>
      <c r="J270" s="1615"/>
      <c r="K270" s="1615"/>
      <c r="L270" s="1615"/>
      <c r="M270" s="1615"/>
      <c r="N270" s="1632"/>
    </row>
    <row r="271" spans="3:14" s="533" customFormat="1" ht="15.75" outlineLevel="1" x14ac:dyDescent="0.25">
      <c r="C271" s="1358" t="s">
        <v>332</v>
      </c>
      <c r="D271" s="578">
        <f ca="1">IVc!E15</f>
        <v>1270560</v>
      </c>
      <c r="E271" s="578">
        <f ca="1">IVc_2!E15</f>
        <v>789924</v>
      </c>
      <c r="F271" s="911">
        <f t="shared" ref="F271:F282" ca="1" si="31">D271-E271</f>
        <v>480636</v>
      </c>
      <c r="H271" s="1618"/>
      <c r="I271" s="1618"/>
      <c r="J271" s="1618"/>
      <c r="K271" s="1618"/>
      <c r="L271" s="1618"/>
      <c r="M271" s="1618"/>
      <c r="N271" s="1632"/>
    </row>
    <row r="272" spans="3:14" s="533" customFormat="1" ht="15.75" outlineLevel="1" x14ac:dyDescent="0.25">
      <c r="C272" s="1359" t="s">
        <v>331</v>
      </c>
      <c r="D272" s="582">
        <f ca="1">IVc!E16</f>
        <v>2001968</v>
      </c>
      <c r="E272" s="582">
        <f ca="1">IVc_2!E16</f>
        <v>1029208</v>
      </c>
      <c r="F272" s="912">
        <f t="shared" ca="1" si="31"/>
        <v>972760</v>
      </c>
      <c r="H272" s="1619"/>
      <c r="I272" s="1619"/>
      <c r="J272" s="1619"/>
      <c r="K272" s="1619"/>
      <c r="L272" s="1619"/>
      <c r="M272" s="1619"/>
      <c r="N272" s="1632"/>
    </row>
    <row r="273" spans="3:14" s="533" customFormat="1" ht="15.75" outlineLevel="1" x14ac:dyDescent="0.25">
      <c r="C273" s="1359" t="s">
        <v>330</v>
      </c>
      <c r="D273" s="622">
        <f ca="1">IVc!E17</f>
        <v>965853</v>
      </c>
      <c r="E273" s="622">
        <f ca="1">IVc_2!E17</f>
        <v>614102</v>
      </c>
      <c r="F273" s="1013">
        <f t="shared" ca="1" si="31"/>
        <v>351751</v>
      </c>
      <c r="H273" s="1620"/>
      <c r="I273" s="1620"/>
      <c r="J273" s="1620"/>
      <c r="K273" s="1620"/>
      <c r="L273" s="1620"/>
      <c r="M273" s="1620"/>
      <c r="N273" s="1632"/>
    </row>
    <row r="274" spans="3:14" s="533" customFormat="1" ht="15.75" outlineLevel="1" x14ac:dyDescent="0.25">
      <c r="C274" s="1359" t="s">
        <v>8</v>
      </c>
      <c r="D274" s="582">
        <f ca="1">IVc!E18</f>
        <v>0</v>
      </c>
      <c r="E274" s="582">
        <f ca="1">IVc_2!E18</f>
        <v>0</v>
      </c>
      <c r="F274" s="912">
        <f t="shared" ca="1" si="31"/>
        <v>0</v>
      </c>
      <c r="H274" s="1619"/>
      <c r="I274" s="1619"/>
      <c r="J274" s="1619"/>
      <c r="K274" s="1619"/>
      <c r="L274" s="1619"/>
      <c r="M274" s="1619"/>
      <c r="N274" s="1632"/>
    </row>
    <row r="275" spans="3:14" s="533" customFormat="1" ht="15.75" outlineLevel="1" x14ac:dyDescent="0.25">
      <c r="C275" s="1359" t="s">
        <v>329</v>
      </c>
      <c r="D275" s="582">
        <f ca="1">IVc!E19</f>
        <v>232757</v>
      </c>
      <c r="E275" s="582">
        <f ca="1">IVc_2!E19</f>
        <v>77441</v>
      </c>
      <c r="F275" s="912">
        <f t="shared" ca="1" si="31"/>
        <v>155316</v>
      </c>
      <c r="H275" s="1619"/>
      <c r="I275" s="1619"/>
      <c r="J275" s="1619"/>
      <c r="K275" s="1619"/>
      <c r="L275" s="1619"/>
      <c r="M275" s="1619"/>
      <c r="N275" s="1632"/>
    </row>
    <row r="276" spans="3:14" s="533" customFormat="1" ht="15.75" outlineLevel="1" x14ac:dyDescent="0.25">
      <c r="C276" s="1359" t="s">
        <v>185</v>
      </c>
      <c r="D276" s="582">
        <f ca="1">IVc!E20</f>
        <v>829502</v>
      </c>
      <c r="E276" s="582">
        <f ca="1">IVc_2!E20</f>
        <v>519022</v>
      </c>
      <c r="F276" s="912">
        <f t="shared" ca="1" si="31"/>
        <v>310480</v>
      </c>
      <c r="H276" s="1619"/>
      <c r="I276" s="1619"/>
      <c r="J276" s="1619"/>
      <c r="K276" s="1619"/>
      <c r="L276" s="1619"/>
      <c r="M276" s="1619"/>
      <c r="N276" s="1632"/>
    </row>
    <row r="277" spans="3:14" s="533" customFormat="1" ht="15.75" outlineLevel="1" x14ac:dyDescent="0.25">
      <c r="C277" s="1360" t="s">
        <v>194</v>
      </c>
      <c r="D277" s="582">
        <f ca="1">IVc!E21</f>
        <v>0</v>
      </c>
      <c r="E277" s="582">
        <f ca="1">IVc_2!E21</f>
        <v>0</v>
      </c>
      <c r="F277" s="912">
        <f t="shared" ca="1" si="31"/>
        <v>0</v>
      </c>
      <c r="H277" s="1619"/>
      <c r="I277" s="1619"/>
      <c r="J277" s="1619"/>
      <c r="K277" s="1619"/>
      <c r="L277" s="1619"/>
      <c r="M277" s="1619"/>
      <c r="N277" s="1632"/>
    </row>
    <row r="278" spans="3:14" s="533" customFormat="1" ht="15.75" outlineLevel="1" x14ac:dyDescent="0.25">
      <c r="C278" s="1359" t="s">
        <v>12</v>
      </c>
      <c r="D278" s="582">
        <f ca="1">IVc!E22</f>
        <v>1909001</v>
      </c>
      <c r="E278" s="582">
        <f ca="1">IVc_2!E22</f>
        <v>1222463</v>
      </c>
      <c r="F278" s="912">
        <f t="shared" ca="1" si="31"/>
        <v>686538</v>
      </c>
      <c r="H278" s="1619"/>
      <c r="I278" s="1619"/>
      <c r="J278" s="1619"/>
      <c r="K278" s="1619"/>
      <c r="L278" s="1619"/>
      <c r="M278" s="1619"/>
      <c r="N278" s="1632"/>
    </row>
    <row r="279" spans="3:14" s="533" customFormat="1" ht="15.75" outlineLevel="1" x14ac:dyDescent="0.25">
      <c r="C279" s="1359" t="s">
        <v>193</v>
      </c>
      <c r="D279" s="582">
        <f ca="1">IVc!E23</f>
        <v>0</v>
      </c>
      <c r="E279" s="582">
        <f ca="1">IVc_2!E23</f>
        <v>11918</v>
      </c>
      <c r="F279" s="912">
        <f t="shared" ca="1" si="31"/>
        <v>-11918</v>
      </c>
      <c r="H279" s="1619"/>
      <c r="I279" s="1619"/>
      <c r="J279" s="1619"/>
      <c r="K279" s="1619"/>
      <c r="L279" s="1619"/>
      <c r="M279" s="1619"/>
      <c r="N279" s="1632"/>
    </row>
    <row r="280" spans="3:14" s="533" customFormat="1" ht="15.75" outlineLevel="1" x14ac:dyDescent="0.25">
      <c r="C280" s="1359" t="s">
        <v>14</v>
      </c>
      <c r="D280" s="582">
        <f ca="1">IVc!E24</f>
        <v>0</v>
      </c>
      <c r="E280" s="582">
        <f ca="1">IVc_2!E24</f>
        <v>0</v>
      </c>
      <c r="F280" s="912">
        <f t="shared" ca="1" si="31"/>
        <v>0</v>
      </c>
      <c r="H280" s="1619"/>
      <c r="I280" s="1619"/>
      <c r="J280" s="1619"/>
      <c r="K280" s="1619"/>
      <c r="L280" s="1619"/>
      <c r="M280" s="1619"/>
      <c r="N280" s="1632"/>
    </row>
    <row r="281" spans="3:14" s="533" customFormat="1" ht="15.75" outlineLevel="1" x14ac:dyDescent="0.25">
      <c r="C281" s="1361" t="s">
        <v>15</v>
      </c>
      <c r="D281" s="586">
        <f ca="1">IVc!E25</f>
        <v>1755957</v>
      </c>
      <c r="E281" s="586">
        <f ca="1">IVc_2!E25</f>
        <v>1135922</v>
      </c>
      <c r="F281" s="913">
        <f t="shared" ca="1" si="31"/>
        <v>620035</v>
      </c>
      <c r="H281" s="1621"/>
      <c r="I281" s="1621"/>
      <c r="J281" s="1621"/>
      <c r="K281" s="1621"/>
      <c r="L281" s="1621"/>
      <c r="M281" s="1621"/>
      <c r="N281" s="1632"/>
    </row>
    <row r="282" spans="3:14" s="533" customFormat="1" ht="15.75" outlineLevel="1" x14ac:dyDescent="0.25">
      <c r="C282" s="1362" t="s">
        <v>1</v>
      </c>
      <c r="D282" s="625">
        <f ca="1">IVc!E27</f>
        <v>8965597</v>
      </c>
      <c r="E282" s="625">
        <f ca="1">IVc_2!E27</f>
        <v>5400000</v>
      </c>
      <c r="F282" s="1014">
        <f t="shared" ca="1" si="31"/>
        <v>3565597</v>
      </c>
      <c r="H282" s="1622"/>
      <c r="I282" s="1622"/>
      <c r="J282" s="1622"/>
      <c r="K282" s="1622"/>
      <c r="L282" s="1622"/>
      <c r="M282" s="1622"/>
      <c r="N282" s="1632"/>
    </row>
    <row r="283" spans="3:14" s="533" customFormat="1" ht="15.75" outlineLevel="1" x14ac:dyDescent="0.25">
      <c r="C283" s="531"/>
      <c r="D283" s="531"/>
      <c r="E283" s="528"/>
      <c r="F283" s="528"/>
      <c r="H283" s="1586"/>
      <c r="I283" s="1586"/>
      <c r="J283" s="1586"/>
      <c r="K283" s="1586"/>
      <c r="L283" s="1586"/>
      <c r="M283" s="1586"/>
      <c r="N283" s="1632"/>
    </row>
    <row r="284" spans="3:14" s="1031" customFormat="1" x14ac:dyDescent="0.25">
      <c r="C284" s="1029" t="s">
        <v>436</v>
      </c>
      <c r="D284" s="1030"/>
      <c r="E284" s="1030"/>
      <c r="F284" s="1030"/>
      <c r="H284" s="1630"/>
      <c r="I284" s="1630"/>
      <c r="J284" s="1630"/>
      <c r="K284" s="1630"/>
      <c r="L284" s="1630"/>
      <c r="M284" s="1630"/>
      <c r="N284" s="1631"/>
    </row>
    <row r="285" spans="3:14" s="533" customFormat="1" ht="15.75" outlineLevel="1" x14ac:dyDescent="0.25">
      <c r="C285" s="531"/>
      <c r="D285" s="531"/>
      <c r="E285" s="528"/>
      <c r="F285" s="528"/>
      <c r="H285" s="1586"/>
      <c r="I285" s="1586"/>
      <c r="J285" s="1586"/>
      <c r="K285" s="1586"/>
      <c r="L285" s="1586"/>
      <c r="M285" s="1586"/>
      <c r="N285" s="1632"/>
    </row>
    <row r="286" spans="3:14" s="533" customFormat="1" ht="15.75" outlineLevel="1" x14ac:dyDescent="0.25">
      <c r="C286" s="1015" t="s">
        <v>437</v>
      </c>
      <c r="D286" s="1016"/>
      <c r="E286" s="1016"/>
      <c r="F286" s="1016"/>
      <c r="H286" s="1615"/>
      <c r="I286" s="1615"/>
      <c r="J286" s="1615"/>
      <c r="K286" s="1615"/>
      <c r="L286" s="1615"/>
      <c r="M286" s="1615"/>
      <c r="N286" s="1632"/>
    </row>
    <row r="287" spans="3:14" s="533" customFormat="1" ht="15.75" outlineLevel="1" x14ac:dyDescent="0.25">
      <c r="C287" s="1032" t="s">
        <v>318</v>
      </c>
      <c r="D287" s="1033" t="str">
        <f ca="1">Daten!I39</f>
        <v>nein</v>
      </c>
      <c r="E287" s="1033" t="str">
        <f ca="1">Daten!J39</f>
        <v>ja</v>
      </c>
      <c r="F287" s="1034"/>
      <c r="H287" s="1628"/>
      <c r="I287" s="1628"/>
      <c r="J287" s="1628"/>
      <c r="K287" s="1628"/>
      <c r="L287" s="1628"/>
      <c r="M287" s="1628"/>
      <c r="N287" s="1632"/>
    </row>
    <row r="288" spans="3:14" s="533" customFormat="1" ht="51" outlineLevel="1" x14ac:dyDescent="0.25">
      <c r="C288" s="1035" t="s">
        <v>435</v>
      </c>
      <c r="D288" s="1037" t="str">
        <f ca="1">IF(D287="nein","",Daten!I40)</f>
        <v/>
      </c>
      <c r="E288" s="1037" t="str">
        <f ca="1">IF(E287="nein","",Daten!J40)</f>
        <v>V4</v>
      </c>
      <c r="F288" s="1036"/>
      <c r="H288" s="1629"/>
      <c r="I288" s="1629"/>
      <c r="J288" s="1629"/>
      <c r="K288" s="1629"/>
      <c r="L288" s="1629"/>
      <c r="M288" s="1629"/>
      <c r="N288" s="1632"/>
    </row>
    <row r="289" spans="3:14" s="533" customFormat="1" ht="15.75" outlineLevel="1" x14ac:dyDescent="0.25">
      <c r="C289" s="1358" t="s">
        <v>332</v>
      </c>
      <c r="D289" s="578">
        <f ca="1">SUM(LAV!N17)</f>
        <v>0</v>
      </c>
      <c r="E289" s="578">
        <f ca="1">SUM(LAV_2!N17)</f>
        <v>647260.27</v>
      </c>
      <c r="F289" s="911">
        <f t="shared" ref="F289:F300" ca="1" si="32">D289-E289</f>
        <v>-647260.27</v>
      </c>
      <c r="H289" s="1618"/>
      <c r="I289" s="1618"/>
      <c r="J289" s="1618"/>
      <c r="K289" s="1618"/>
      <c r="L289" s="1618"/>
      <c r="M289" s="1618"/>
      <c r="N289" s="1632"/>
    </row>
    <row r="290" spans="3:14" s="533" customFormat="1" ht="15.75" outlineLevel="1" x14ac:dyDescent="0.25">
      <c r="C290" s="1359" t="s">
        <v>331</v>
      </c>
      <c r="D290" s="582">
        <f ca="1">SUM(LAV!N18)</f>
        <v>0</v>
      </c>
      <c r="E290" s="582">
        <f ca="1">SUM(LAV_2!N18)</f>
        <v>610273.97</v>
      </c>
      <c r="F290" s="912">
        <f t="shared" ca="1" si="32"/>
        <v>-610273.97</v>
      </c>
      <c r="H290" s="1619"/>
      <c r="I290" s="1619"/>
      <c r="J290" s="1619"/>
      <c r="K290" s="1619"/>
      <c r="L290" s="1619"/>
      <c r="M290" s="1619"/>
      <c r="N290" s="1632"/>
    </row>
    <row r="291" spans="3:14" s="533" customFormat="1" ht="15.75" outlineLevel="1" x14ac:dyDescent="0.25">
      <c r="C291" s="1359" t="s">
        <v>330</v>
      </c>
      <c r="D291" s="622">
        <f ca="1">SUM(LAV!N19)</f>
        <v>0</v>
      </c>
      <c r="E291" s="622">
        <f ca="1">SUM(LAV_2!N19)</f>
        <v>665753.42000000004</v>
      </c>
      <c r="F291" s="1013">
        <f t="shared" ca="1" si="32"/>
        <v>-665753.42000000004</v>
      </c>
      <c r="H291" s="1620"/>
      <c r="I291" s="1620"/>
      <c r="J291" s="1620"/>
      <c r="K291" s="1620"/>
      <c r="L291" s="1620"/>
      <c r="M291" s="1620"/>
      <c r="N291" s="1632"/>
    </row>
    <row r="292" spans="3:14" s="533" customFormat="1" ht="15.75" outlineLevel="1" x14ac:dyDescent="0.25">
      <c r="C292" s="1359" t="s">
        <v>8</v>
      </c>
      <c r="D292" s="582">
        <f ca="1">SUM(LAV!N20)</f>
        <v>0</v>
      </c>
      <c r="E292" s="582">
        <f ca="1">SUM(LAV_2!N20)</f>
        <v>0</v>
      </c>
      <c r="F292" s="912">
        <f t="shared" ca="1" si="32"/>
        <v>0</v>
      </c>
      <c r="H292" s="1619"/>
      <c r="I292" s="1619"/>
      <c r="J292" s="1619"/>
      <c r="K292" s="1619"/>
      <c r="L292" s="1619"/>
      <c r="M292" s="1619"/>
      <c r="N292" s="1632"/>
    </row>
    <row r="293" spans="3:14" s="533" customFormat="1" ht="15.75" outlineLevel="1" x14ac:dyDescent="0.25">
      <c r="C293" s="1359" t="s">
        <v>329</v>
      </c>
      <c r="D293" s="582">
        <f ca="1">SUM(LAV!N21)</f>
        <v>0</v>
      </c>
      <c r="E293" s="582">
        <f ca="1">SUM(LAV_2!N21)</f>
        <v>0</v>
      </c>
      <c r="F293" s="912">
        <f t="shared" ca="1" si="32"/>
        <v>0</v>
      </c>
      <c r="H293" s="1619"/>
      <c r="I293" s="1619"/>
      <c r="J293" s="1619"/>
      <c r="K293" s="1619"/>
      <c r="L293" s="1619"/>
      <c r="M293" s="1619"/>
      <c r="N293" s="1632"/>
    </row>
    <row r="294" spans="3:14" s="533" customFormat="1" ht="15.75" outlineLevel="1" x14ac:dyDescent="0.25">
      <c r="C294" s="1359" t="s">
        <v>185</v>
      </c>
      <c r="D294" s="582">
        <f ca="1">SUM(LAV!N22)</f>
        <v>0</v>
      </c>
      <c r="E294" s="582">
        <f ca="1">SUM(LAV_2!N22)</f>
        <v>425342.47</v>
      </c>
      <c r="F294" s="912">
        <f t="shared" ca="1" si="32"/>
        <v>-425342.47</v>
      </c>
      <c r="H294" s="1619"/>
      <c r="I294" s="1619"/>
      <c r="J294" s="1619"/>
      <c r="K294" s="1619"/>
      <c r="L294" s="1619"/>
      <c r="M294" s="1619"/>
      <c r="N294" s="1632"/>
    </row>
    <row r="295" spans="3:14" s="533" customFormat="1" ht="15.75" outlineLevel="1" x14ac:dyDescent="0.25">
      <c r="C295" s="1360" t="s">
        <v>194</v>
      </c>
      <c r="D295" s="582">
        <f ca="1">SUM(LAV!N23)</f>
        <v>0</v>
      </c>
      <c r="E295" s="582">
        <f ca="1">SUM(LAV_2!N23)</f>
        <v>0</v>
      </c>
      <c r="F295" s="912">
        <f t="shared" ca="1" si="32"/>
        <v>0</v>
      </c>
      <c r="H295" s="1619"/>
      <c r="I295" s="1619"/>
      <c r="J295" s="1619"/>
      <c r="K295" s="1619"/>
      <c r="L295" s="1619"/>
      <c r="M295" s="1619"/>
      <c r="N295" s="1632"/>
    </row>
    <row r="296" spans="3:14" s="533" customFormat="1" ht="15.75" outlineLevel="1" x14ac:dyDescent="0.25">
      <c r="C296" s="1359" t="s">
        <v>12</v>
      </c>
      <c r="D296" s="582">
        <f ca="1">SUM(LAV!N24)</f>
        <v>0</v>
      </c>
      <c r="E296" s="582">
        <f ca="1">SUM(LAV_2!N24)</f>
        <v>1497945.21</v>
      </c>
      <c r="F296" s="912">
        <f t="shared" ca="1" si="32"/>
        <v>-1497945.21</v>
      </c>
      <c r="H296" s="1619"/>
      <c r="I296" s="1619"/>
      <c r="J296" s="1619"/>
      <c r="K296" s="1619"/>
      <c r="L296" s="1619"/>
      <c r="M296" s="1619"/>
      <c r="N296" s="1632"/>
    </row>
    <row r="297" spans="3:14" s="533" customFormat="1" ht="15.75" outlineLevel="1" x14ac:dyDescent="0.25">
      <c r="C297" s="1359" t="s">
        <v>193</v>
      </c>
      <c r="D297" s="582">
        <f ca="1">SUM(LAV!N25)</f>
        <v>0</v>
      </c>
      <c r="E297" s="582">
        <f ca="1">SUM(LAV_2!N25)</f>
        <v>0</v>
      </c>
      <c r="F297" s="912">
        <f t="shared" ca="1" si="32"/>
        <v>0</v>
      </c>
      <c r="H297" s="1619"/>
      <c r="I297" s="1619"/>
      <c r="J297" s="1619"/>
      <c r="K297" s="1619"/>
      <c r="L297" s="1619"/>
      <c r="M297" s="1619"/>
      <c r="N297" s="1632"/>
    </row>
    <row r="298" spans="3:14" s="533" customFormat="1" ht="15.75" outlineLevel="1" x14ac:dyDescent="0.25">
      <c r="C298" s="1359" t="s">
        <v>14</v>
      </c>
      <c r="D298" s="582">
        <f ca="1">SUM(LAV!N26)</f>
        <v>0</v>
      </c>
      <c r="E298" s="582">
        <f ca="1">SUM(LAV_2!N26)</f>
        <v>0</v>
      </c>
      <c r="F298" s="912">
        <f t="shared" ca="1" si="32"/>
        <v>0</v>
      </c>
      <c r="H298" s="1619"/>
      <c r="I298" s="1619"/>
      <c r="J298" s="1619"/>
      <c r="K298" s="1619"/>
      <c r="L298" s="1619"/>
      <c r="M298" s="1619"/>
      <c r="N298" s="1632"/>
    </row>
    <row r="299" spans="3:14" s="533" customFormat="1" ht="15.75" outlineLevel="1" x14ac:dyDescent="0.25">
      <c r="C299" s="1361" t="s">
        <v>15</v>
      </c>
      <c r="D299" s="586">
        <f ca="1">SUM(LAV!N27)</f>
        <v>0</v>
      </c>
      <c r="E299" s="586">
        <f ca="1">SUM(LAV_2!N27)</f>
        <v>1553424.66</v>
      </c>
      <c r="F299" s="913">
        <f t="shared" ca="1" si="32"/>
        <v>-1553424.66</v>
      </c>
      <c r="H299" s="1621"/>
      <c r="I299" s="1621"/>
      <c r="J299" s="1621"/>
      <c r="K299" s="1621"/>
      <c r="L299" s="1621"/>
      <c r="M299" s="1621"/>
      <c r="N299" s="1632"/>
    </row>
    <row r="300" spans="3:14" s="533" customFormat="1" ht="15.75" outlineLevel="1" x14ac:dyDescent="0.25">
      <c r="C300" s="1362" t="s">
        <v>1</v>
      </c>
      <c r="D300" s="625">
        <f ca="1">SUM(LAV!N29)</f>
        <v>0</v>
      </c>
      <c r="E300" s="625">
        <f ca="1">SUM(LAV_2!N29)</f>
        <v>5400000</v>
      </c>
      <c r="F300" s="1014">
        <f t="shared" ca="1" si="32"/>
        <v>-5400000</v>
      </c>
      <c r="H300" s="1622"/>
      <c r="I300" s="1622"/>
      <c r="J300" s="1622"/>
      <c r="K300" s="1622"/>
      <c r="L300" s="1622"/>
      <c r="M300" s="1622"/>
      <c r="N300" s="1632"/>
    </row>
    <row r="301" spans="3:14" s="533" customFormat="1" ht="15.75" outlineLevel="1" x14ac:dyDescent="0.25">
      <c r="C301" s="531"/>
      <c r="D301" s="531"/>
      <c r="E301" s="528"/>
      <c r="F301" s="528"/>
      <c r="H301" s="1586"/>
      <c r="I301" s="1586"/>
      <c r="J301" s="1586"/>
      <c r="K301" s="1586"/>
      <c r="L301" s="1586"/>
      <c r="M301" s="1586"/>
      <c r="N301" s="1632"/>
    </row>
    <row r="302" spans="3:14" s="1031" customFormat="1" x14ac:dyDescent="0.25">
      <c r="C302" s="1029" t="s">
        <v>298</v>
      </c>
      <c r="D302" s="1030"/>
      <c r="E302" s="1030"/>
      <c r="F302" s="1030"/>
      <c r="H302" s="1630"/>
      <c r="I302" s="1630"/>
      <c r="J302" s="1630"/>
      <c r="K302" s="1630"/>
      <c r="L302" s="1630"/>
      <c r="M302" s="1630"/>
      <c r="N302" s="1631"/>
    </row>
    <row r="303" spans="3:14" s="533" customFormat="1" ht="15.75" outlineLevel="1" x14ac:dyDescent="0.25">
      <c r="C303" s="531"/>
      <c r="D303" s="531"/>
      <c r="E303" s="528"/>
      <c r="F303" s="528"/>
      <c r="H303" s="1586"/>
      <c r="I303" s="1586"/>
      <c r="J303" s="1586"/>
      <c r="K303" s="1586"/>
      <c r="L303" s="1586"/>
      <c r="M303" s="1586"/>
      <c r="N303" s="1632"/>
    </row>
    <row r="304" spans="3:14" s="533" customFormat="1" ht="15.75" outlineLevel="1" x14ac:dyDescent="0.25">
      <c r="C304" s="1015" t="s">
        <v>439</v>
      </c>
      <c r="D304" s="1016"/>
      <c r="E304" s="1016"/>
      <c r="F304" s="1016"/>
      <c r="H304" s="1615"/>
      <c r="I304" s="1615"/>
      <c r="J304" s="1615"/>
      <c r="K304" s="1615"/>
      <c r="L304" s="1615"/>
      <c r="M304" s="1615"/>
      <c r="N304" s="1632"/>
    </row>
    <row r="305" spans="3:14" s="533" customFormat="1" ht="15.75" outlineLevel="1" x14ac:dyDescent="0.25">
      <c r="C305" s="1084" t="s">
        <v>440</v>
      </c>
      <c r="D305" s="1085">
        <f ca="1">Daten!I33</f>
        <v>0.7</v>
      </c>
      <c r="E305" s="1085">
        <f ca="1">Daten!J33</f>
        <v>0.7</v>
      </c>
      <c r="F305" s="1086">
        <f ca="1">D305-E305</f>
        <v>0</v>
      </c>
      <c r="H305" s="1633"/>
      <c r="I305" s="1633"/>
      <c r="J305" s="1633"/>
      <c r="K305" s="1633"/>
      <c r="L305" s="1633"/>
      <c r="M305" s="1633"/>
      <c r="N305" s="1632"/>
    </row>
    <row r="306" spans="3:14" s="533" customFormat="1" ht="15.75" outlineLevel="1" x14ac:dyDescent="0.25">
      <c r="C306" s="1359" t="s">
        <v>332</v>
      </c>
      <c r="D306" s="582">
        <f ca="1">SUM(LAW!D13)</f>
        <v>0</v>
      </c>
      <c r="E306" s="582">
        <f ca="1">SUM(LAW_2!D13)</f>
        <v>0</v>
      </c>
      <c r="F306" s="912">
        <f t="shared" ref="F306:F316" ca="1" si="33">D306-E306</f>
        <v>0</v>
      </c>
      <c r="H306" s="1619"/>
      <c r="I306" s="1619"/>
      <c r="J306" s="1619"/>
      <c r="K306" s="1619"/>
      <c r="L306" s="1619"/>
      <c r="M306" s="1619"/>
      <c r="N306" s="1632"/>
    </row>
    <row r="307" spans="3:14" s="533" customFormat="1" ht="15.75" outlineLevel="1" x14ac:dyDescent="0.25">
      <c r="C307" s="1359" t="s">
        <v>331</v>
      </c>
      <c r="D307" s="582">
        <f ca="1">SUM(LAW!D14)</f>
        <v>0</v>
      </c>
      <c r="E307" s="582">
        <f ca="1">SUM(LAW_2!D14)</f>
        <v>0</v>
      </c>
      <c r="F307" s="912">
        <f t="shared" ca="1" si="33"/>
        <v>0</v>
      </c>
      <c r="H307" s="1619"/>
      <c r="I307" s="1619"/>
      <c r="J307" s="1619"/>
      <c r="K307" s="1619"/>
      <c r="L307" s="1619"/>
      <c r="M307" s="1619"/>
      <c r="N307" s="1632"/>
    </row>
    <row r="308" spans="3:14" s="533" customFormat="1" ht="15.75" outlineLevel="1" x14ac:dyDescent="0.25">
      <c r="C308" s="1359" t="s">
        <v>330</v>
      </c>
      <c r="D308" s="622">
        <f ca="1">SUM(LAW!D15)</f>
        <v>2016.7272727272725</v>
      </c>
      <c r="E308" s="622">
        <f ca="1">SUM(LAW_2!D15)</f>
        <v>2016.7272727272725</v>
      </c>
      <c r="F308" s="1013">
        <f t="shared" ca="1" si="33"/>
        <v>0</v>
      </c>
      <c r="H308" s="1620"/>
      <c r="I308" s="1620"/>
      <c r="J308" s="1620"/>
      <c r="K308" s="1620"/>
      <c r="L308" s="1620"/>
      <c r="M308" s="1620"/>
      <c r="N308" s="1632"/>
    </row>
    <row r="309" spans="3:14" s="533" customFormat="1" ht="15.75" outlineLevel="1" x14ac:dyDescent="0.25">
      <c r="C309" s="1359" t="s">
        <v>8</v>
      </c>
      <c r="D309" s="582">
        <f ca="1">SUM(LAW!D16)</f>
        <v>2458.7272727272725</v>
      </c>
      <c r="E309" s="582">
        <f ca="1">SUM(LAW_2!D16)</f>
        <v>2458.7272727272725</v>
      </c>
      <c r="F309" s="912">
        <f t="shared" ca="1" si="33"/>
        <v>0</v>
      </c>
      <c r="H309" s="1619"/>
      <c r="I309" s="1619"/>
      <c r="J309" s="1619"/>
      <c r="K309" s="1619"/>
      <c r="L309" s="1619"/>
      <c r="M309" s="1619"/>
      <c r="N309" s="1632"/>
    </row>
    <row r="310" spans="3:14" s="533" customFormat="1" ht="15.75" outlineLevel="1" x14ac:dyDescent="0.25">
      <c r="C310" s="1359" t="s">
        <v>329</v>
      </c>
      <c r="D310" s="582">
        <f ca="1">SUM(LAW!D17)</f>
        <v>0</v>
      </c>
      <c r="E310" s="582">
        <f ca="1">SUM(LAW_2!D17)</f>
        <v>0</v>
      </c>
      <c r="F310" s="912">
        <f t="shared" ca="1" si="33"/>
        <v>0</v>
      </c>
      <c r="H310" s="1619"/>
      <c r="I310" s="1619"/>
      <c r="J310" s="1619"/>
      <c r="K310" s="1619"/>
      <c r="L310" s="1619"/>
      <c r="M310" s="1619"/>
      <c r="N310" s="1632"/>
    </row>
    <row r="311" spans="3:14" s="533" customFormat="1" ht="15.75" outlineLevel="1" x14ac:dyDescent="0.25">
      <c r="C311" s="1359" t="s">
        <v>185</v>
      </c>
      <c r="D311" s="582">
        <f ca="1">SUM(LAW!D18)</f>
        <v>1737.7272727272725</v>
      </c>
      <c r="E311" s="582">
        <f ca="1">SUM(LAW_2!D18)</f>
        <v>1737.7272727272725</v>
      </c>
      <c r="F311" s="912">
        <f t="shared" ca="1" si="33"/>
        <v>0</v>
      </c>
      <c r="H311" s="1619"/>
      <c r="I311" s="1619"/>
      <c r="J311" s="1619"/>
      <c r="K311" s="1619"/>
      <c r="L311" s="1619"/>
      <c r="M311" s="1619"/>
      <c r="N311" s="1632"/>
    </row>
    <row r="312" spans="3:14" s="533" customFormat="1" ht="15.75" outlineLevel="1" x14ac:dyDescent="0.25">
      <c r="C312" s="1360" t="s">
        <v>194</v>
      </c>
      <c r="D312" s="582">
        <f ca="1">SUM(LAW!D19)</f>
        <v>0</v>
      </c>
      <c r="E312" s="582">
        <f ca="1">SUM(LAW_2!D19)</f>
        <v>0</v>
      </c>
      <c r="F312" s="912">
        <f t="shared" ca="1" si="33"/>
        <v>0</v>
      </c>
      <c r="H312" s="1619"/>
      <c r="I312" s="1619"/>
      <c r="J312" s="1619"/>
      <c r="K312" s="1619"/>
      <c r="L312" s="1619"/>
      <c r="M312" s="1619"/>
      <c r="N312" s="1632"/>
    </row>
    <row r="313" spans="3:14" s="533" customFormat="1" ht="15.75" outlineLevel="1" x14ac:dyDescent="0.25">
      <c r="C313" s="1359" t="s">
        <v>12</v>
      </c>
      <c r="D313" s="582">
        <f ca="1">SUM(LAW!D20)</f>
        <v>0</v>
      </c>
      <c r="E313" s="582">
        <f ca="1">SUM(LAW_2!D20)</f>
        <v>0</v>
      </c>
      <c r="F313" s="912">
        <f t="shared" ca="1" si="33"/>
        <v>0</v>
      </c>
      <c r="H313" s="1619"/>
      <c r="I313" s="1619"/>
      <c r="J313" s="1619"/>
      <c r="K313" s="1619"/>
      <c r="L313" s="1619"/>
      <c r="M313" s="1619"/>
      <c r="N313" s="1632"/>
    </row>
    <row r="314" spans="3:14" s="533" customFormat="1" ht="15.75" outlineLevel="1" x14ac:dyDescent="0.25">
      <c r="C314" s="1359" t="s">
        <v>193</v>
      </c>
      <c r="D314" s="582">
        <f ca="1">SUM(LAW!D21)</f>
        <v>0</v>
      </c>
      <c r="E314" s="582">
        <f ca="1">SUM(LAW_2!D21)</f>
        <v>0</v>
      </c>
      <c r="F314" s="912">
        <f t="shared" ca="1" si="33"/>
        <v>0</v>
      </c>
      <c r="H314" s="1619"/>
      <c r="I314" s="1619"/>
      <c r="J314" s="1619"/>
      <c r="K314" s="1619"/>
      <c r="L314" s="1619"/>
      <c r="M314" s="1619"/>
      <c r="N314" s="1632"/>
    </row>
    <row r="315" spans="3:14" s="533" customFormat="1" ht="15.75" outlineLevel="1" x14ac:dyDescent="0.25">
      <c r="C315" s="1359" t="s">
        <v>14</v>
      </c>
      <c r="D315" s="582">
        <f ca="1">SUM(LAW!D22)</f>
        <v>0</v>
      </c>
      <c r="E315" s="582">
        <f ca="1">SUM(LAW_2!D22)</f>
        <v>0</v>
      </c>
      <c r="F315" s="912">
        <f t="shared" ca="1" si="33"/>
        <v>0</v>
      </c>
      <c r="H315" s="1619"/>
      <c r="I315" s="1619"/>
      <c r="J315" s="1619"/>
      <c r="K315" s="1619"/>
      <c r="L315" s="1619"/>
      <c r="M315" s="1619"/>
      <c r="N315" s="1632"/>
    </row>
    <row r="316" spans="3:14" s="533" customFormat="1" ht="15.75" outlineLevel="1" x14ac:dyDescent="0.25">
      <c r="C316" s="1361" t="s">
        <v>15</v>
      </c>
      <c r="D316" s="586">
        <f ca="1">SUM(LAW!D23)</f>
        <v>1722.7272727272725</v>
      </c>
      <c r="E316" s="586">
        <f ca="1">SUM(LAW_2!D23)</f>
        <v>1722.7272727272725</v>
      </c>
      <c r="F316" s="913">
        <f t="shared" ca="1" si="33"/>
        <v>0</v>
      </c>
      <c r="H316" s="1621"/>
      <c r="I316" s="1621"/>
      <c r="J316" s="1621"/>
      <c r="K316" s="1621"/>
      <c r="L316" s="1621"/>
      <c r="M316" s="1621"/>
      <c r="N316" s="1632"/>
    </row>
    <row r="317" spans="3:14" s="533" customFormat="1" ht="15.75" outlineLevel="1" x14ac:dyDescent="0.25">
      <c r="C317" s="1362" t="s">
        <v>296</v>
      </c>
      <c r="D317" s="625">
        <f ca="1">SUM(LAW!B25)</f>
        <v>3849.7272727272725</v>
      </c>
      <c r="E317" s="625">
        <f ca="1">SUM(LAW_2!B25)</f>
        <v>3849.7272727272725</v>
      </c>
      <c r="F317" s="1014">
        <f t="shared" ref="F317" ca="1" si="34">D317-E317</f>
        <v>0</v>
      </c>
      <c r="H317" s="1622"/>
      <c r="I317" s="1622"/>
      <c r="J317" s="1622"/>
      <c r="K317" s="1622"/>
      <c r="L317" s="1622"/>
      <c r="M317" s="1622"/>
      <c r="N317" s="1632"/>
    </row>
    <row r="318" spans="3:14" s="533" customFormat="1" ht="15.75" outlineLevel="1" x14ac:dyDescent="0.25">
      <c r="C318" s="1017"/>
      <c r="D318" s="672"/>
      <c r="E318" s="672"/>
      <c r="F318" s="672"/>
      <c r="H318" s="1625"/>
      <c r="I318" s="1625"/>
      <c r="J318" s="1625"/>
      <c r="K318" s="1625"/>
      <c r="L318" s="1625"/>
      <c r="M318" s="1625"/>
      <c r="N318" s="1632"/>
    </row>
    <row r="319" spans="3:14" s="533" customFormat="1" ht="15.75" outlineLevel="1" x14ac:dyDescent="0.25">
      <c r="C319" s="1015" t="s">
        <v>419</v>
      </c>
      <c r="D319" s="1016"/>
      <c r="E319" s="1016"/>
      <c r="F319" s="1016"/>
      <c r="H319" s="1615"/>
      <c r="I319" s="1615"/>
      <c r="J319" s="1615"/>
      <c r="K319" s="1615"/>
      <c r="L319" s="1615"/>
      <c r="M319" s="1615"/>
      <c r="N319" s="1632"/>
    </row>
    <row r="320" spans="3:14" s="533" customFormat="1" ht="15.75" outlineLevel="1" x14ac:dyDescent="0.25">
      <c r="C320" s="1358" t="s">
        <v>332</v>
      </c>
      <c r="D320" s="578">
        <f ca="1">SUM(LAW!F13)</f>
        <v>0</v>
      </c>
      <c r="E320" s="578">
        <f ca="1">SUM(LAW_2!F13)</f>
        <v>0</v>
      </c>
      <c r="F320" s="911">
        <f t="shared" ref="F320:F331" ca="1" si="35">D320-E320</f>
        <v>0</v>
      </c>
      <c r="H320" s="1618"/>
      <c r="I320" s="1618"/>
      <c r="J320" s="1618"/>
      <c r="K320" s="1618"/>
      <c r="L320" s="1618"/>
      <c r="M320" s="1618"/>
      <c r="N320" s="1632"/>
    </row>
    <row r="321" spans="3:14" s="533" customFormat="1" ht="15.75" outlineLevel="1" x14ac:dyDescent="0.25">
      <c r="C321" s="1359" t="s">
        <v>331</v>
      </c>
      <c r="D321" s="582">
        <f ca="1">SUM(LAW!F14)</f>
        <v>0</v>
      </c>
      <c r="E321" s="582">
        <f ca="1">SUM(LAW_2!F14)</f>
        <v>0</v>
      </c>
      <c r="F321" s="912">
        <f t="shared" ca="1" si="35"/>
        <v>0</v>
      </c>
      <c r="H321" s="1619"/>
      <c r="I321" s="1619"/>
      <c r="J321" s="1619"/>
      <c r="K321" s="1619"/>
      <c r="L321" s="1619"/>
      <c r="M321" s="1619"/>
      <c r="N321" s="1632"/>
    </row>
    <row r="322" spans="3:14" s="533" customFormat="1" ht="15.75" outlineLevel="1" x14ac:dyDescent="0.25">
      <c r="C322" s="1359" t="s">
        <v>330</v>
      </c>
      <c r="D322" s="582">
        <f ca="1">SUM(LAW!F15)</f>
        <v>0</v>
      </c>
      <c r="E322" s="622">
        <f ca="1">SUM(LAW_2!F15)</f>
        <v>457428.26049601927</v>
      </c>
      <c r="F322" s="1013">
        <f t="shared" ca="1" si="35"/>
        <v>-457428.26049601927</v>
      </c>
      <c r="H322" s="1619"/>
      <c r="I322" s="1619"/>
      <c r="J322" s="1619"/>
      <c r="K322" s="1619"/>
      <c r="L322" s="1619"/>
      <c r="M322" s="1619"/>
      <c r="N322" s="1632"/>
    </row>
    <row r="323" spans="3:14" s="533" customFormat="1" ht="15.75" outlineLevel="1" x14ac:dyDescent="0.25">
      <c r="C323" s="1359" t="s">
        <v>8</v>
      </c>
      <c r="D323" s="582">
        <f ca="1">SUM(LAW!F16)</f>
        <v>0</v>
      </c>
      <c r="E323" s="582">
        <f ca="1">SUM(LAW_2!F16)</f>
        <v>557681.42505298136</v>
      </c>
      <c r="F323" s="912">
        <f t="shared" ca="1" si="35"/>
        <v>-557681.42505298136</v>
      </c>
      <c r="H323" s="1619"/>
      <c r="I323" s="1619"/>
      <c r="J323" s="1619"/>
      <c r="K323" s="1619"/>
      <c r="L323" s="1619"/>
      <c r="M323" s="1619"/>
      <c r="N323" s="1632"/>
    </row>
    <row r="324" spans="3:14" s="533" customFormat="1" ht="15.75" outlineLevel="1" x14ac:dyDescent="0.25">
      <c r="C324" s="1359" t="s">
        <v>329</v>
      </c>
      <c r="D324" s="582">
        <f ca="1">SUM(LAW!F17)</f>
        <v>0</v>
      </c>
      <c r="E324" s="582">
        <f ca="1">SUM(LAW_2!F17)</f>
        <v>0</v>
      </c>
      <c r="F324" s="912">
        <f t="shared" ca="1" si="35"/>
        <v>0</v>
      </c>
      <c r="H324" s="1619"/>
      <c r="I324" s="1619"/>
      <c r="J324" s="1619"/>
      <c r="K324" s="1619"/>
      <c r="L324" s="1619"/>
      <c r="M324" s="1619"/>
      <c r="N324" s="1632"/>
    </row>
    <row r="325" spans="3:14" s="533" customFormat="1" ht="15.75" outlineLevel="1" x14ac:dyDescent="0.25">
      <c r="C325" s="1359" t="s">
        <v>185</v>
      </c>
      <c r="D325" s="582">
        <f ca="1">SUM(LAW!F18)</f>
        <v>0</v>
      </c>
      <c r="E325" s="582">
        <f ca="1">SUM(LAW_2!F18)</f>
        <v>394146.28558336676</v>
      </c>
      <c r="F325" s="912">
        <f t="shared" ca="1" si="35"/>
        <v>-394146.28558336676</v>
      </c>
      <c r="H325" s="1619"/>
      <c r="I325" s="1619"/>
      <c r="J325" s="1619"/>
      <c r="K325" s="1619"/>
      <c r="L325" s="1619"/>
      <c r="M325" s="1619"/>
      <c r="N325" s="1632"/>
    </row>
    <row r="326" spans="3:14" s="533" customFormat="1" ht="15.75" outlineLevel="1" x14ac:dyDescent="0.25">
      <c r="C326" s="1360" t="s">
        <v>194</v>
      </c>
      <c r="D326" s="582">
        <f ca="1">SUM(LAW!F19)</f>
        <v>0</v>
      </c>
      <c r="E326" s="582">
        <f ca="1">SUM(LAW_2!F19)</f>
        <v>0</v>
      </c>
      <c r="F326" s="912">
        <f t="shared" ca="1" si="35"/>
        <v>0</v>
      </c>
      <c r="H326" s="1619"/>
      <c r="I326" s="1619"/>
      <c r="J326" s="1619"/>
      <c r="K326" s="1619"/>
      <c r="L326" s="1619"/>
      <c r="M326" s="1619"/>
      <c r="N326" s="1632"/>
    </row>
    <row r="327" spans="3:14" s="533" customFormat="1" ht="15.75" outlineLevel="1" x14ac:dyDescent="0.25">
      <c r="C327" s="1359" t="s">
        <v>12</v>
      </c>
      <c r="D327" s="582">
        <f ca="1">SUM(LAW!F20)</f>
        <v>0</v>
      </c>
      <c r="E327" s="582">
        <f ca="1">SUM(LAW_2!F20)</f>
        <v>0</v>
      </c>
      <c r="F327" s="912">
        <f t="shared" ca="1" si="35"/>
        <v>0</v>
      </c>
      <c r="H327" s="1619"/>
      <c r="I327" s="1619"/>
      <c r="J327" s="1619"/>
      <c r="K327" s="1619"/>
      <c r="L327" s="1619"/>
      <c r="M327" s="1619"/>
      <c r="N327" s="1632"/>
    </row>
    <row r="328" spans="3:14" s="533" customFormat="1" ht="15.75" outlineLevel="1" x14ac:dyDescent="0.25">
      <c r="C328" s="1359" t="s">
        <v>193</v>
      </c>
      <c r="D328" s="582">
        <f ca="1">SUM(LAW!F21)</f>
        <v>0</v>
      </c>
      <c r="E328" s="582">
        <f ca="1">SUM(LAW_2!F21)</f>
        <v>0</v>
      </c>
      <c r="F328" s="912">
        <f t="shared" ca="1" si="35"/>
        <v>0</v>
      </c>
      <c r="H328" s="1619"/>
      <c r="I328" s="1619"/>
      <c r="J328" s="1619"/>
      <c r="K328" s="1619"/>
      <c r="L328" s="1619"/>
      <c r="M328" s="1619"/>
      <c r="N328" s="1632"/>
    </row>
    <row r="329" spans="3:14" s="533" customFormat="1" ht="15.75" outlineLevel="1" x14ac:dyDescent="0.25">
      <c r="C329" s="1359" t="s">
        <v>14</v>
      </c>
      <c r="D329" s="582">
        <f ca="1">SUM(LAW!F22)</f>
        <v>0</v>
      </c>
      <c r="E329" s="582">
        <f ca="1">SUM(LAW_2!F22)</f>
        <v>0</v>
      </c>
      <c r="F329" s="912">
        <f t="shared" ca="1" si="35"/>
        <v>0</v>
      </c>
      <c r="H329" s="1619"/>
      <c r="I329" s="1619"/>
      <c r="J329" s="1619"/>
      <c r="K329" s="1619"/>
      <c r="L329" s="1619"/>
      <c r="M329" s="1619"/>
      <c r="N329" s="1632"/>
    </row>
    <row r="330" spans="3:14" s="533" customFormat="1" ht="15.75" outlineLevel="1" x14ac:dyDescent="0.25">
      <c r="C330" s="1361" t="s">
        <v>15</v>
      </c>
      <c r="D330" s="582">
        <f ca="1">SUM(LAW!F23)</f>
        <v>0</v>
      </c>
      <c r="E330" s="586">
        <f ca="1">SUM(LAW_2!F23)</f>
        <v>390744.02886763273</v>
      </c>
      <c r="F330" s="913">
        <f t="shared" ca="1" si="35"/>
        <v>-390744.02886763273</v>
      </c>
      <c r="H330" s="1619"/>
      <c r="I330" s="1619"/>
      <c r="J330" s="1619"/>
      <c r="K330" s="1619"/>
      <c r="L330" s="1619"/>
      <c r="M330" s="1619"/>
      <c r="N330" s="1632"/>
    </row>
    <row r="331" spans="3:14" s="533" customFormat="1" ht="15.75" outlineLevel="1" x14ac:dyDescent="0.25">
      <c r="C331" s="1362" t="s">
        <v>1</v>
      </c>
      <c r="D331" s="625">
        <f ca="1">SUM(D320:D330)</f>
        <v>0</v>
      </c>
      <c r="E331" s="625">
        <f ca="1">SUM(E320:E330)</f>
        <v>1800000</v>
      </c>
      <c r="F331" s="1014">
        <f t="shared" ca="1" si="35"/>
        <v>-1800000</v>
      </c>
      <c r="H331" s="1622"/>
      <c r="I331" s="1622"/>
      <c r="J331" s="1622"/>
      <c r="K331" s="1622"/>
      <c r="L331" s="1622"/>
      <c r="M331" s="1622"/>
      <c r="N331" s="1632"/>
    </row>
    <row r="332" spans="3:14" s="533" customFormat="1" ht="15.75" outlineLevel="1" x14ac:dyDescent="0.25">
      <c r="C332" s="1017"/>
      <c r="D332" s="1103"/>
      <c r="E332" s="1103"/>
      <c r="F332" s="1103"/>
      <c r="H332" s="1625"/>
      <c r="I332" s="1625"/>
      <c r="J332" s="1625"/>
      <c r="K332" s="1625"/>
      <c r="L332" s="1625"/>
      <c r="M332" s="1625"/>
      <c r="N332" s="1632"/>
    </row>
    <row r="333" spans="3:14" s="533" customFormat="1" ht="15.75" outlineLevel="1" x14ac:dyDescent="0.25">
      <c r="C333" s="1015" t="s">
        <v>531</v>
      </c>
      <c r="D333" s="1107"/>
      <c r="E333" s="1107"/>
      <c r="F333" s="1107"/>
      <c r="H333" s="1615"/>
      <c r="I333" s="1615"/>
      <c r="J333" s="1615"/>
      <c r="K333" s="1615"/>
      <c r="L333" s="1615"/>
      <c r="M333" s="1615"/>
      <c r="N333" s="1632"/>
    </row>
    <row r="334" spans="3:14" s="533" customFormat="1" ht="15.75" outlineLevel="1" x14ac:dyDescent="0.25">
      <c r="C334" s="1363" t="s">
        <v>33</v>
      </c>
      <c r="D334" s="1100" t="str">
        <f ca="1">(LAW!F28)</f>
        <v>nein</v>
      </c>
      <c r="E334" s="1100" t="str">
        <f ca="1">(LAW_2!F28)</f>
        <v>ja</v>
      </c>
      <c r="F334" s="1104"/>
      <c r="H334" s="1618"/>
      <c r="I334" s="1618"/>
      <c r="J334" s="1618"/>
      <c r="K334" s="1618"/>
      <c r="L334" s="1618"/>
      <c r="M334" s="1618"/>
      <c r="N334" s="1632"/>
    </row>
    <row r="335" spans="3:14" s="533" customFormat="1" ht="15.75" outlineLevel="1" x14ac:dyDescent="0.25">
      <c r="C335" s="1364" t="s">
        <v>532</v>
      </c>
      <c r="D335" s="1101" t="str">
        <f ca="1">(LAW!F29)</f>
        <v>ja</v>
      </c>
      <c r="E335" s="1101" t="str">
        <f ca="1">(LAW_2!F29)</f>
        <v>ja</v>
      </c>
      <c r="F335" s="1105"/>
      <c r="H335" s="1619"/>
      <c r="I335" s="1619"/>
      <c r="J335" s="1619"/>
      <c r="K335" s="1619"/>
      <c r="L335" s="1619"/>
      <c r="M335" s="1619"/>
      <c r="N335" s="1632"/>
    </row>
    <row r="336" spans="3:14" s="533" customFormat="1" ht="15.75" outlineLevel="1" x14ac:dyDescent="0.25">
      <c r="C336" s="1364" t="s">
        <v>533</v>
      </c>
      <c r="D336" s="1101">
        <f ca="1">SUM(LAW!F30)</f>
        <v>1800000</v>
      </c>
      <c r="E336" s="1101">
        <f ca="1">SUM(LAW_2!F30)</f>
        <v>1800000</v>
      </c>
      <c r="F336" s="1105">
        <f ca="1">D336-E336</f>
        <v>0</v>
      </c>
      <c r="H336" s="1619"/>
      <c r="I336" s="1619"/>
      <c r="J336" s="1619"/>
      <c r="K336" s="1619"/>
      <c r="L336" s="1619"/>
      <c r="M336" s="1619"/>
      <c r="N336" s="1632"/>
    </row>
    <row r="337" spans="3:14" s="533" customFormat="1" ht="15.75" outlineLevel="1" x14ac:dyDescent="0.25">
      <c r="C337" s="1364" t="s">
        <v>534</v>
      </c>
      <c r="D337" s="1108">
        <f ca="1">SUM(LAW!F31)</f>
        <v>0.1</v>
      </c>
      <c r="E337" s="1108">
        <f ca="1">SUM(LAW_2!F31)</f>
        <v>0.1</v>
      </c>
      <c r="F337" s="1109">
        <f ca="1">D337-E337</f>
        <v>0</v>
      </c>
      <c r="H337" s="1634"/>
      <c r="I337" s="1634"/>
      <c r="J337" s="1634"/>
      <c r="K337" s="1634"/>
      <c r="L337" s="1634"/>
      <c r="M337" s="1634"/>
      <c r="N337" s="1632"/>
    </row>
    <row r="338" spans="3:14" s="533" customFormat="1" ht="15.75" outlineLevel="1" x14ac:dyDescent="0.25">
      <c r="C338" s="1364" t="s">
        <v>535</v>
      </c>
      <c r="D338" s="1101">
        <f ca="1">SUM(LAW!F32)</f>
        <v>886000</v>
      </c>
      <c r="E338" s="1101">
        <f ca="1">SUM(LAW_2!F32)</f>
        <v>804000</v>
      </c>
      <c r="F338" s="1105">
        <f t="shared" ref="F338:F340" ca="1" si="36">D338-E338</f>
        <v>82000</v>
      </c>
      <c r="H338" s="1619"/>
      <c r="I338" s="1619"/>
      <c r="J338" s="1619"/>
      <c r="K338" s="1619"/>
      <c r="L338" s="1619"/>
      <c r="M338" s="1619"/>
      <c r="N338" s="1632"/>
    </row>
    <row r="339" spans="3:14" s="533" customFormat="1" ht="26.25" outlineLevel="1" x14ac:dyDescent="0.25">
      <c r="C339" s="1364" t="s">
        <v>536</v>
      </c>
      <c r="D339" s="1108">
        <f ca="1">SUM(LAW!F33)</f>
        <v>0.1</v>
      </c>
      <c r="E339" s="1108">
        <f ca="1">SUM(LAW_2!F33)</f>
        <v>0.1</v>
      </c>
      <c r="F339" s="1109">
        <f t="shared" ca="1" si="36"/>
        <v>0</v>
      </c>
      <c r="H339" s="1634"/>
      <c r="I339" s="1634"/>
      <c r="J339" s="1634"/>
      <c r="K339" s="1634"/>
      <c r="L339" s="1634"/>
      <c r="M339" s="1634"/>
      <c r="N339" s="1632"/>
    </row>
    <row r="340" spans="3:14" s="533" customFormat="1" ht="26.25" outlineLevel="1" x14ac:dyDescent="0.25">
      <c r="C340" s="1365" t="s">
        <v>537</v>
      </c>
      <c r="D340" s="1102">
        <f ca="1">SUM(LAW!F34)</f>
        <v>1977000</v>
      </c>
      <c r="E340" s="1102">
        <f ca="1">SUM(LAW_2!F34)</f>
        <v>1900000</v>
      </c>
      <c r="F340" s="1106">
        <f t="shared" ca="1" si="36"/>
        <v>77000</v>
      </c>
      <c r="H340" s="1621"/>
      <c r="I340" s="1621"/>
      <c r="J340" s="1621"/>
      <c r="K340" s="1621"/>
      <c r="L340" s="1621"/>
      <c r="M340" s="1621"/>
      <c r="N340" s="1632"/>
    </row>
    <row r="341" spans="3:14" s="533" customFormat="1" ht="15.75" outlineLevel="1" x14ac:dyDescent="0.25">
      <c r="C341" s="531"/>
      <c r="D341" s="531"/>
      <c r="E341" s="528"/>
      <c r="F341" s="528"/>
      <c r="H341" s="1586"/>
      <c r="I341" s="1586"/>
      <c r="J341" s="1586"/>
      <c r="K341" s="1586"/>
      <c r="L341" s="1586"/>
      <c r="M341" s="1586"/>
      <c r="N341" s="1632"/>
    </row>
    <row r="342" spans="3:14" s="1011" customFormat="1" x14ac:dyDescent="0.25">
      <c r="C342" s="1012" t="s">
        <v>72</v>
      </c>
      <c r="D342" s="1010"/>
      <c r="E342" s="1010"/>
      <c r="F342" s="1010"/>
      <c r="H342" s="1590"/>
      <c r="I342" s="1590"/>
      <c r="J342" s="1590"/>
      <c r="K342" s="1590"/>
      <c r="L342" s="1590"/>
      <c r="M342" s="1590"/>
      <c r="N342" s="1591"/>
    </row>
    <row r="343" spans="3:14" s="533" customFormat="1" ht="15.75" outlineLevel="1" x14ac:dyDescent="0.25">
      <c r="C343" s="528"/>
      <c r="D343" s="528"/>
      <c r="E343" s="528"/>
      <c r="F343" s="528"/>
      <c r="H343" s="1635"/>
      <c r="I343" s="1635"/>
      <c r="J343" s="1635"/>
      <c r="K343" s="1635"/>
      <c r="L343" s="1635"/>
      <c r="M343" s="1635"/>
      <c r="N343" s="1632"/>
    </row>
    <row r="344" spans="3:14" s="533" customFormat="1" ht="15.75" outlineLevel="1" x14ac:dyDescent="0.25">
      <c r="C344" s="1015" t="s">
        <v>406</v>
      </c>
      <c r="D344" s="1016"/>
      <c r="E344" s="1016"/>
      <c r="F344" s="1016"/>
      <c r="H344" s="1615"/>
      <c r="I344" s="1615"/>
      <c r="J344" s="1615"/>
      <c r="K344" s="1615"/>
      <c r="L344" s="1615"/>
      <c r="M344" s="1615"/>
      <c r="N344" s="1632"/>
    </row>
    <row r="345" spans="3:14" outlineLevel="1" x14ac:dyDescent="0.25">
      <c r="C345" s="1358" t="s">
        <v>332</v>
      </c>
      <c r="D345" s="578">
        <f ca="1">II!C17</f>
        <v>3164772.4</v>
      </c>
      <c r="E345" s="578">
        <f ca="1">II_2!C17</f>
        <v>3164772.4</v>
      </c>
      <c r="F345" s="911">
        <f t="shared" ref="F345:F356" ca="1" si="37">D345-E345</f>
        <v>0</v>
      </c>
      <c r="H345" s="1618"/>
      <c r="I345" s="1618"/>
      <c r="J345" s="1618"/>
      <c r="K345" s="1618"/>
      <c r="L345" s="1618"/>
      <c r="M345" s="1618"/>
    </row>
    <row r="346" spans="3:14" outlineLevel="1" x14ac:dyDescent="0.25">
      <c r="C346" s="1359" t="s">
        <v>331</v>
      </c>
      <c r="D346" s="582">
        <f ca="1">II!C18</f>
        <v>4202886.8499999996</v>
      </c>
      <c r="E346" s="582">
        <f ca="1">II_2!C18</f>
        <v>4202886.8499999996</v>
      </c>
      <c r="F346" s="912">
        <f t="shared" ca="1" si="37"/>
        <v>0</v>
      </c>
      <c r="H346" s="1619"/>
      <c r="I346" s="1619"/>
      <c r="J346" s="1619"/>
      <c r="K346" s="1619"/>
      <c r="L346" s="1619"/>
      <c r="M346" s="1619"/>
    </row>
    <row r="347" spans="3:14" outlineLevel="1" x14ac:dyDescent="0.25">
      <c r="C347" s="1359" t="s">
        <v>330</v>
      </c>
      <c r="D347" s="622">
        <f ca="1">II!C19</f>
        <v>1121029.8999999999</v>
      </c>
      <c r="E347" s="622">
        <f ca="1">II_2!C19</f>
        <v>1121029.8999999999</v>
      </c>
      <c r="F347" s="1013">
        <f t="shared" ca="1" si="37"/>
        <v>0</v>
      </c>
      <c r="H347" s="1620"/>
      <c r="I347" s="1620"/>
      <c r="J347" s="1620"/>
      <c r="K347" s="1620"/>
      <c r="L347" s="1620"/>
      <c r="M347" s="1620"/>
    </row>
    <row r="348" spans="3:14" outlineLevel="1" x14ac:dyDescent="0.25">
      <c r="C348" s="1359" t="s">
        <v>8</v>
      </c>
      <c r="D348" s="582">
        <f ca="1">II!C20</f>
        <v>1349309.85</v>
      </c>
      <c r="E348" s="582">
        <f ca="1">II_2!C20</f>
        <v>1349309.85</v>
      </c>
      <c r="F348" s="912">
        <f t="shared" ca="1" si="37"/>
        <v>0</v>
      </c>
      <c r="H348" s="1619"/>
      <c r="I348" s="1619"/>
      <c r="J348" s="1619"/>
      <c r="K348" s="1619"/>
      <c r="L348" s="1619"/>
      <c r="M348" s="1619"/>
    </row>
    <row r="349" spans="3:14" outlineLevel="1" x14ac:dyDescent="0.25">
      <c r="C349" s="1359" t="s">
        <v>329</v>
      </c>
      <c r="D349" s="582">
        <f ca="1">II!C21</f>
        <v>5045360.95</v>
      </c>
      <c r="E349" s="582">
        <f ca="1">II_2!C21</f>
        <v>5045360.95</v>
      </c>
      <c r="F349" s="912">
        <f t="shared" ca="1" si="37"/>
        <v>0</v>
      </c>
      <c r="H349" s="1619"/>
      <c r="I349" s="1619"/>
      <c r="J349" s="1619"/>
      <c r="K349" s="1619"/>
      <c r="L349" s="1619"/>
      <c r="M349" s="1619"/>
    </row>
    <row r="350" spans="3:14" outlineLevel="1" x14ac:dyDescent="0.25">
      <c r="C350" s="1359" t="s">
        <v>185</v>
      </c>
      <c r="D350" s="582">
        <f ca="1">II!C22</f>
        <v>1498068.8</v>
      </c>
      <c r="E350" s="582">
        <f ca="1">II_2!C22</f>
        <v>1498068.8</v>
      </c>
      <c r="F350" s="912">
        <f t="shared" ca="1" si="37"/>
        <v>0</v>
      </c>
      <c r="H350" s="1619"/>
      <c r="I350" s="1619"/>
      <c r="J350" s="1619"/>
      <c r="K350" s="1619"/>
      <c r="L350" s="1619"/>
      <c r="M350" s="1619"/>
    </row>
    <row r="351" spans="3:14" outlineLevel="1" x14ac:dyDescent="0.25">
      <c r="C351" s="1360" t="s">
        <v>194</v>
      </c>
      <c r="D351" s="582">
        <f ca="1">II!C23</f>
        <v>15666925.6</v>
      </c>
      <c r="E351" s="582">
        <f ca="1">II_2!C23</f>
        <v>15666925.6</v>
      </c>
      <c r="F351" s="912">
        <f t="shared" ca="1" si="37"/>
        <v>0</v>
      </c>
      <c r="H351" s="1619"/>
      <c r="I351" s="1619"/>
      <c r="J351" s="1619"/>
      <c r="K351" s="1619"/>
      <c r="L351" s="1619"/>
      <c r="M351" s="1619"/>
    </row>
    <row r="352" spans="3:14" outlineLevel="1" x14ac:dyDescent="0.25">
      <c r="C352" s="1359" t="s">
        <v>12</v>
      </c>
      <c r="D352" s="582">
        <f ca="1">II!C24</f>
        <v>2140560.2000000002</v>
      </c>
      <c r="E352" s="582">
        <f ca="1">II_2!C24</f>
        <v>2140560.2000000002</v>
      </c>
      <c r="F352" s="912">
        <f t="shared" ca="1" si="37"/>
        <v>0</v>
      </c>
      <c r="H352" s="1619"/>
      <c r="I352" s="1619"/>
      <c r="J352" s="1619"/>
      <c r="K352" s="1619"/>
      <c r="L352" s="1619"/>
      <c r="M352" s="1619"/>
    </row>
    <row r="353" spans="3:14" outlineLevel="1" x14ac:dyDescent="0.25">
      <c r="C353" s="1359" t="s">
        <v>193</v>
      </c>
      <c r="D353" s="582">
        <f ca="1">II!C25</f>
        <v>7074106.75</v>
      </c>
      <c r="E353" s="582">
        <f ca="1">II_2!C25</f>
        <v>7074106.75</v>
      </c>
      <c r="F353" s="912">
        <f t="shared" ca="1" si="37"/>
        <v>0</v>
      </c>
      <c r="H353" s="1619"/>
      <c r="I353" s="1619"/>
      <c r="J353" s="1619"/>
      <c r="K353" s="1619"/>
      <c r="L353" s="1619"/>
      <c r="M353" s="1619"/>
    </row>
    <row r="354" spans="3:14" outlineLevel="1" x14ac:dyDescent="0.25">
      <c r="C354" s="1359" t="s">
        <v>14</v>
      </c>
      <c r="D354" s="582">
        <f ca="1">II!C26</f>
        <v>5917290.5499999998</v>
      </c>
      <c r="E354" s="582">
        <f ca="1">II_2!C26</f>
        <v>5917290.5499999998</v>
      </c>
      <c r="F354" s="912">
        <f t="shared" ca="1" si="37"/>
        <v>0</v>
      </c>
      <c r="H354" s="1619"/>
      <c r="I354" s="1619"/>
      <c r="J354" s="1619"/>
      <c r="K354" s="1619"/>
      <c r="L354" s="1619"/>
      <c r="M354" s="1619"/>
    </row>
    <row r="355" spans="3:14" outlineLevel="1" x14ac:dyDescent="0.25">
      <c r="C355" s="1361" t="s">
        <v>15</v>
      </c>
      <c r="D355" s="586">
        <f ca="1">II!C27</f>
        <v>1136998.05</v>
      </c>
      <c r="E355" s="586">
        <f ca="1">II_2!C27</f>
        <v>1136998.05</v>
      </c>
      <c r="F355" s="913">
        <f t="shared" ca="1" si="37"/>
        <v>0</v>
      </c>
      <c r="H355" s="1621"/>
      <c r="I355" s="1621"/>
      <c r="J355" s="1621"/>
      <c r="K355" s="1621"/>
      <c r="L355" s="1621"/>
      <c r="M355" s="1621"/>
    </row>
    <row r="356" spans="3:14" outlineLevel="1" x14ac:dyDescent="0.25">
      <c r="C356" s="1362" t="s">
        <v>1</v>
      </c>
      <c r="D356" s="625">
        <f ca="1">II!C29</f>
        <v>48317309.899999999</v>
      </c>
      <c r="E356" s="625">
        <f ca="1">II_2!C29</f>
        <v>48317309.899999999</v>
      </c>
      <c r="F356" s="1014">
        <f t="shared" ca="1" si="37"/>
        <v>0</v>
      </c>
      <c r="H356" s="1622"/>
      <c r="I356" s="1622"/>
      <c r="J356" s="1622"/>
      <c r="K356" s="1622"/>
      <c r="L356" s="1622"/>
      <c r="M356" s="1622"/>
    </row>
    <row r="357" spans="3:14" outlineLevel="1" x14ac:dyDescent="0.25"/>
    <row r="358" spans="3:14" s="533" customFormat="1" ht="15.75" outlineLevel="1" x14ac:dyDescent="0.25">
      <c r="C358" s="1015" t="s">
        <v>407</v>
      </c>
      <c r="D358" s="1016"/>
      <c r="E358" s="1016"/>
      <c r="F358" s="1016"/>
      <c r="H358" s="1615"/>
      <c r="I358" s="1615"/>
      <c r="J358" s="1615"/>
      <c r="K358" s="1615"/>
      <c r="L358" s="1615"/>
      <c r="M358" s="1615"/>
      <c r="N358" s="1632"/>
    </row>
    <row r="359" spans="3:14" outlineLevel="1" x14ac:dyDescent="0.25">
      <c r="C359" s="1038" t="s">
        <v>408</v>
      </c>
      <c r="D359" s="1039">
        <f ca="1">II!E15</f>
        <v>0.6</v>
      </c>
      <c r="E359" s="1039">
        <f ca="1">II_2!E15</f>
        <v>0.44999999999999996</v>
      </c>
      <c r="F359" s="1039">
        <f t="shared" ref="F359:F371" ca="1" si="38">D359-E359</f>
        <v>0.15000000000000002</v>
      </c>
      <c r="H359" s="1636"/>
      <c r="I359" s="1636"/>
      <c r="J359" s="1636"/>
      <c r="K359" s="1636"/>
      <c r="L359" s="1636"/>
      <c r="M359" s="1636"/>
    </row>
    <row r="360" spans="3:14" outlineLevel="1" x14ac:dyDescent="0.25">
      <c r="C360" s="1358" t="s">
        <v>332</v>
      </c>
      <c r="D360" s="582">
        <f ca="1">II!E17</f>
        <v>131783.67000000001</v>
      </c>
      <c r="E360" s="582">
        <f ca="1">II_2!E17</f>
        <v>98837.752500000002</v>
      </c>
      <c r="F360" s="912">
        <f t="shared" ca="1" si="38"/>
        <v>32945.91750000001</v>
      </c>
      <c r="H360" s="1619"/>
      <c r="I360" s="1619"/>
      <c r="J360" s="1619"/>
      <c r="K360" s="1619"/>
      <c r="L360" s="1619"/>
      <c r="M360" s="1619"/>
    </row>
    <row r="361" spans="3:14" outlineLevel="1" x14ac:dyDescent="0.25">
      <c r="C361" s="1359" t="s">
        <v>331</v>
      </c>
      <c r="D361" s="582">
        <f ca="1">II!E18</f>
        <v>366499.38</v>
      </c>
      <c r="E361" s="582">
        <f ca="1">II_2!E18</f>
        <v>274874.53499999997</v>
      </c>
      <c r="F361" s="912">
        <f t="shared" ca="1" si="38"/>
        <v>91624.84500000003</v>
      </c>
      <c r="H361" s="1619"/>
      <c r="I361" s="1619"/>
      <c r="J361" s="1619"/>
      <c r="K361" s="1619"/>
      <c r="L361" s="1619"/>
      <c r="M361" s="1619"/>
    </row>
    <row r="362" spans="3:14" s="528" customFormat="1" ht="12.75" outlineLevel="1" x14ac:dyDescent="0.2">
      <c r="C362" s="1359" t="s">
        <v>330</v>
      </c>
      <c r="D362" s="622">
        <f ca="1">II!E19</f>
        <v>80166.42</v>
      </c>
      <c r="E362" s="622">
        <f ca="1">II_2!E19</f>
        <v>60124.815000000002</v>
      </c>
      <c r="F362" s="1013">
        <f t="shared" ca="1" si="38"/>
        <v>20041.604999999996</v>
      </c>
      <c r="H362" s="1620"/>
      <c r="I362" s="1620"/>
      <c r="J362" s="1620"/>
      <c r="K362" s="1620"/>
      <c r="L362" s="1620"/>
      <c r="M362" s="1620"/>
      <c r="N362" s="1635"/>
    </row>
    <row r="363" spans="3:14" outlineLevel="1" x14ac:dyDescent="0.25">
      <c r="C363" s="1359" t="s">
        <v>8</v>
      </c>
      <c r="D363" s="582">
        <f ca="1">II!E20</f>
        <v>53731.889999999992</v>
      </c>
      <c r="E363" s="582">
        <f ca="1">II_2!E20</f>
        <v>40298.917499999996</v>
      </c>
      <c r="F363" s="912">
        <f t="shared" ca="1" si="38"/>
        <v>13432.972499999996</v>
      </c>
      <c r="H363" s="1619"/>
      <c r="I363" s="1619"/>
      <c r="J363" s="1619"/>
      <c r="K363" s="1619"/>
      <c r="L363" s="1619"/>
      <c r="M363" s="1619"/>
    </row>
    <row r="364" spans="3:14" outlineLevel="1" x14ac:dyDescent="0.25">
      <c r="C364" s="1359" t="s">
        <v>329</v>
      </c>
      <c r="D364" s="582">
        <f ca="1">II!E21</f>
        <v>210699.36</v>
      </c>
      <c r="E364" s="582">
        <f ca="1">II_2!E21</f>
        <v>158024.51999999996</v>
      </c>
      <c r="F364" s="912">
        <f t="shared" ca="1" si="38"/>
        <v>52674.840000000026</v>
      </c>
      <c r="H364" s="1619"/>
      <c r="I364" s="1619"/>
      <c r="J364" s="1619"/>
      <c r="K364" s="1619"/>
      <c r="L364" s="1619"/>
      <c r="M364" s="1619"/>
    </row>
    <row r="365" spans="3:14" outlineLevel="1" x14ac:dyDescent="0.25">
      <c r="C365" s="1359" t="s">
        <v>185</v>
      </c>
      <c r="D365" s="582">
        <f ca="1">II!E22</f>
        <v>65328.719999999994</v>
      </c>
      <c r="E365" s="582">
        <f ca="1">II_2!E22</f>
        <v>48996.539999999994</v>
      </c>
      <c r="F365" s="912">
        <f t="shared" ca="1" si="38"/>
        <v>16332.18</v>
      </c>
      <c r="H365" s="1619"/>
      <c r="I365" s="1619"/>
      <c r="J365" s="1619"/>
      <c r="K365" s="1619"/>
      <c r="L365" s="1619"/>
      <c r="M365" s="1619"/>
    </row>
    <row r="366" spans="3:14" outlineLevel="1" x14ac:dyDescent="0.25">
      <c r="C366" s="1360" t="s">
        <v>194</v>
      </c>
      <c r="D366" s="582">
        <f ca="1">II!E23</f>
        <v>1438404.3</v>
      </c>
      <c r="E366" s="582">
        <f ca="1">II_2!E23</f>
        <v>1078803.2249999999</v>
      </c>
      <c r="F366" s="912">
        <f t="shared" ca="1" si="38"/>
        <v>359601.07500000019</v>
      </c>
      <c r="H366" s="1619"/>
      <c r="I366" s="1619"/>
      <c r="J366" s="1619"/>
      <c r="K366" s="1619"/>
      <c r="L366" s="1619"/>
      <c r="M366" s="1619"/>
    </row>
    <row r="367" spans="3:14" outlineLevel="1" x14ac:dyDescent="0.25">
      <c r="C367" s="1359" t="s">
        <v>12</v>
      </c>
      <c r="D367" s="582">
        <f ca="1">II!E24</f>
        <v>247857</v>
      </c>
      <c r="E367" s="582">
        <f ca="1">II_2!E24</f>
        <v>185892.74999999997</v>
      </c>
      <c r="F367" s="912">
        <f t="shared" ca="1" si="38"/>
        <v>61964.250000000029</v>
      </c>
      <c r="H367" s="1619"/>
      <c r="I367" s="1619"/>
      <c r="J367" s="1619"/>
      <c r="K367" s="1619"/>
      <c r="L367" s="1619"/>
      <c r="M367" s="1619"/>
    </row>
    <row r="368" spans="3:14" outlineLevel="1" x14ac:dyDescent="0.25">
      <c r="C368" s="1359" t="s">
        <v>193</v>
      </c>
      <c r="D368" s="582">
        <f ca="1">II!E25</f>
        <v>3741334.74</v>
      </c>
      <c r="E368" s="582">
        <f ca="1">II_2!E25</f>
        <v>2806001.0549999997</v>
      </c>
      <c r="F368" s="912">
        <f t="shared" ca="1" si="38"/>
        <v>935333.68500000052</v>
      </c>
      <c r="H368" s="1619"/>
      <c r="I368" s="1619"/>
      <c r="J368" s="1619"/>
      <c r="K368" s="1619"/>
      <c r="L368" s="1619"/>
      <c r="M368" s="1619"/>
    </row>
    <row r="369" spans="3:14" outlineLevel="1" x14ac:dyDescent="0.25">
      <c r="C369" s="1359" t="s">
        <v>14</v>
      </c>
      <c r="D369" s="582">
        <f ca="1">II!E26</f>
        <v>532312.79999999993</v>
      </c>
      <c r="E369" s="582">
        <f ca="1">II_2!E26</f>
        <v>399234.6</v>
      </c>
      <c r="F369" s="912">
        <f t="shared" ca="1" si="38"/>
        <v>133078.19999999995</v>
      </c>
      <c r="H369" s="1619"/>
      <c r="I369" s="1619"/>
      <c r="J369" s="1619"/>
      <c r="K369" s="1619"/>
      <c r="L369" s="1619"/>
      <c r="M369" s="1619"/>
    </row>
    <row r="370" spans="3:14" outlineLevel="1" x14ac:dyDescent="0.25">
      <c r="C370" s="1361" t="s">
        <v>15</v>
      </c>
      <c r="D370" s="586">
        <f ca="1">II!E27</f>
        <v>205759.25999999998</v>
      </c>
      <c r="E370" s="586">
        <f ca="1">II_2!E27</f>
        <v>154319.44499999998</v>
      </c>
      <c r="F370" s="913">
        <f t="shared" ca="1" si="38"/>
        <v>51439.815000000002</v>
      </c>
      <c r="H370" s="1621"/>
      <c r="I370" s="1621"/>
      <c r="J370" s="1621"/>
      <c r="K370" s="1621"/>
      <c r="L370" s="1621"/>
      <c r="M370" s="1621"/>
    </row>
    <row r="371" spans="3:14" outlineLevel="1" x14ac:dyDescent="0.25">
      <c r="C371" s="1362" t="s">
        <v>1</v>
      </c>
      <c r="D371" s="625">
        <f ca="1">II!E29</f>
        <v>7073877.54</v>
      </c>
      <c r="E371" s="625">
        <f ca="1">II_2!E29</f>
        <v>5305408.1549999993</v>
      </c>
      <c r="F371" s="1014">
        <f t="shared" ca="1" si="38"/>
        <v>1768469.3850000007</v>
      </c>
      <c r="H371" s="1622"/>
      <c r="I371" s="1622"/>
      <c r="J371" s="1622"/>
      <c r="K371" s="1622"/>
      <c r="L371" s="1622"/>
      <c r="M371" s="1622"/>
    </row>
    <row r="372" spans="3:14" outlineLevel="1" x14ac:dyDescent="0.25"/>
    <row r="373" spans="3:14" s="533" customFormat="1" ht="15.75" outlineLevel="1" x14ac:dyDescent="0.25">
      <c r="C373" s="1015" t="s">
        <v>409</v>
      </c>
      <c r="D373" s="1016"/>
      <c r="E373" s="1016"/>
      <c r="F373" s="1016"/>
      <c r="H373" s="1615"/>
      <c r="I373" s="1615"/>
      <c r="J373" s="1615"/>
      <c r="K373" s="1615"/>
      <c r="L373" s="1615"/>
      <c r="M373" s="1615"/>
      <c r="N373" s="1632"/>
    </row>
    <row r="374" spans="3:14" outlineLevel="1" x14ac:dyDescent="0.25">
      <c r="C374" s="1358" t="s">
        <v>332</v>
      </c>
      <c r="D374" s="578">
        <f ca="1">SUM(II!H17)</f>
        <v>3296556.07</v>
      </c>
      <c r="E374" s="578">
        <f ca="1">II_2!H17</f>
        <v>3263610.1524999999</v>
      </c>
      <c r="F374" s="911">
        <f t="shared" ref="F374:F385" ca="1" si="39">D374-E374</f>
        <v>32945.917499999981</v>
      </c>
      <c r="H374" s="1618"/>
      <c r="I374" s="1618"/>
      <c r="J374" s="1618"/>
      <c r="K374" s="1618"/>
      <c r="L374" s="1618"/>
      <c r="M374" s="1618"/>
    </row>
    <row r="375" spans="3:14" outlineLevel="1" x14ac:dyDescent="0.25">
      <c r="C375" s="1359" t="s">
        <v>331</v>
      </c>
      <c r="D375" s="582">
        <f ca="1">SUM(II!H18)</f>
        <v>4569386.2299999995</v>
      </c>
      <c r="E375" s="582">
        <f ca="1">II_2!H18</f>
        <v>4477761.3849999998</v>
      </c>
      <c r="F375" s="912">
        <f t="shared" ca="1" si="39"/>
        <v>91624.844999999739</v>
      </c>
      <c r="H375" s="1619"/>
      <c r="I375" s="1619"/>
      <c r="J375" s="1619"/>
      <c r="K375" s="1619"/>
      <c r="L375" s="1619"/>
      <c r="M375" s="1619"/>
    </row>
    <row r="376" spans="3:14" outlineLevel="1" x14ac:dyDescent="0.25">
      <c r="C376" s="1359" t="s">
        <v>330</v>
      </c>
      <c r="D376" s="622">
        <f ca="1">SUM(II!H19)</f>
        <v>1201196.3199999998</v>
      </c>
      <c r="E376" s="622">
        <f ca="1">II_2!H19</f>
        <v>1181154.7149999999</v>
      </c>
      <c r="F376" s="1013">
        <f t="shared" ca="1" si="39"/>
        <v>20041.604999999981</v>
      </c>
      <c r="H376" s="1620"/>
      <c r="I376" s="1620"/>
      <c r="J376" s="1620"/>
      <c r="K376" s="1620"/>
      <c r="L376" s="1620"/>
      <c r="M376" s="1620"/>
    </row>
    <row r="377" spans="3:14" outlineLevel="1" x14ac:dyDescent="0.25">
      <c r="C377" s="1359" t="s">
        <v>8</v>
      </c>
      <c r="D377" s="582">
        <f ca="1">SUM(II!H20)</f>
        <v>1403041.74</v>
      </c>
      <c r="E377" s="582">
        <f ca="1">II_2!H20</f>
        <v>1389608.7675000001</v>
      </c>
      <c r="F377" s="912">
        <f t="shared" ca="1" si="39"/>
        <v>13432.972499999916</v>
      </c>
      <c r="H377" s="1619"/>
      <c r="I377" s="1619"/>
      <c r="J377" s="1619"/>
      <c r="K377" s="1619"/>
      <c r="L377" s="1619"/>
      <c r="M377" s="1619"/>
    </row>
    <row r="378" spans="3:14" outlineLevel="1" x14ac:dyDescent="0.25">
      <c r="C378" s="1359" t="s">
        <v>329</v>
      </c>
      <c r="D378" s="582">
        <f ca="1">SUM(II!H21)</f>
        <v>5256060.3100000005</v>
      </c>
      <c r="E378" s="582">
        <f ca="1">II_2!H21</f>
        <v>5203385.47</v>
      </c>
      <c r="F378" s="912">
        <f t="shared" ca="1" si="39"/>
        <v>52674.840000000782</v>
      </c>
      <c r="H378" s="1619"/>
      <c r="I378" s="1619"/>
      <c r="J378" s="1619"/>
      <c r="K378" s="1619"/>
      <c r="L378" s="1619"/>
      <c r="M378" s="1619"/>
    </row>
    <row r="379" spans="3:14" outlineLevel="1" x14ac:dyDescent="0.25">
      <c r="C379" s="1359" t="s">
        <v>185</v>
      </c>
      <c r="D379" s="582">
        <f ca="1">SUM(II!H22)</f>
        <v>1563397.52</v>
      </c>
      <c r="E379" s="582">
        <f ca="1">II_2!H22</f>
        <v>1547065.34</v>
      </c>
      <c r="F379" s="912">
        <f t="shared" ca="1" si="39"/>
        <v>16332.179999999935</v>
      </c>
      <c r="H379" s="1619"/>
      <c r="I379" s="1619"/>
      <c r="J379" s="1619"/>
      <c r="K379" s="1619"/>
      <c r="L379" s="1619"/>
      <c r="M379" s="1619"/>
    </row>
    <row r="380" spans="3:14" outlineLevel="1" x14ac:dyDescent="0.25">
      <c r="C380" s="1360" t="s">
        <v>194</v>
      </c>
      <c r="D380" s="582">
        <f ca="1">SUM(II!H23)</f>
        <v>17105329.899999999</v>
      </c>
      <c r="E380" s="582">
        <f ca="1">II_2!H23</f>
        <v>16745728.824999999</v>
      </c>
      <c r="F380" s="912">
        <f t="shared" ca="1" si="39"/>
        <v>359601.07499999925</v>
      </c>
      <c r="H380" s="1619"/>
      <c r="I380" s="1619"/>
      <c r="J380" s="1619"/>
      <c r="K380" s="1619"/>
      <c r="L380" s="1619"/>
      <c r="M380" s="1619"/>
    </row>
    <row r="381" spans="3:14" outlineLevel="1" x14ac:dyDescent="0.25">
      <c r="C381" s="1359" t="s">
        <v>12</v>
      </c>
      <c r="D381" s="582">
        <f ca="1">SUM(II!H24)</f>
        <v>2388417.2000000002</v>
      </c>
      <c r="E381" s="582">
        <f ca="1">II_2!H24</f>
        <v>2326452.9500000002</v>
      </c>
      <c r="F381" s="912">
        <f t="shared" ca="1" si="39"/>
        <v>61964.25</v>
      </c>
      <c r="H381" s="1619"/>
      <c r="I381" s="1619"/>
      <c r="J381" s="1619"/>
      <c r="K381" s="1619"/>
      <c r="L381" s="1619"/>
      <c r="M381" s="1619"/>
    </row>
    <row r="382" spans="3:14" outlineLevel="1" x14ac:dyDescent="0.25">
      <c r="C382" s="1359" t="s">
        <v>193</v>
      </c>
      <c r="D382" s="582">
        <f ca="1">SUM(II!H25)</f>
        <v>10815441.49</v>
      </c>
      <c r="E382" s="582">
        <f ca="1">II_2!H25</f>
        <v>9880107.8049999997</v>
      </c>
      <c r="F382" s="912">
        <f t="shared" ca="1" si="39"/>
        <v>935333.68500000052</v>
      </c>
      <c r="H382" s="1619"/>
      <c r="I382" s="1619"/>
      <c r="J382" s="1619"/>
      <c r="K382" s="1619"/>
      <c r="L382" s="1619"/>
      <c r="M382" s="1619"/>
    </row>
    <row r="383" spans="3:14" outlineLevel="1" x14ac:dyDescent="0.25">
      <c r="C383" s="1359" t="s">
        <v>14</v>
      </c>
      <c r="D383" s="582">
        <f ca="1">SUM(II!H26)</f>
        <v>6449603.3499999996</v>
      </c>
      <c r="E383" s="582">
        <f ca="1">II_2!H26</f>
        <v>6316525.1499999994</v>
      </c>
      <c r="F383" s="912">
        <f t="shared" ca="1" si="39"/>
        <v>133078.20000000019</v>
      </c>
      <c r="H383" s="1619"/>
      <c r="I383" s="1619"/>
      <c r="J383" s="1619"/>
      <c r="K383" s="1619"/>
      <c r="L383" s="1619"/>
      <c r="M383" s="1619"/>
    </row>
    <row r="384" spans="3:14" outlineLevel="1" x14ac:dyDescent="0.25">
      <c r="C384" s="1361" t="s">
        <v>15</v>
      </c>
      <c r="D384" s="586">
        <f ca="1">SUM(II!H27)</f>
        <v>1342757.31</v>
      </c>
      <c r="E384" s="586">
        <f ca="1">II_2!H27</f>
        <v>1291317.4950000001</v>
      </c>
      <c r="F384" s="913">
        <f t="shared" ca="1" si="39"/>
        <v>51439.814999999944</v>
      </c>
      <c r="H384" s="1621"/>
      <c r="I384" s="1621"/>
      <c r="J384" s="1621"/>
      <c r="K384" s="1621"/>
      <c r="L384" s="1621"/>
      <c r="M384" s="1621"/>
    </row>
    <row r="385" spans="3:14" outlineLevel="1" x14ac:dyDescent="0.25">
      <c r="C385" s="1362" t="s">
        <v>1</v>
      </c>
      <c r="D385" s="625">
        <f ca="1">SUM(II!H29)</f>
        <v>55391187.439999998</v>
      </c>
      <c r="E385" s="625">
        <f ca="1">II_2!H29</f>
        <v>53622718.055</v>
      </c>
      <c r="F385" s="1014">
        <f t="shared" ca="1" si="39"/>
        <v>1768469.3849999979</v>
      </c>
      <c r="H385" s="1622"/>
      <c r="I385" s="1622"/>
      <c r="J385" s="1622"/>
      <c r="K385" s="1622"/>
      <c r="L385" s="1622"/>
      <c r="M385" s="1622"/>
    </row>
    <row r="386" spans="3:14" outlineLevel="1" x14ac:dyDescent="0.25"/>
    <row r="387" spans="3:14" s="533" customFormat="1" ht="15.75" outlineLevel="1" x14ac:dyDescent="0.25">
      <c r="C387" s="1015" t="s">
        <v>411</v>
      </c>
      <c r="D387" s="1016"/>
      <c r="E387" s="1016"/>
      <c r="F387" s="1016"/>
      <c r="H387" s="1615"/>
      <c r="I387" s="1615"/>
      <c r="J387" s="1615"/>
      <c r="K387" s="1615"/>
      <c r="L387" s="1615"/>
      <c r="M387" s="1615"/>
      <c r="N387" s="1632"/>
    </row>
    <row r="388" spans="3:14" outlineLevel="1" x14ac:dyDescent="0.25">
      <c r="C388" s="1358" t="s">
        <v>332</v>
      </c>
      <c r="D388" s="582">
        <f ca="1">SUM(II!I17)</f>
        <v>3576</v>
      </c>
      <c r="E388" s="582">
        <f ca="1">II_2!I17</f>
        <v>3576</v>
      </c>
      <c r="F388" s="912">
        <f t="shared" ref="F388:F399" ca="1" si="40">D388-E388</f>
        <v>0</v>
      </c>
      <c r="H388" s="1619"/>
      <c r="I388" s="1619"/>
      <c r="J388" s="1619"/>
      <c r="K388" s="1619"/>
      <c r="L388" s="1619"/>
      <c r="M388" s="1619"/>
    </row>
    <row r="389" spans="3:14" outlineLevel="1" x14ac:dyDescent="0.25">
      <c r="C389" s="1359" t="s">
        <v>331</v>
      </c>
      <c r="D389" s="582">
        <f ca="1">SUM(II!I18)</f>
        <v>5379</v>
      </c>
      <c r="E389" s="582">
        <f ca="1">II_2!I18</f>
        <v>5379</v>
      </c>
      <c r="F389" s="912">
        <f t="shared" ca="1" si="40"/>
        <v>0</v>
      </c>
      <c r="H389" s="1619"/>
      <c r="I389" s="1619"/>
      <c r="J389" s="1619"/>
      <c r="K389" s="1619"/>
      <c r="L389" s="1619"/>
      <c r="M389" s="1619"/>
    </row>
    <row r="390" spans="3:14" outlineLevel="1" x14ac:dyDescent="0.25">
      <c r="C390" s="1359" t="s">
        <v>330</v>
      </c>
      <c r="D390" s="622">
        <f ca="1">SUM(II!I19)</f>
        <v>1833</v>
      </c>
      <c r="E390" s="622">
        <f ca="1">II_2!I19</f>
        <v>1833</v>
      </c>
      <c r="F390" s="1013">
        <f t="shared" ca="1" si="40"/>
        <v>0</v>
      </c>
      <c r="H390" s="1620"/>
      <c r="I390" s="1620"/>
      <c r="J390" s="1620"/>
      <c r="K390" s="1620"/>
      <c r="L390" s="1620"/>
      <c r="M390" s="1620"/>
    </row>
    <row r="391" spans="3:14" outlineLevel="1" x14ac:dyDescent="0.25">
      <c r="C391" s="1359" t="s">
        <v>8</v>
      </c>
      <c r="D391" s="582">
        <f ca="1">SUM(II!I20)</f>
        <v>1391</v>
      </c>
      <c r="E391" s="582">
        <f ca="1">II_2!I20</f>
        <v>1391</v>
      </c>
      <c r="F391" s="912">
        <f t="shared" ca="1" si="40"/>
        <v>0</v>
      </c>
      <c r="H391" s="1619"/>
      <c r="I391" s="1619"/>
      <c r="J391" s="1619"/>
      <c r="K391" s="1619"/>
      <c r="L391" s="1619"/>
      <c r="M391" s="1619"/>
    </row>
    <row r="392" spans="3:14" outlineLevel="1" x14ac:dyDescent="0.25">
      <c r="C392" s="1359" t="s">
        <v>329</v>
      </c>
      <c r="D392" s="582">
        <f ca="1">SUM(II!I21)</f>
        <v>4515</v>
      </c>
      <c r="E392" s="582">
        <f ca="1">II_2!I21</f>
        <v>4515</v>
      </c>
      <c r="F392" s="912">
        <f t="shared" ca="1" si="40"/>
        <v>0</v>
      </c>
      <c r="H392" s="1619"/>
      <c r="I392" s="1619"/>
      <c r="J392" s="1619"/>
      <c r="K392" s="1619"/>
      <c r="L392" s="1619"/>
      <c r="M392" s="1619"/>
    </row>
    <row r="393" spans="3:14" outlineLevel="1" x14ac:dyDescent="0.25">
      <c r="C393" s="1359" t="s">
        <v>185</v>
      </c>
      <c r="D393" s="582">
        <f ca="1">SUM(II!I22)</f>
        <v>2112</v>
      </c>
      <c r="E393" s="582">
        <f ca="1">II_2!I22</f>
        <v>2112</v>
      </c>
      <c r="F393" s="912">
        <f t="shared" ca="1" si="40"/>
        <v>0</v>
      </c>
      <c r="H393" s="1619"/>
      <c r="I393" s="1619"/>
      <c r="J393" s="1619"/>
      <c r="K393" s="1619"/>
      <c r="L393" s="1619"/>
      <c r="M393" s="1619"/>
    </row>
    <row r="394" spans="3:14" outlineLevel="1" x14ac:dyDescent="0.25">
      <c r="C394" s="1360" t="s">
        <v>194</v>
      </c>
      <c r="D394" s="582">
        <f ca="1">SUM(II!I23)</f>
        <v>5677</v>
      </c>
      <c r="E394" s="582">
        <f ca="1">II_2!I23</f>
        <v>5677</v>
      </c>
      <c r="F394" s="912">
        <f t="shared" ca="1" si="40"/>
        <v>0</v>
      </c>
      <c r="H394" s="1619"/>
      <c r="I394" s="1619"/>
      <c r="J394" s="1619"/>
      <c r="K394" s="1619"/>
      <c r="L394" s="1619"/>
      <c r="M394" s="1619"/>
    </row>
    <row r="395" spans="3:14" outlineLevel="1" x14ac:dyDescent="0.25">
      <c r="C395" s="1359" t="s">
        <v>12</v>
      </c>
      <c r="D395" s="582">
        <f ca="1">SUM(II!I24)</f>
        <v>3139</v>
      </c>
      <c r="E395" s="582">
        <f ca="1">II_2!I24</f>
        <v>3139</v>
      </c>
      <c r="F395" s="912">
        <f t="shared" ca="1" si="40"/>
        <v>0</v>
      </c>
      <c r="H395" s="1619"/>
      <c r="I395" s="1619"/>
      <c r="J395" s="1619"/>
      <c r="K395" s="1619"/>
      <c r="L395" s="1619"/>
      <c r="M395" s="1619"/>
    </row>
    <row r="396" spans="3:14" outlineLevel="1" x14ac:dyDescent="0.25">
      <c r="C396" s="1359" t="s">
        <v>193</v>
      </c>
      <c r="D396" s="582">
        <f ca="1">SUM(II!I25)</f>
        <v>8160</v>
      </c>
      <c r="E396" s="582">
        <f ca="1">II_2!I25</f>
        <v>8160</v>
      </c>
      <c r="F396" s="912">
        <f t="shared" ca="1" si="40"/>
        <v>0</v>
      </c>
      <c r="H396" s="1619"/>
      <c r="I396" s="1619"/>
      <c r="J396" s="1619"/>
      <c r="K396" s="1619"/>
      <c r="L396" s="1619"/>
      <c r="M396" s="1619"/>
    </row>
    <row r="397" spans="3:14" outlineLevel="1" x14ac:dyDescent="0.25">
      <c r="C397" s="1359" t="s">
        <v>14</v>
      </c>
      <c r="D397" s="582">
        <f ca="1">SUM(II!I26)</f>
        <v>4438</v>
      </c>
      <c r="E397" s="582">
        <f ca="1">II_2!I26</f>
        <v>4438</v>
      </c>
      <c r="F397" s="912">
        <f t="shared" ca="1" si="40"/>
        <v>0</v>
      </c>
      <c r="H397" s="1619"/>
      <c r="I397" s="1619"/>
      <c r="J397" s="1619"/>
      <c r="K397" s="1619"/>
      <c r="L397" s="1619"/>
      <c r="M397" s="1619"/>
    </row>
    <row r="398" spans="3:14" outlineLevel="1" x14ac:dyDescent="0.25">
      <c r="C398" s="1361" t="s">
        <v>15</v>
      </c>
      <c r="D398" s="586">
        <f ca="1">SUM(II!I27)</f>
        <v>2127</v>
      </c>
      <c r="E398" s="586">
        <f ca="1">II_2!I27</f>
        <v>2127</v>
      </c>
      <c r="F398" s="913">
        <f t="shared" ca="1" si="40"/>
        <v>0</v>
      </c>
      <c r="H398" s="1621"/>
      <c r="I398" s="1621"/>
      <c r="J398" s="1621"/>
      <c r="K398" s="1621"/>
      <c r="L398" s="1621"/>
      <c r="M398" s="1621"/>
    </row>
    <row r="399" spans="3:14" outlineLevel="1" x14ac:dyDescent="0.25">
      <c r="C399" s="1362" t="s">
        <v>1</v>
      </c>
      <c r="D399" s="625">
        <f ca="1">SUM(II!I29)</f>
        <v>42347</v>
      </c>
      <c r="E399" s="625">
        <f ca="1">II_2!I29</f>
        <v>42347</v>
      </c>
      <c r="F399" s="1014">
        <f t="shared" ca="1" si="40"/>
        <v>0</v>
      </c>
      <c r="H399" s="1622"/>
      <c r="I399" s="1622"/>
      <c r="J399" s="1622"/>
      <c r="K399" s="1622"/>
      <c r="L399" s="1622"/>
      <c r="M399" s="1622"/>
    </row>
    <row r="400" spans="3:14" outlineLevel="1" x14ac:dyDescent="0.25"/>
    <row r="401" spans="3:14" s="533" customFormat="1" ht="15.75" outlineLevel="1" x14ac:dyDescent="0.25">
      <c r="C401" s="1015" t="s">
        <v>410</v>
      </c>
      <c r="D401" s="1016"/>
      <c r="E401" s="1016"/>
      <c r="F401" s="1016"/>
      <c r="H401" s="1615"/>
      <c r="I401" s="1615"/>
      <c r="J401" s="1615"/>
      <c r="K401" s="1615"/>
      <c r="L401" s="1615"/>
      <c r="M401" s="1615"/>
      <c r="N401" s="1632"/>
    </row>
    <row r="402" spans="3:14" outlineLevel="1" x14ac:dyDescent="0.25">
      <c r="C402" s="1358" t="s">
        <v>332</v>
      </c>
      <c r="D402" s="582">
        <f ca="1">SUM(II!J17)</f>
        <v>921.86</v>
      </c>
      <c r="E402" s="582">
        <f ca="1">II_2!J17</f>
        <v>912.64</v>
      </c>
      <c r="F402" s="912">
        <f t="shared" ref="F402:F413" ca="1" si="41">D402-E402</f>
        <v>9.2200000000000273</v>
      </c>
      <c r="H402" s="1619"/>
      <c r="I402" s="1619"/>
      <c r="J402" s="1619"/>
      <c r="K402" s="1619"/>
      <c r="L402" s="1619"/>
      <c r="M402" s="1619"/>
    </row>
    <row r="403" spans="3:14" outlineLevel="1" x14ac:dyDescent="0.25">
      <c r="C403" s="1359" t="s">
        <v>331</v>
      </c>
      <c r="D403" s="582">
        <f ca="1">SUM(II!J18)</f>
        <v>849.49</v>
      </c>
      <c r="E403" s="582">
        <f ca="1">II_2!J18</f>
        <v>832.45</v>
      </c>
      <c r="F403" s="912">
        <f t="shared" ca="1" si="41"/>
        <v>17.039999999999964</v>
      </c>
      <c r="H403" s="1619"/>
      <c r="I403" s="1619"/>
      <c r="J403" s="1619"/>
      <c r="K403" s="1619"/>
      <c r="L403" s="1619"/>
      <c r="M403" s="1619"/>
    </row>
    <row r="404" spans="3:14" outlineLevel="1" x14ac:dyDescent="0.25">
      <c r="C404" s="1359" t="s">
        <v>330</v>
      </c>
      <c r="D404" s="622">
        <f ca="1">SUM(II!J19)</f>
        <v>655.32000000000005</v>
      </c>
      <c r="E404" s="622">
        <f ca="1">II_2!J19</f>
        <v>644.38</v>
      </c>
      <c r="F404" s="1013">
        <f t="shared" ca="1" si="41"/>
        <v>10.940000000000055</v>
      </c>
      <c r="H404" s="1620"/>
      <c r="I404" s="1620"/>
      <c r="J404" s="1620"/>
      <c r="K404" s="1620"/>
      <c r="L404" s="1620"/>
      <c r="M404" s="1620"/>
    </row>
    <row r="405" spans="3:14" outlineLevel="1" x14ac:dyDescent="0.25">
      <c r="C405" s="1359" t="s">
        <v>8</v>
      </c>
      <c r="D405" s="582">
        <f ca="1">SUM(II!J20)</f>
        <v>1008.66</v>
      </c>
      <c r="E405" s="582">
        <f ca="1">II_2!J20</f>
        <v>999</v>
      </c>
      <c r="F405" s="912">
        <f t="shared" ca="1" si="41"/>
        <v>9.6599999999999682</v>
      </c>
      <c r="H405" s="1619"/>
      <c r="I405" s="1619"/>
      <c r="J405" s="1619"/>
      <c r="K405" s="1619"/>
      <c r="L405" s="1619"/>
      <c r="M405" s="1619"/>
    </row>
    <row r="406" spans="3:14" outlineLevel="1" x14ac:dyDescent="0.25">
      <c r="C406" s="1359" t="s">
        <v>329</v>
      </c>
      <c r="D406" s="582">
        <f ca="1">SUM(II!J21)</f>
        <v>1164.1300000000001</v>
      </c>
      <c r="E406" s="582">
        <f ca="1">II_2!J21</f>
        <v>1152.47</v>
      </c>
      <c r="F406" s="912">
        <f t="shared" ca="1" si="41"/>
        <v>11.660000000000082</v>
      </c>
      <c r="H406" s="1619"/>
      <c r="I406" s="1619"/>
      <c r="J406" s="1619"/>
      <c r="K406" s="1619"/>
      <c r="L406" s="1619"/>
      <c r="M406" s="1619"/>
    </row>
    <row r="407" spans="3:14" outlineLevel="1" x14ac:dyDescent="0.25">
      <c r="C407" s="1359" t="s">
        <v>185</v>
      </c>
      <c r="D407" s="582">
        <f ca="1">SUM(II!J22)</f>
        <v>740.25</v>
      </c>
      <c r="E407" s="582">
        <f ca="1">II_2!J22</f>
        <v>732.51</v>
      </c>
      <c r="F407" s="912">
        <f t="shared" ca="1" si="41"/>
        <v>7.7400000000000091</v>
      </c>
      <c r="H407" s="1619"/>
      <c r="I407" s="1619"/>
      <c r="J407" s="1619"/>
      <c r="K407" s="1619"/>
      <c r="L407" s="1619"/>
      <c r="M407" s="1619"/>
    </row>
    <row r="408" spans="3:14" outlineLevel="1" x14ac:dyDescent="0.25">
      <c r="C408" s="1360" t="s">
        <v>194</v>
      </c>
      <c r="D408" s="582">
        <f ca="1">SUM(II!J23)</f>
        <v>3013.09</v>
      </c>
      <c r="E408" s="582">
        <f ca="1">II_2!J23</f>
        <v>2949.75</v>
      </c>
      <c r="F408" s="912">
        <f t="shared" ca="1" si="41"/>
        <v>63.340000000000146</v>
      </c>
      <c r="H408" s="1619"/>
      <c r="I408" s="1619"/>
      <c r="J408" s="1619"/>
      <c r="K408" s="1619"/>
      <c r="L408" s="1619"/>
      <c r="M408" s="1619"/>
    </row>
    <row r="409" spans="3:14" outlineLevel="1" x14ac:dyDescent="0.25">
      <c r="C409" s="1359" t="s">
        <v>12</v>
      </c>
      <c r="D409" s="582">
        <f ca="1">SUM(II!J24)</f>
        <v>760.88</v>
      </c>
      <c r="E409" s="582">
        <f ca="1">II_2!J24</f>
        <v>741.14</v>
      </c>
      <c r="F409" s="912">
        <f t="shared" ca="1" si="41"/>
        <v>19.740000000000009</v>
      </c>
      <c r="H409" s="1619"/>
      <c r="I409" s="1619"/>
      <c r="J409" s="1619"/>
      <c r="K409" s="1619"/>
      <c r="L409" s="1619"/>
      <c r="M409" s="1619"/>
    </row>
    <row r="410" spans="3:14" outlineLevel="1" x14ac:dyDescent="0.25">
      <c r="C410" s="1359" t="s">
        <v>193</v>
      </c>
      <c r="D410" s="582">
        <f ca="1">SUM(II!J25)</f>
        <v>1325.42</v>
      </c>
      <c r="E410" s="582">
        <f ca="1">II_2!J25</f>
        <v>1210.8</v>
      </c>
      <c r="F410" s="912">
        <f t="shared" ca="1" si="41"/>
        <v>114.62000000000012</v>
      </c>
      <c r="H410" s="1619"/>
      <c r="I410" s="1619"/>
      <c r="J410" s="1619"/>
      <c r="K410" s="1619"/>
      <c r="L410" s="1619"/>
      <c r="M410" s="1619"/>
    </row>
    <row r="411" spans="3:14" outlineLevel="1" x14ac:dyDescent="0.25">
      <c r="C411" s="1359" t="s">
        <v>14</v>
      </c>
      <c r="D411" s="582">
        <f ca="1">SUM(II!J26)</f>
        <v>1453.27</v>
      </c>
      <c r="E411" s="582">
        <f ca="1">II_2!J26</f>
        <v>1423.28</v>
      </c>
      <c r="F411" s="912">
        <f t="shared" ca="1" si="41"/>
        <v>29.990000000000009</v>
      </c>
      <c r="H411" s="1619"/>
      <c r="I411" s="1619"/>
      <c r="J411" s="1619"/>
      <c r="K411" s="1619"/>
      <c r="L411" s="1619"/>
      <c r="M411" s="1619"/>
    </row>
    <row r="412" spans="3:14" outlineLevel="1" x14ac:dyDescent="0.25">
      <c r="C412" s="1361" t="s">
        <v>15</v>
      </c>
      <c r="D412" s="586">
        <f ca="1">SUM(II!J27)</f>
        <v>631.29</v>
      </c>
      <c r="E412" s="586">
        <f ca="1">II_2!J27</f>
        <v>607.11</v>
      </c>
      <c r="F412" s="913">
        <f t="shared" ca="1" si="41"/>
        <v>24.17999999999995</v>
      </c>
      <c r="H412" s="1621"/>
      <c r="I412" s="1621"/>
      <c r="J412" s="1621"/>
      <c r="K412" s="1621"/>
      <c r="L412" s="1621"/>
      <c r="M412" s="1621"/>
    </row>
    <row r="413" spans="3:14" outlineLevel="1" x14ac:dyDescent="0.25">
      <c r="C413" s="1362" t="s">
        <v>1</v>
      </c>
      <c r="D413" s="625">
        <f ca="1">SUM(II!J29)</f>
        <v>1308.0309688998038</v>
      </c>
      <c r="E413" s="625">
        <f ca="1">II_2!J29</f>
        <v>1266.2695835596382</v>
      </c>
      <c r="F413" s="1014">
        <f t="shared" ca="1" si="41"/>
        <v>41.761385340165589</v>
      </c>
      <c r="H413" s="1622"/>
      <c r="I413" s="1622"/>
      <c r="J413" s="1622"/>
      <c r="K413" s="1622"/>
      <c r="L413" s="1622"/>
      <c r="M413" s="1622"/>
    </row>
    <row r="414" spans="3:14" outlineLevel="1" x14ac:dyDescent="0.25"/>
    <row r="415" spans="3:14" s="533" customFormat="1" ht="15.75" outlineLevel="1" x14ac:dyDescent="0.25">
      <c r="C415" s="1015" t="s">
        <v>412</v>
      </c>
      <c r="D415" s="1016"/>
      <c r="E415" s="1016"/>
      <c r="F415" s="1016"/>
      <c r="H415" s="1615"/>
      <c r="I415" s="1615"/>
      <c r="J415" s="1615"/>
      <c r="K415" s="1615"/>
      <c r="L415" s="1615"/>
      <c r="M415" s="1615"/>
      <c r="N415" s="1632"/>
    </row>
    <row r="416" spans="3:14" outlineLevel="1" x14ac:dyDescent="0.25">
      <c r="C416" s="1358" t="s">
        <v>332</v>
      </c>
      <c r="D416" s="1040">
        <f ca="1">SUM(II!K17)</f>
        <v>70.476976827748601</v>
      </c>
      <c r="E416" s="1040">
        <f ca="1">II_2!K17</f>
        <v>72.073096574980056</v>
      </c>
      <c r="F416" s="1041">
        <f t="shared" ref="F416:F426" ca="1" si="42">D416-E416</f>
        <v>-1.5961197472314552</v>
      </c>
      <c r="H416" s="1637"/>
      <c r="I416" s="1637"/>
      <c r="J416" s="1637"/>
      <c r="K416" s="1637"/>
      <c r="L416" s="1637"/>
      <c r="M416" s="1637"/>
    </row>
    <row r="417" spans="3:14" outlineLevel="1" x14ac:dyDescent="0.25">
      <c r="C417" s="1359" t="s">
        <v>331</v>
      </c>
      <c r="D417" s="1040">
        <f ca="1">SUM(II!K18)</f>
        <v>64.944229107895083</v>
      </c>
      <c r="E417" s="1040">
        <f ca="1">II_2!K18</f>
        <v>65.740323943550749</v>
      </c>
      <c r="F417" s="1041">
        <f t="shared" ca="1" si="42"/>
        <v>-0.79609483565566563</v>
      </c>
      <c r="H417" s="1637"/>
      <c r="I417" s="1637"/>
      <c r="J417" s="1637"/>
      <c r="K417" s="1637"/>
      <c r="L417" s="1637"/>
      <c r="M417" s="1637"/>
    </row>
    <row r="418" spans="3:14" outlineLevel="1" x14ac:dyDescent="0.25">
      <c r="C418" s="1359" t="s">
        <v>330</v>
      </c>
      <c r="D418" s="1042">
        <f ca="1">SUM(II!K19)</f>
        <v>50.099768353936845</v>
      </c>
      <c r="E418" s="1042">
        <f ca="1">II_2!K19</f>
        <v>50.888041255024596</v>
      </c>
      <c r="F418" s="1043">
        <f t="shared" ca="1" si="42"/>
        <v>-0.78827290108775117</v>
      </c>
      <c r="H418" s="1638"/>
      <c r="I418" s="1638"/>
      <c r="J418" s="1638"/>
      <c r="K418" s="1638"/>
      <c r="L418" s="1638"/>
      <c r="M418" s="1638"/>
    </row>
    <row r="419" spans="3:14" outlineLevel="1" x14ac:dyDescent="0.25">
      <c r="C419" s="1359" t="s">
        <v>8</v>
      </c>
      <c r="D419" s="1040">
        <f ca="1">SUM(II!K20)</f>
        <v>77.112910254351959</v>
      </c>
      <c r="E419" s="1040">
        <f ca="1">II_2!K20</f>
        <v>78.893127058210339</v>
      </c>
      <c r="F419" s="1041">
        <f t="shared" ca="1" si="42"/>
        <v>-1.7802168038583801</v>
      </c>
      <c r="H419" s="1637"/>
      <c r="I419" s="1637"/>
      <c r="J419" s="1637"/>
      <c r="K419" s="1637"/>
      <c r="L419" s="1637"/>
      <c r="M419" s="1637"/>
    </row>
    <row r="420" spans="3:14" outlineLevel="1" x14ac:dyDescent="0.25">
      <c r="C420" s="1359" t="s">
        <v>329</v>
      </c>
      <c r="D420" s="1040">
        <f ca="1">SUM(II!K21)</f>
        <v>88.998723270873001</v>
      </c>
      <c r="E420" s="1040">
        <f ca="1">II_2!K21</f>
        <v>91.012975115891564</v>
      </c>
      <c r="F420" s="1041">
        <f t="shared" ca="1" si="42"/>
        <v>-2.0142518450185634</v>
      </c>
      <c r="H420" s="1637"/>
      <c r="I420" s="1637"/>
      <c r="J420" s="1637"/>
      <c r="K420" s="1637"/>
      <c r="L420" s="1637"/>
      <c r="M420" s="1637"/>
    </row>
    <row r="421" spans="3:14" outlineLevel="1" x14ac:dyDescent="0.25">
      <c r="C421" s="1359" t="s">
        <v>185</v>
      </c>
      <c r="D421" s="1040">
        <f ca="1">SUM(II!K22)</f>
        <v>56.592738698653697</v>
      </c>
      <c r="E421" s="1040">
        <f ca="1">II_2!K22</f>
        <v>57.847852353763415</v>
      </c>
      <c r="F421" s="1041">
        <f t="shared" ca="1" si="42"/>
        <v>-1.2551136551097173</v>
      </c>
      <c r="H421" s="1637"/>
      <c r="I421" s="1637"/>
      <c r="J421" s="1637"/>
      <c r="K421" s="1637"/>
      <c r="L421" s="1637"/>
      <c r="M421" s="1637"/>
    </row>
    <row r="422" spans="3:14" outlineLevel="1" x14ac:dyDescent="0.25">
      <c r="C422" s="1360" t="s">
        <v>194</v>
      </c>
      <c r="D422" s="1040">
        <f ca="1">SUM(II!K23)</f>
        <v>230.35327935903612</v>
      </c>
      <c r="E422" s="1040">
        <f ca="1">II_2!K23</f>
        <v>232.94794948944539</v>
      </c>
      <c r="F422" s="1041">
        <f t="shared" ca="1" si="42"/>
        <v>-2.5946701304092699</v>
      </c>
      <c r="H422" s="1637"/>
      <c r="I422" s="1637"/>
      <c r="J422" s="1637"/>
      <c r="K422" s="1637"/>
      <c r="L422" s="1637"/>
      <c r="M422" s="1637"/>
    </row>
    <row r="423" spans="3:14" outlineLevel="1" x14ac:dyDescent="0.25">
      <c r="C423" s="1359" t="s">
        <v>12</v>
      </c>
      <c r="D423" s="1040">
        <f ca="1">SUM(II!K24)</f>
        <v>58.169919650160928</v>
      </c>
      <c r="E423" s="1040">
        <f ca="1">II_2!K24</f>
        <v>58.529381569491498</v>
      </c>
      <c r="F423" s="1041">
        <f t="shared" ca="1" si="42"/>
        <v>-0.35946191933057037</v>
      </c>
      <c r="H423" s="1637"/>
      <c r="I423" s="1637"/>
      <c r="J423" s="1637"/>
      <c r="K423" s="1637"/>
      <c r="L423" s="1637"/>
      <c r="M423" s="1637"/>
    </row>
    <row r="424" spans="3:14" outlineLevel="1" x14ac:dyDescent="0.25">
      <c r="C424" s="1359" t="s">
        <v>193</v>
      </c>
      <c r="D424" s="1040">
        <f ca="1">SUM(II!K25)</f>
        <v>101.32948021069853</v>
      </c>
      <c r="E424" s="1040">
        <f ca="1">II_2!K25</f>
        <v>95.619417659740819</v>
      </c>
      <c r="F424" s="1041">
        <f t="shared" ca="1" si="42"/>
        <v>5.7100625509577156</v>
      </c>
      <c r="H424" s="1637"/>
      <c r="I424" s="1637"/>
      <c r="J424" s="1637"/>
      <c r="K424" s="1637"/>
      <c r="L424" s="1637"/>
      <c r="M424" s="1637"/>
    </row>
    <row r="425" spans="3:14" outlineLevel="1" x14ac:dyDescent="0.25">
      <c r="C425" s="1359" t="s">
        <v>14</v>
      </c>
      <c r="D425" s="1040">
        <f ca="1">SUM(II!K26)</f>
        <v>111.10372086267135</v>
      </c>
      <c r="E425" s="1040">
        <f ca="1">II_2!K26</f>
        <v>112.39940928869829</v>
      </c>
      <c r="F425" s="1041">
        <f t="shared" ca="1" si="42"/>
        <v>-1.2956884260269419</v>
      </c>
      <c r="H425" s="1637"/>
      <c r="I425" s="1637"/>
      <c r="J425" s="1637"/>
      <c r="K425" s="1637"/>
      <c r="L425" s="1637"/>
      <c r="M425" s="1637"/>
    </row>
    <row r="426" spans="3:14" outlineLevel="1" x14ac:dyDescent="0.25">
      <c r="C426" s="1361" t="s">
        <v>15</v>
      </c>
      <c r="D426" s="1044">
        <f ca="1">SUM(II!K27)</f>
        <v>48.262654526272328</v>
      </c>
      <c r="E426" s="1044">
        <f ca="1">II_2!K27</f>
        <v>47.944751119429505</v>
      </c>
      <c r="F426" s="1045">
        <f t="shared" ca="1" si="42"/>
        <v>0.3179034068428237</v>
      </c>
      <c r="H426" s="1639"/>
      <c r="I426" s="1639"/>
      <c r="J426" s="1639"/>
      <c r="K426" s="1639"/>
      <c r="L426" s="1639"/>
      <c r="M426" s="1639"/>
    </row>
    <row r="427" spans="3:14" outlineLevel="1" x14ac:dyDescent="0.25"/>
    <row r="428" spans="3:14" outlineLevel="1" x14ac:dyDescent="0.25"/>
    <row r="429" spans="3:14" s="1031" customFormat="1" x14ac:dyDescent="0.25">
      <c r="C429" s="1029" t="s">
        <v>601</v>
      </c>
      <c r="D429" s="1030"/>
      <c r="E429" s="1030"/>
      <c r="F429" s="1030"/>
      <c r="H429" s="1630"/>
      <c r="I429" s="1630"/>
      <c r="J429" s="1630"/>
      <c r="K429" s="1630"/>
      <c r="L429" s="1630"/>
      <c r="M429" s="1630"/>
      <c r="N429" s="1631"/>
    </row>
    <row r="431" spans="3:14" s="533" customFormat="1" ht="15.75" outlineLevel="1" x14ac:dyDescent="0.25">
      <c r="C431" s="531"/>
      <c r="D431" s="531"/>
      <c r="E431" s="528"/>
      <c r="F431" s="528"/>
      <c r="H431" s="1586"/>
      <c r="I431" s="1586"/>
      <c r="J431" s="1586"/>
      <c r="K431" s="1586"/>
      <c r="L431" s="1586"/>
      <c r="M431" s="1586"/>
      <c r="N431" s="1632"/>
    </row>
    <row r="432" spans="3:14" s="533" customFormat="1" ht="15.75" outlineLevel="1" x14ac:dyDescent="0.25">
      <c r="C432" s="1015" t="s">
        <v>597</v>
      </c>
      <c r="D432" s="1107"/>
      <c r="E432" s="1107"/>
      <c r="F432" s="1107"/>
      <c r="H432" s="1615"/>
      <c r="I432" s="1615"/>
      <c r="J432" s="1615"/>
      <c r="K432" s="1615"/>
      <c r="L432" s="1615"/>
      <c r="M432" s="1615"/>
      <c r="N432" s="1632"/>
    </row>
    <row r="433" spans="3:14" s="533" customFormat="1" ht="15.75" outlineLevel="1" x14ac:dyDescent="0.25">
      <c r="C433" s="1032" t="s">
        <v>318</v>
      </c>
      <c r="D433" s="1033" t="str">
        <f ca="1">LAV!N7</f>
        <v>nein</v>
      </c>
      <c r="E433" s="1033" t="str">
        <f ca="1">LAV_2!N7</f>
        <v>ja</v>
      </c>
      <c r="F433" s="1034"/>
      <c r="H433" s="1628"/>
      <c r="I433" s="1628"/>
      <c r="J433" s="1628"/>
      <c r="K433" s="1628"/>
      <c r="L433" s="1628"/>
      <c r="M433" s="1628"/>
      <c r="N433" s="1632"/>
    </row>
    <row r="434" spans="3:14" s="533" customFormat="1" ht="51" outlineLevel="1" x14ac:dyDescent="0.25">
      <c r="C434" s="1035" t="s">
        <v>435</v>
      </c>
      <c r="D434" s="1037" t="s">
        <v>198</v>
      </c>
      <c r="E434" s="1037" t="s">
        <v>198</v>
      </c>
      <c r="F434" s="1036"/>
      <c r="H434" s="1629"/>
      <c r="I434" s="1629"/>
      <c r="J434" s="1629"/>
      <c r="K434" s="1629"/>
      <c r="L434" s="1629"/>
      <c r="M434" s="1629"/>
      <c r="N434" s="1632"/>
    </row>
    <row r="435" spans="3:14" s="533" customFormat="1" ht="15.75" outlineLevel="1" x14ac:dyDescent="0.25">
      <c r="C435" s="1358" t="s">
        <v>332</v>
      </c>
      <c r="D435" s="1100">
        <f ca="1">SUM(LAV!L17)</f>
        <v>779256.7</v>
      </c>
      <c r="E435" s="1100">
        <f ca="1">SUM(LAV_2!L17)</f>
        <v>469348.13</v>
      </c>
      <c r="F435" s="1104">
        <f t="shared" ref="F435:F446" ca="1" si="43">D435-E435</f>
        <v>309908.56999999995</v>
      </c>
      <c r="H435" s="1618"/>
      <c r="I435" s="1618"/>
      <c r="J435" s="1618"/>
      <c r="K435" s="1618"/>
      <c r="L435" s="1618"/>
      <c r="M435" s="1618"/>
      <c r="N435" s="1632"/>
    </row>
    <row r="436" spans="3:14" s="533" customFormat="1" ht="15.75" outlineLevel="1" x14ac:dyDescent="0.25">
      <c r="C436" s="1359" t="s">
        <v>331</v>
      </c>
      <c r="D436" s="1101">
        <f ca="1">SUM(LAV!L18)</f>
        <v>493252.91</v>
      </c>
      <c r="E436" s="1101">
        <f ca="1">SUM(LAV_2!L18)</f>
        <v>297087.38</v>
      </c>
      <c r="F436" s="1105">
        <f t="shared" ca="1" si="43"/>
        <v>196165.52999999997</v>
      </c>
      <c r="H436" s="1619"/>
      <c r="I436" s="1619"/>
      <c r="J436" s="1619"/>
      <c r="K436" s="1619"/>
      <c r="L436" s="1619"/>
      <c r="M436" s="1619"/>
      <c r="N436" s="1632"/>
    </row>
    <row r="437" spans="3:14" s="533" customFormat="1" ht="15.75" outlineLevel="1" x14ac:dyDescent="0.25">
      <c r="C437" s="1359" t="s">
        <v>330</v>
      </c>
      <c r="D437" s="622">
        <f ca="1">SUM(LAV!L19)</f>
        <v>1566803.36</v>
      </c>
      <c r="E437" s="622">
        <f ca="1">SUM(LAV_2!L19)</f>
        <v>943689.32</v>
      </c>
      <c r="F437" s="1013">
        <f t="shared" ca="1" si="43"/>
        <v>623114.04000000015</v>
      </c>
      <c r="H437" s="1620"/>
      <c r="I437" s="1620"/>
      <c r="J437" s="1620"/>
      <c r="K437" s="1620"/>
      <c r="L437" s="1620"/>
      <c r="M437" s="1620"/>
      <c r="N437" s="1632"/>
    </row>
    <row r="438" spans="3:14" s="533" customFormat="1" ht="15.75" outlineLevel="1" x14ac:dyDescent="0.25">
      <c r="C438" s="1359" t="s">
        <v>8</v>
      </c>
      <c r="D438" s="1101">
        <f ca="1">SUM(LAV!L20)</f>
        <v>0</v>
      </c>
      <c r="E438" s="1101">
        <f ca="1">SUM(LAV_2!L20)</f>
        <v>0</v>
      </c>
      <c r="F438" s="1105">
        <f t="shared" ca="1" si="43"/>
        <v>0</v>
      </c>
      <c r="H438" s="1619"/>
      <c r="I438" s="1619"/>
      <c r="J438" s="1619"/>
      <c r="K438" s="1619"/>
      <c r="L438" s="1619"/>
      <c r="M438" s="1619"/>
      <c r="N438" s="1632"/>
    </row>
    <row r="439" spans="3:14" s="533" customFormat="1" ht="15.75" outlineLevel="1" x14ac:dyDescent="0.25">
      <c r="C439" s="1359" t="s">
        <v>329</v>
      </c>
      <c r="D439" s="1101">
        <f ca="1">SUM(LAV!L21)</f>
        <v>0</v>
      </c>
      <c r="E439" s="1101">
        <f ca="1">SUM(LAV_2!L21)</f>
        <v>0</v>
      </c>
      <c r="F439" s="1105">
        <f t="shared" ca="1" si="43"/>
        <v>0</v>
      </c>
      <c r="H439" s="1619"/>
      <c r="I439" s="1619"/>
      <c r="J439" s="1619"/>
      <c r="K439" s="1619"/>
      <c r="L439" s="1619"/>
      <c r="M439" s="1619"/>
      <c r="N439" s="1632"/>
    </row>
    <row r="440" spans="3:14" s="533" customFormat="1" ht="15.75" outlineLevel="1" x14ac:dyDescent="0.25">
      <c r="C440" s="1359" t="s">
        <v>185</v>
      </c>
      <c r="D440" s="1101">
        <f ca="1">SUM(LAV!L22)</f>
        <v>887026.24</v>
      </c>
      <c r="E440" s="1101">
        <f ca="1">SUM(LAV_2!L22)</f>
        <v>534257.98</v>
      </c>
      <c r="F440" s="1105">
        <f t="shared" ca="1" si="43"/>
        <v>352768.26</v>
      </c>
      <c r="H440" s="1619"/>
      <c r="I440" s="1619"/>
      <c r="J440" s="1619"/>
      <c r="K440" s="1619"/>
      <c r="L440" s="1619"/>
      <c r="M440" s="1619"/>
      <c r="N440" s="1632"/>
    </row>
    <row r="441" spans="3:14" s="533" customFormat="1" ht="15.75" outlineLevel="1" x14ac:dyDescent="0.25">
      <c r="C441" s="1360" t="s">
        <v>194</v>
      </c>
      <c r="D441" s="1101">
        <f ca="1">SUM(LAV!L23)</f>
        <v>0</v>
      </c>
      <c r="E441" s="1101">
        <f ca="1">SUM(LAV_2!L23)</f>
        <v>0</v>
      </c>
      <c r="F441" s="1105">
        <f t="shared" ca="1" si="43"/>
        <v>0</v>
      </c>
      <c r="H441" s="1619"/>
      <c r="I441" s="1619"/>
      <c r="J441" s="1619"/>
      <c r="K441" s="1619"/>
      <c r="L441" s="1619"/>
      <c r="M441" s="1619"/>
      <c r="N441" s="1632"/>
    </row>
    <row r="442" spans="3:14" s="533" customFormat="1" ht="15.75" outlineLevel="1" x14ac:dyDescent="0.25">
      <c r="C442" s="1359" t="s">
        <v>12</v>
      </c>
      <c r="D442" s="1101">
        <f ca="1">SUM(LAV!L24)</f>
        <v>2064201.25</v>
      </c>
      <c r="E442" s="1101">
        <f ca="1">SUM(LAV_2!L24)</f>
        <v>1243273.23</v>
      </c>
      <c r="F442" s="1105">
        <f t="shared" ca="1" si="43"/>
        <v>820928.02</v>
      </c>
      <c r="H442" s="1619"/>
      <c r="I442" s="1619"/>
      <c r="J442" s="1619"/>
      <c r="K442" s="1619"/>
      <c r="L442" s="1619"/>
      <c r="M442" s="1619"/>
      <c r="N442" s="1632"/>
    </row>
    <row r="443" spans="3:14" s="533" customFormat="1" ht="15.75" outlineLevel="1" x14ac:dyDescent="0.25">
      <c r="C443" s="1359" t="s">
        <v>193</v>
      </c>
      <c r="D443" s="1101">
        <f ca="1">SUM(LAV!L25)</f>
        <v>0</v>
      </c>
      <c r="E443" s="1101">
        <f ca="1">SUM(LAV_2!L25)</f>
        <v>0</v>
      </c>
      <c r="F443" s="1105">
        <f t="shared" ca="1" si="43"/>
        <v>0</v>
      </c>
      <c r="H443" s="1619"/>
      <c r="I443" s="1619"/>
      <c r="J443" s="1619"/>
      <c r="K443" s="1619"/>
      <c r="L443" s="1619"/>
      <c r="M443" s="1619"/>
      <c r="N443" s="1632"/>
    </row>
    <row r="444" spans="3:14" s="533" customFormat="1" ht="15.75" outlineLevel="1" x14ac:dyDescent="0.25">
      <c r="C444" s="1359" t="s">
        <v>14</v>
      </c>
      <c r="D444" s="1101">
        <f ca="1">SUM(LAV!L26)</f>
        <v>0</v>
      </c>
      <c r="E444" s="1101">
        <f ca="1">SUM(LAV_2!L26)</f>
        <v>0</v>
      </c>
      <c r="F444" s="1105">
        <f t="shared" ca="1" si="43"/>
        <v>0</v>
      </c>
      <c r="H444" s="1619"/>
      <c r="I444" s="1619"/>
      <c r="J444" s="1619"/>
      <c r="K444" s="1619"/>
      <c r="L444" s="1619"/>
      <c r="M444" s="1619"/>
      <c r="N444" s="1632"/>
    </row>
    <row r="445" spans="3:14" s="533" customFormat="1" ht="15.75" outlineLevel="1" x14ac:dyDescent="0.25">
      <c r="C445" s="1361" t="s">
        <v>15</v>
      </c>
      <c r="D445" s="1102">
        <f ca="1">SUM(LAV!L27)</f>
        <v>3175056.54</v>
      </c>
      <c r="E445" s="1102">
        <f ca="1">SUM(LAV_2!L27)</f>
        <v>1912343.97</v>
      </c>
      <c r="F445" s="1106">
        <f t="shared" ca="1" si="43"/>
        <v>1262712.57</v>
      </c>
      <c r="H445" s="1621"/>
      <c r="I445" s="1621"/>
      <c r="J445" s="1621"/>
      <c r="K445" s="1621"/>
      <c r="L445" s="1621"/>
      <c r="M445" s="1621"/>
      <c r="N445" s="1632"/>
    </row>
    <row r="446" spans="3:14" s="533" customFormat="1" ht="15.75" outlineLevel="1" x14ac:dyDescent="0.25">
      <c r="C446" s="1362" t="s">
        <v>1</v>
      </c>
      <c r="D446" s="625">
        <f ca="1">SUM(LAV!L29)</f>
        <v>8965597</v>
      </c>
      <c r="E446" s="625">
        <f ca="1">SUM(LAV_2!L29)</f>
        <v>5400000</v>
      </c>
      <c r="F446" s="1014">
        <f t="shared" ca="1" si="43"/>
        <v>3565597</v>
      </c>
      <c r="H446" s="1622"/>
      <c r="I446" s="1622"/>
      <c r="J446" s="1622"/>
      <c r="K446" s="1622"/>
      <c r="L446" s="1622"/>
      <c r="M446" s="1622"/>
      <c r="N446" s="1632"/>
    </row>
    <row r="447" spans="3:14" s="533" customFormat="1" ht="15.75" outlineLevel="1" x14ac:dyDescent="0.25">
      <c r="C447" s="531"/>
      <c r="D447" s="531"/>
      <c r="E447" s="528"/>
      <c r="F447" s="528"/>
      <c r="H447" s="1586"/>
      <c r="I447" s="1586"/>
      <c r="J447" s="1586"/>
      <c r="K447" s="1586"/>
      <c r="L447" s="1586"/>
      <c r="M447" s="1586"/>
      <c r="N447" s="1632"/>
    </row>
    <row r="448" spans="3:14" outlineLevel="1" x14ac:dyDescent="0.25">
      <c r="C448" s="1015" t="s">
        <v>598</v>
      </c>
      <c r="D448" s="1107"/>
      <c r="E448" s="1107"/>
      <c r="F448" s="1107"/>
      <c r="H448" s="1615"/>
      <c r="I448" s="1615"/>
      <c r="J448" s="1615"/>
      <c r="K448" s="1615"/>
      <c r="L448" s="1615"/>
      <c r="M448" s="1615"/>
    </row>
    <row r="449" spans="3:13" outlineLevel="1" x14ac:dyDescent="0.25">
      <c r="C449" s="1032" t="s">
        <v>318</v>
      </c>
      <c r="D449" s="1033" t="str">
        <f ca="1">LAV!N7</f>
        <v>nein</v>
      </c>
      <c r="E449" s="1033" t="str">
        <f ca="1">LAV_2!N7</f>
        <v>ja</v>
      </c>
      <c r="F449" s="1034"/>
      <c r="H449" s="1628"/>
      <c r="I449" s="1628"/>
      <c r="J449" s="1628"/>
      <c r="K449" s="1628"/>
      <c r="L449" s="1628"/>
      <c r="M449" s="1628"/>
    </row>
    <row r="450" spans="3:13" ht="51" outlineLevel="1" x14ac:dyDescent="0.25">
      <c r="C450" s="1035" t="s">
        <v>435</v>
      </c>
      <c r="D450" s="1037" t="s">
        <v>199</v>
      </c>
      <c r="E450" s="1037" t="s">
        <v>199</v>
      </c>
      <c r="F450" s="1036"/>
      <c r="H450" s="1629"/>
      <c r="I450" s="1629"/>
      <c r="J450" s="1629"/>
      <c r="K450" s="1629"/>
      <c r="L450" s="1629"/>
      <c r="M450" s="1629"/>
    </row>
    <row r="451" spans="3:13" outlineLevel="1" x14ac:dyDescent="0.25">
      <c r="C451" s="1358" t="s">
        <v>332</v>
      </c>
      <c r="D451" s="1100">
        <f ca="1">SUM(LAV!P17)</f>
        <v>837624.35740165622</v>
      </c>
      <c r="E451" s="1100">
        <f ca="1">SUM(LAV_2!P17)</f>
        <v>504503.1055900621</v>
      </c>
      <c r="F451" s="1104">
        <f t="shared" ref="F451:F462" ca="1" si="44">D451-E451</f>
        <v>333121.25181159412</v>
      </c>
      <c r="H451" s="1618"/>
      <c r="I451" s="1618"/>
      <c r="J451" s="1618"/>
      <c r="K451" s="1618"/>
      <c r="L451" s="1618"/>
      <c r="M451" s="1618"/>
    </row>
    <row r="452" spans="3:13" outlineLevel="1" x14ac:dyDescent="0.25">
      <c r="C452" s="1359" t="s">
        <v>331</v>
      </c>
      <c r="D452" s="1101">
        <f ca="1">SUM(LAV!P18)</f>
        <v>1215831.4772256727</v>
      </c>
      <c r="E452" s="1101">
        <f ca="1">SUM(LAV_2!P18)</f>
        <v>732298.13664596272</v>
      </c>
      <c r="F452" s="1105">
        <f t="shared" ca="1" si="44"/>
        <v>483533.34057970997</v>
      </c>
      <c r="H452" s="1619"/>
      <c r="I452" s="1619"/>
      <c r="J452" s="1619"/>
      <c r="K452" s="1619"/>
      <c r="L452" s="1619"/>
      <c r="M452" s="1619"/>
    </row>
    <row r="453" spans="3:13" outlineLevel="1" x14ac:dyDescent="0.25">
      <c r="C453" s="1359" t="s">
        <v>330</v>
      </c>
      <c r="D453" s="622">
        <f ca="1">SUM(LAV!P19)</f>
        <v>471018.68297101447</v>
      </c>
      <c r="E453" s="622">
        <f ca="1">SUM(LAV_2!P19)</f>
        <v>283695.65217391303</v>
      </c>
      <c r="F453" s="1013">
        <f t="shared" ca="1" si="44"/>
        <v>187323.03079710144</v>
      </c>
      <c r="H453" s="1620"/>
      <c r="I453" s="1620"/>
      <c r="J453" s="1620"/>
      <c r="K453" s="1620"/>
      <c r="L453" s="1620"/>
      <c r="M453" s="1620"/>
    </row>
    <row r="454" spans="3:13" outlineLevel="1" x14ac:dyDescent="0.25">
      <c r="C454" s="1359" t="s">
        <v>8</v>
      </c>
      <c r="D454" s="1101">
        <f ca="1">SUM(LAV!P20)</f>
        <v>234349.19694616974</v>
      </c>
      <c r="E454" s="1101">
        <f ca="1">SUM(LAV_2!P20)</f>
        <v>141149.06832298136</v>
      </c>
      <c r="F454" s="1105">
        <f t="shared" ca="1" si="44"/>
        <v>93200.128623188386</v>
      </c>
      <c r="H454" s="1619"/>
      <c r="I454" s="1619"/>
      <c r="J454" s="1619"/>
      <c r="K454" s="1619"/>
      <c r="L454" s="1619"/>
      <c r="M454" s="1619"/>
    </row>
    <row r="455" spans="3:13" outlineLevel="1" x14ac:dyDescent="0.25">
      <c r="C455" s="1359" t="s">
        <v>329</v>
      </c>
      <c r="D455" s="1101">
        <f ca="1">SUM(LAV!P21)</f>
        <v>923475.05331262934</v>
      </c>
      <c r="E455" s="1101">
        <f ca="1">SUM(LAV_2!P21)</f>
        <v>556211.18012422358</v>
      </c>
      <c r="F455" s="1105">
        <f t="shared" ca="1" si="44"/>
        <v>367263.87318840576</v>
      </c>
      <c r="H455" s="1619"/>
      <c r="I455" s="1619"/>
      <c r="J455" s="1619"/>
      <c r="K455" s="1619"/>
      <c r="L455" s="1619"/>
      <c r="M455" s="1619"/>
    </row>
    <row r="456" spans="3:13" outlineLevel="1" x14ac:dyDescent="0.25">
      <c r="C456" s="1359" t="s">
        <v>185</v>
      </c>
      <c r="D456" s="1101">
        <f ca="1">SUM(LAV!P22)</f>
        <v>501182.44099378877</v>
      </c>
      <c r="E456" s="1101">
        <f ca="1">SUM(LAV_2!P22)</f>
        <v>301863.3540372671</v>
      </c>
      <c r="F456" s="1105">
        <f t="shared" ca="1" si="44"/>
        <v>199319.08695652167</v>
      </c>
      <c r="H456" s="1619"/>
      <c r="I456" s="1619"/>
      <c r="J456" s="1619"/>
      <c r="K456" s="1619"/>
      <c r="L456" s="1619"/>
      <c r="M456" s="1619"/>
    </row>
    <row r="457" spans="3:13" outlineLevel="1" x14ac:dyDescent="0.25">
      <c r="C457" s="1360" t="s">
        <v>194</v>
      </c>
      <c r="D457" s="1101">
        <f ca="1">SUM(LAV!P23)</f>
        <v>904912.74068322976</v>
      </c>
      <c r="E457" s="1101">
        <f ca="1">SUM(LAV_2!P23)</f>
        <v>545031.05590062111</v>
      </c>
      <c r="F457" s="1105">
        <f t="shared" ca="1" si="44"/>
        <v>359881.68478260865</v>
      </c>
      <c r="H457" s="1619"/>
      <c r="I457" s="1619"/>
      <c r="J457" s="1619"/>
      <c r="K457" s="1619"/>
      <c r="L457" s="1619"/>
      <c r="M457" s="1619"/>
    </row>
    <row r="458" spans="3:13" outlineLevel="1" x14ac:dyDescent="0.25">
      <c r="C458" s="1359" t="s">
        <v>12</v>
      </c>
      <c r="D458" s="1101">
        <f ca="1">SUM(LAV!P24)</f>
        <v>851546.09187370597</v>
      </c>
      <c r="E458" s="1101">
        <f ca="1">SUM(LAV_2!P24)</f>
        <v>512888.19875776395</v>
      </c>
      <c r="F458" s="1105">
        <f t="shared" ca="1" si="44"/>
        <v>338657.89311594202</v>
      </c>
      <c r="H458" s="1619"/>
      <c r="I458" s="1619"/>
      <c r="J458" s="1619"/>
      <c r="K458" s="1619"/>
      <c r="L458" s="1619"/>
      <c r="M458" s="1619"/>
    </row>
    <row r="459" spans="3:13" outlineLevel="1" x14ac:dyDescent="0.25">
      <c r="C459" s="1359" t="s">
        <v>193</v>
      </c>
      <c r="D459" s="1101">
        <f ca="1">SUM(LAV!P25)</f>
        <v>1721654.4963768115</v>
      </c>
      <c r="E459" s="1101">
        <f ca="1">SUM(LAV_2!P25)</f>
        <v>1036956.5217391305</v>
      </c>
      <c r="F459" s="1105">
        <f t="shared" ca="1" si="44"/>
        <v>684697.97463768104</v>
      </c>
      <c r="H459" s="1619"/>
      <c r="I459" s="1619"/>
      <c r="J459" s="1619"/>
      <c r="K459" s="1619"/>
      <c r="L459" s="1619"/>
      <c r="M459" s="1619"/>
    </row>
    <row r="460" spans="3:13" outlineLevel="1" x14ac:dyDescent="0.25">
      <c r="C460" s="1359" t="s">
        <v>14</v>
      </c>
      <c r="D460" s="1101">
        <f ca="1">SUM(LAV!P26)</f>
        <v>658962.09834368527</v>
      </c>
      <c r="E460" s="1101">
        <f ca="1">SUM(LAV_2!P26)</f>
        <v>396894.40993788821</v>
      </c>
      <c r="F460" s="1105">
        <f t="shared" ca="1" si="44"/>
        <v>262067.68840579706</v>
      </c>
      <c r="H460" s="1619"/>
      <c r="I460" s="1619"/>
      <c r="J460" s="1619"/>
      <c r="K460" s="1619"/>
      <c r="L460" s="1619"/>
      <c r="M460" s="1619"/>
    </row>
    <row r="461" spans="3:13" outlineLevel="1" x14ac:dyDescent="0.25">
      <c r="C461" s="1361" t="s">
        <v>15</v>
      </c>
      <c r="D461" s="1102">
        <f ca="1">SUM(LAV!P27)</f>
        <v>645040.36387163552</v>
      </c>
      <c r="E461" s="1102">
        <f ca="1">SUM(LAV_2!P27)</f>
        <v>388509.31677018636</v>
      </c>
      <c r="F461" s="1106">
        <f t="shared" ca="1" si="44"/>
        <v>256531.04710144916</v>
      </c>
      <c r="H461" s="1621"/>
      <c r="I461" s="1621"/>
      <c r="J461" s="1621"/>
      <c r="K461" s="1621"/>
      <c r="L461" s="1621"/>
      <c r="M461" s="1621"/>
    </row>
    <row r="462" spans="3:13" outlineLevel="1" x14ac:dyDescent="0.25">
      <c r="C462" s="1362" t="s">
        <v>1</v>
      </c>
      <c r="D462" s="625">
        <f ca="1">SUM(LAV!P29)</f>
        <v>8965597</v>
      </c>
      <c r="E462" s="625">
        <f ca="1">SUM(LAV_2!P29)</f>
        <v>5400000</v>
      </c>
      <c r="F462" s="1014">
        <f t="shared" ca="1" si="44"/>
        <v>3565597</v>
      </c>
      <c r="H462" s="1622"/>
      <c r="I462" s="1622"/>
      <c r="J462" s="1622"/>
      <c r="K462" s="1622"/>
      <c r="L462" s="1622"/>
      <c r="M462" s="1622"/>
    </row>
    <row r="463" spans="3:13" outlineLevel="1" x14ac:dyDescent="0.25"/>
    <row r="464" spans="3:13" outlineLevel="1" x14ac:dyDescent="0.25">
      <c r="C464" s="1015" t="s">
        <v>599</v>
      </c>
      <c r="D464" s="1107"/>
      <c r="E464" s="1107"/>
      <c r="F464" s="1107"/>
      <c r="H464" s="1615"/>
      <c r="I464" s="1615"/>
      <c r="J464" s="1615"/>
      <c r="K464" s="1615"/>
      <c r="L464" s="1615"/>
      <c r="M464" s="1615"/>
    </row>
    <row r="465" spans="3:13" outlineLevel="1" x14ac:dyDescent="0.25">
      <c r="C465" s="1032" t="s">
        <v>318</v>
      </c>
      <c r="D465" s="1033" t="str">
        <f ca="1">LAV!N7</f>
        <v>nein</v>
      </c>
      <c r="E465" s="1033" t="str">
        <f ca="1">LAV_2!N7</f>
        <v>ja</v>
      </c>
      <c r="F465" s="1034"/>
      <c r="H465" s="1628"/>
      <c r="I465" s="1628"/>
      <c r="J465" s="1628"/>
      <c r="K465" s="1628"/>
      <c r="L465" s="1628"/>
      <c r="M465" s="1628"/>
    </row>
    <row r="466" spans="3:13" ht="51" outlineLevel="1" x14ac:dyDescent="0.25">
      <c r="C466" s="1035" t="s">
        <v>435</v>
      </c>
      <c r="D466" s="1037" t="s">
        <v>374</v>
      </c>
      <c r="E466" s="1037" t="s">
        <v>374</v>
      </c>
      <c r="F466" s="1036"/>
      <c r="H466" s="1629"/>
      <c r="I466" s="1629"/>
      <c r="J466" s="1629"/>
      <c r="K466" s="1629"/>
      <c r="L466" s="1629"/>
      <c r="M466" s="1629"/>
    </row>
    <row r="467" spans="3:13" outlineLevel="1" x14ac:dyDescent="0.25">
      <c r="C467" s="1358" t="s">
        <v>332</v>
      </c>
      <c r="D467" s="1100">
        <f ca="1">SUM(LAV!V17)</f>
        <v>1034271.58</v>
      </c>
      <c r="E467" s="1100">
        <f ca="1">SUM(LAV_2!V17)</f>
        <v>622944.18000000005</v>
      </c>
      <c r="F467" s="1104">
        <f t="shared" ref="F467:F478" ca="1" si="45">D467-E467</f>
        <v>411327.39999999991</v>
      </c>
      <c r="H467" s="1618"/>
      <c r="I467" s="1618"/>
      <c r="J467" s="1618"/>
      <c r="K467" s="1618"/>
      <c r="L467" s="1618"/>
      <c r="M467" s="1618"/>
    </row>
    <row r="468" spans="3:13" outlineLevel="1" x14ac:dyDescent="0.25">
      <c r="C468" s="1359" t="s">
        <v>331</v>
      </c>
      <c r="D468" s="1101">
        <f ca="1">SUM(LAV!V18)</f>
        <v>1501269.54</v>
      </c>
      <c r="E468" s="1101">
        <f ca="1">SUM(LAV_2!V18)</f>
        <v>904218.15</v>
      </c>
      <c r="F468" s="1105">
        <f t="shared" ca="1" si="45"/>
        <v>597051.39</v>
      </c>
      <c r="H468" s="1619"/>
      <c r="I468" s="1619"/>
      <c r="J468" s="1619"/>
      <c r="K468" s="1619"/>
      <c r="L468" s="1619"/>
      <c r="M468" s="1619"/>
    </row>
    <row r="469" spans="3:13" outlineLevel="1" x14ac:dyDescent="0.25">
      <c r="C469" s="1359" t="s">
        <v>330</v>
      </c>
      <c r="D469" s="622">
        <f ca="1">SUM(LAV!V19)</f>
        <v>581598.69999999995</v>
      </c>
      <c r="E469" s="622">
        <f ca="1">SUM(LAV_2!V19)</f>
        <v>350298.25</v>
      </c>
      <c r="F469" s="1013">
        <f t="shared" ca="1" si="45"/>
        <v>231300.44999999995</v>
      </c>
      <c r="H469" s="1620"/>
      <c r="I469" s="1620"/>
      <c r="J469" s="1620"/>
      <c r="K469" s="1620"/>
      <c r="L469" s="1620"/>
      <c r="M469" s="1620"/>
    </row>
    <row r="470" spans="3:13" outlineLevel="1" x14ac:dyDescent="0.25">
      <c r="C470" s="1359" t="s">
        <v>8</v>
      </c>
      <c r="D470" s="1101">
        <f ca="1">SUM(LAV!V20)</f>
        <v>289366.84000000003</v>
      </c>
      <c r="E470" s="1101">
        <f ca="1">SUM(LAV_2!V20)</f>
        <v>174286.32</v>
      </c>
      <c r="F470" s="1105">
        <f t="shared" ca="1" si="45"/>
        <v>115080.52000000002</v>
      </c>
      <c r="H470" s="1619"/>
      <c r="I470" s="1619"/>
      <c r="J470" s="1619"/>
      <c r="K470" s="1619"/>
      <c r="L470" s="1619"/>
      <c r="M470" s="1619"/>
    </row>
    <row r="471" spans="3:13" outlineLevel="1" x14ac:dyDescent="0.25">
      <c r="C471" s="1359" t="s">
        <v>329</v>
      </c>
      <c r="D471" s="1101">
        <f ca="1">SUM(LAV!V21)</f>
        <v>760184.83</v>
      </c>
      <c r="E471" s="1101">
        <f ca="1">SUM(LAV_2!V21)</f>
        <v>457861.1</v>
      </c>
      <c r="F471" s="1105">
        <f t="shared" ca="1" si="45"/>
        <v>302323.73</v>
      </c>
      <c r="H471" s="1619"/>
      <c r="I471" s="1619"/>
      <c r="J471" s="1619"/>
      <c r="K471" s="1619"/>
      <c r="L471" s="1619"/>
      <c r="M471" s="1619"/>
    </row>
    <row r="472" spans="3:13" outlineLevel="1" x14ac:dyDescent="0.25">
      <c r="C472" s="1359" t="s">
        <v>185</v>
      </c>
      <c r="D472" s="1101">
        <f ca="1">SUM(LAV!V22)</f>
        <v>618843.93000000005</v>
      </c>
      <c r="E472" s="1101">
        <f ca="1">SUM(LAV_2!V22)</f>
        <v>372731.15</v>
      </c>
      <c r="F472" s="1105">
        <f t="shared" ca="1" si="45"/>
        <v>246112.78000000003</v>
      </c>
      <c r="H472" s="1619"/>
      <c r="I472" s="1619"/>
      <c r="J472" s="1619"/>
      <c r="K472" s="1619"/>
      <c r="L472" s="1619"/>
      <c r="M472" s="1619"/>
    </row>
    <row r="473" spans="3:13" outlineLevel="1" x14ac:dyDescent="0.25">
      <c r="C473" s="1360" t="s">
        <v>194</v>
      </c>
      <c r="D473" s="1101">
        <f ca="1">SUM(LAV!V23)</f>
        <v>372452.37</v>
      </c>
      <c r="E473" s="1101">
        <f ca="1">SUM(LAV_2!V23)</f>
        <v>224328.93</v>
      </c>
      <c r="F473" s="1105">
        <f t="shared" ca="1" si="45"/>
        <v>148123.44</v>
      </c>
      <c r="H473" s="1619"/>
      <c r="I473" s="1619"/>
      <c r="J473" s="1619"/>
      <c r="K473" s="1619"/>
      <c r="L473" s="1619"/>
      <c r="M473" s="1619"/>
    </row>
    <row r="474" spans="3:13" outlineLevel="1" x14ac:dyDescent="0.25">
      <c r="C474" s="1359" t="s">
        <v>12</v>
      </c>
      <c r="D474" s="1101">
        <f ca="1">SUM(LAV!V24)</f>
        <v>1051461.68</v>
      </c>
      <c r="E474" s="1101">
        <f ca="1">SUM(LAV_2!V24)</f>
        <v>633297.82999999996</v>
      </c>
      <c r="F474" s="1105">
        <f t="shared" ca="1" si="45"/>
        <v>418163.85</v>
      </c>
      <c r="H474" s="1619"/>
      <c r="I474" s="1619"/>
      <c r="J474" s="1619"/>
      <c r="K474" s="1619"/>
      <c r="L474" s="1619"/>
      <c r="M474" s="1619"/>
    </row>
    <row r="475" spans="3:13" outlineLevel="1" x14ac:dyDescent="0.25">
      <c r="C475" s="1359" t="s">
        <v>193</v>
      </c>
      <c r="D475" s="1101">
        <f ca="1">SUM(LAV!V25)</f>
        <v>1417229.01</v>
      </c>
      <c r="E475" s="1101">
        <f ca="1">SUM(LAV_2!V25)</f>
        <v>853600.34</v>
      </c>
      <c r="F475" s="1105">
        <f t="shared" ca="1" si="45"/>
        <v>563628.67000000004</v>
      </c>
      <c r="H475" s="1619"/>
      <c r="I475" s="1619"/>
      <c r="J475" s="1619"/>
      <c r="K475" s="1619"/>
      <c r="L475" s="1619"/>
      <c r="M475" s="1619"/>
    </row>
    <row r="476" spans="3:13" outlineLevel="1" x14ac:dyDescent="0.25">
      <c r="C476" s="1359" t="s">
        <v>14</v>
      </c>
      <c r="D476" s="1101">
        <f ca="1">SUM(LAV!V26)</f>
        <v>542443.44999999995</v>
      </c>
      <c r="E476" s="1101">
        <f ca="1">SUM(LAV_2!V26)</f>
        <v>326714.96000000002</v>
      </c>
      <c r="F476" s="1105">
        <f t="shared" ca="1" si="45"/>
        <v>215728.48999999993</v>
      </c>
      <c r="H476" s="1619"/>
      <c r="I476" s="1619"/>
      <c r="J476" s="1619"/>
      <c r="K476" s="1619"/>
      <c r="L476" s="1619"/>
      <c r="M476" s="1619"/>
    </row>
    <row r="477" spans="3:13" outlineLevel="1" x14ac:dyDescent="0.25">
      <c r="C477" s="1361" t="s">
        <v>15</v>
      </c>
      <c r="D477" s="1102">
        <f ca="1">SUM(LAV!V27)</f>
        <v>796475.06</v>
      </c>
      <c r="E477" s="1102">
        <f ca="1">SUM(LAV_2!V27)</f>
        <v>479718.79</v>
      </c>
      <c r="F477" s="1106">
        <f t="shared" ca="1" si="45"/>
        <v>316756.27000000008</v>
      </c>
      <c r="H477" s="1621"/>
      <c r="I477" s="1621"/>
      <c r="J477" s="1621"/>
      <c r="K477" s="1621"/>
      <c r="L477" s="1621"/>
      <c r="M477" s="1621"/>
    </row>
    <row r="478" spans="3:13" outlineLevel="1" x14ac:dyDescent="0.25">
      <c r="C478" s="1362" t="s">
        <v>1</v>
      </c>
      <c r="D478" s="625">
        <f ca="1">SUM(LAV!V29)</f>
        <v>8965597</v>
      </c>
      <c r="E478" s="625">
        <f ca="1">SUM(LAV_2!V29)</f>
        <v>5400000</v>
      </c>
      <c r="F478" s="1014">
        <f t="shared" ca="1" si="45"/>
        <v>3565597</v>
      </c>
      <c r="H478" s="1622"/>
      <c r="I478" s="1622"/>
      <c r="J478" s="1622"/>
      <c r="K478" s="1622"/>
      <c r="L478" s="1622"/>
      <c r="M478" s="1622"/>
    </row>
    <row r="479" spans="3:13" outlineLevel="1" x14ac:dyDescent="0.25"/>
    <row r="480" spans="3:13" outlineLevel="1" x14ac:dyDescent="0.25">
      <c r="C480" s="1015" t="s">
        <v>600</v>
      </c>
      <c r="D480" s="1107"/>
      <c r="E480" s="1107"/>
      <c r="F480" s="1107"/>
      <c r="H480" s="1615"/>
      <c r="I480" s="1615"/>
      <c r="J480" s="1615"/>
      <c r="K480" s="1615"/>
      <c r="L480" s="1615"/>
      <c r="M480" s="1615"/>
    </row>
    <row r="481" spans="3:13" outlineLevel="1" x14ac:dyDescent="0.25">
      <c r="C481" s="1032" t="s">
        <v>318</v>
      </c>
      <c r="D481" s="1033" t="str">
        <f ca="1">LAV!N7</f>
        <v>nein</v>
      </c>
      <c r="E481" s="1033" t="str">
        <f ca="1">LAV_2!N7</f>
        <v>ja</v>
      </c>
      <c r="F481" s="1034"/>
      <c r="H481" s="1628"/>
      <c r="I481" s="1628"/>
      <c r="J481" s="1628"/>
      <c r="K481" s="1628"/>
      <c r="L481" s="1628"/>
      <c r="M481" s="1628"/>
    </row>
    <row r="482" spans="3:13" ht="51" outlineLevel="1" x14ac:dyDescent="0.25">
      <c r="C482" s="1035" t="s">
        <v>435</v>
      </c>
      <c r="D482" s="1037" t="s">
        <v>381</v>
      </c>
      <c r="E482" s="1037" t="s">
        <v>381</v>
      </c>
      <c r="F482" s="1036"/>
      <c r="H482" s="1629"/>
      <c r="I482" s="1629"/>
      <c r="J482" s="1629"/>
      <c r="K482" s="1629"/>
      <c r="L482" s="1629"/>
      <c r="M482" s="1629"/>
    </row>
    <row r="483" spans="3:13" outlineLevel="1" x14ac:dyDescent="0.25">
      <c r="C483" s="1358" t="s">
        <v>332</v>
      </c>
      <c r="D483" s="1100">
        <f ca="1">SUM(LAV!AA17)</f>
        <v>1074643.48</v>
      </c>
      <c r="E483" s="1100">
        <f ca="1">SUM(LAV_2!AA17)</f>
        <v>647260.27</v>
      </c>
      <c r="F483" s="1104">
        <f t="shared" ref="F483:F494" ca="1" si="46">D483-E483</f>
        <v>427383.20999999996</v>
      </c>
      <c r="H483" s="1618"/>
      <c r="I483" s="1618"/>
      <c r="J483" s="1618"/>
      <c r="K483" s="1618"/>
      <c r="L483" s="1618"/>
      <c r="M483" s="1618"/>
    </row>
    <row r="484" spans="3:13" outlineLevel="1" x14ac:dyDescent="0.25">
      <c r="C484" s="1359" t="s">
        <v>331</v>
      </c>
      <c r="D484" s="1101">
        <f ca="1">SUM(LAV!AA18)</f>
        <v>1013235.28</v>
      </c>
      <c r="E484" s="1101">
        <f ca="1">SUM(LAV_2!AA18)</f>
        <v>610273.97</v>
      </c>
      <c r="F484" s="1105">
        <f t="shared" ca="1" si="46"/>
        <v>402961.31000000006</v>
      </c>
      <c r="H484" s="1619"/>
      <c r="I484" s="1619"/>
      <c r="J484" s="1619"/>
      <c r="K484" s="1619"/>
      <c r="L484" s="1619"/>
      <c r="M484" s="1619"/>
    </row>
    <row r="485" spans="3:13" outlineLevel="1" x14ac:dyDescent="0.25">
      <c r="C485" s="1359" t="s">
        <v>330</v>
      </c>
      <c r="D485" s="622">
        <f ca="1">SUM(LAV!AA19)</f>
        <v>1105347.58</v>
      </c>
      <c r="E485" s="622">
        <f ca="1">SUM(LAV_2!AA19)</f>
        <v>665753.42000000004</v>
      </c>
      <c r="F485" s="1013">
        <f t="shared" ca="1" si="46"/>
        <v>439594.16000000003</v>
      </c>
      <c r="H485" s="1620"/>
      <c r="I485" s="1620"/>
      <c r="J485" s="1620"/>
      <c r="K485" s="1620"/>
      <c r="L485" s="1620"/>
      <c r="M485" s="1620"/>
    </row>
    <row r="486" spans="3:13" outlineLevel="1" x14ac:dyDescent="0.25">
      <c r="C486" s="1359" t="s">
        <v>8</v>
      </c>
      <c r="D486" s="1101">
        <f ca="1">SUM(LAV!AA20)</f>
        <v>0</v>
      </c>
      <c r="E486" s="1101">
        <f ca="1">SUM(LAV_2!AA20)</f>
        <v>0</v>
      </c>
      <c r="F486" s="1105">
        <f t="shared" ca="1" si="46"/>
        <v>0</v>
      </c>
      <c r="H486" s="1619"/>
      <c r="I486" s="1619"/>
      <c r="J486" s="1619"/>
      <c r="K486" s="1619"/>
      <c r="L486" s="1619"/>
      <c r="M486" s="1619"/>
    </row>
    <row r="487" spans="3:13" outlineLevel="1" x14ac:dyDescent="0.25">
      <c r="C487" s="1359" t="s">
        <v>329</v>
      </c>
      <c r="D487" s="1101">
        <f ca="1">SUM(LAV!AA21)</f>
        <v>0</v>
      </c>
      <c r="E487" s="1101">
        <f ca="1">SUM(LAV_2!AA21)</f>
        <v>0</v>
      </c>
      <c r="F487" s="1105">
        <f t="shared" ca="1" si="46"/>
        <v>0</v>
      </c>
      <c r="H487" s="1619"/>
      <c r="I487" s="1619"/>
      <c r="J487" s="1619"/>
      <c r="K487" s="1619"/>
      <c r="L487" s="1619"/>
      <c r="M487" s="1619"/>
    </row>
    <row r="488" spans="3:13" outlineLevel="1" x14ac:dyDescent="0.25">
      <c r="C488" s="1359" t="s">
        <v>185</v>
      </c>
      <c r="D488" s="1101">
        <f ca="1">SUM(LAV!AA22)</f>
        <v>706194.28</v>
      </c>
      <c r="E488" s="1101">
        <f ca="1">SUM(LAV_2!AA22)</f>
        <v>425342.47</v>
      </c>
      <c r="F488" s="1105">
        <f t="shared" ca="1" si="46"/>
        <v>280851.81000000006</v>
      </c>
      <c r="H488" s="1619"/>
      <c r="I488" s="1619"/>
      <c r="J488" s="1619"/>
      <c r="K488" s="1619"/>
      <c r="L488" s="1619"/>
      <c r="M488" s="1619"/>
    </row>
    <row r="489" spans="3:13" outlineLevel="1" x14ac:dyDescent="0.25">
      <c r="C489" s="1360" t="s">
        <v>194</v>
      </c>
      <c r="D489" s="1101">
        <f ca="1">SUM(LAV!AA23)</f>
        <v>0</v>
      </c>
      <c r="E489" s="1101">
        <f ca="1">SUM(LAV_2!AA23)</f>
        <v>0</v>
      </c>
      <c r="F489" s="1105">
        <f t="shared" ca="1" si="46"/>
        <v>0</v>
      </c>
      <c r="H489" s="1619"/>
      <c r="I489" s="1619"/>
      <c r="J489" s="1619"/>
      <c r="K489" s="1619"/>
      <c r="L489" s="1619"/>
      <c r="M489" s="1619"/>
    </row>
    <row r="490" spans="3:13" outlineLevel="1" x14ac:dyDescent="0.25">
      <c r="C490" s="1359" t="s">
        <v>12</v>
      </c>
      <c r="D490" s="1101">
        <f ca="1">SUM(LAV!AA24)</f>
        <v>2487032.04</v>
      </c>
      <c r="E490" s="1101">
        <f ca="1">SUM(LAV_2!AA24)</f>
        <v>1497945.21</v>
      </c>
      <c r="F490" s="1105">
        <f t="shared" ca="1" si="46"/>
        <v>989086.83000000007</v>
      </c>
      <c r="H490" s="1619"/>
      <c r="I490" s="1619"/>
      <c r="J490" s="1619"/>
      <c r="K490" s="1619"/>
      <c r="L490" s="1619"/>
      <c r="M490" s="1619"/>
    </row>
    <row r="491" spans="3:13" outlineLevel="1" x14ac:dyDescent="0.25">
      <c r="C491" s="1359" t="s">
        <v>193</v>
      </c>
      <c r="D491" s="1101">
        <f ca="1">SUM(LAV!AA25)</f>
        <v>0</v>
      </c>
      <c r="E491" s="1101">
        <f ca="1">SUM(LAV_2!AA25)</f>
        <v>0</v>
      </c>
      <c r="F491" s="1105">
        <f t="shared" ca="1" si="46"/>
        <v>0</v>
      </c>
      <c r="H491" s="1619"/>
      <c r="I491" s="1619"/>
      <c r="J491" s="1619"/>
      <c r="K491" s="1619"/>
      <c r="L491" s="1619"/>
      <c r="M491" s="1619"/>
    </row>
    <row r="492" spans="3:13" outlineLevel="1" x14ac:dyDescent="0.25">
      <c r="C492" s="1359" t="s">
        <v>14</v>
      </c>
      <c r="D492" s="1101">
        <f ca="1">SUM(LAV!AA26)</f>
        <v>0</v>
      </c>
      <c r="E492" s="1101">
        <f ca="1">SUM(LAV_2!AA26)</f>
        <v>0</v>
      </c>
      <c r="F492" s="1105">
        <f t="shared" ca="1" si="46"/>
        <v>0</v>
      </c>
      <c r="H492" s="1619"/>
      <c r="I492" s="1619"/>
      <c r="J492" s="1619"/>
      <c r="K492" s="1619"/>
      <c r="L492" s="1619"/>
      <c r="M492" s="1619"/>
    </row>
    <row r="493" spans="3:13" outlineLevel="1" x14ac:dyDescent="0.25">
      <c r="C493" s="1361" t="s">
        <v>15</v>
      </c>
      <c r="D493" s="1102">
        <f ca="1">SUM(LAV!AA27)</f>
        <v>2579144.34</v>
      </c>
      <c r="E493" s="1102">
        <f ca="1">SUM(LAV_2!AA27)</f>
        <v>1553424.66</v>
      </c>
      <c r="F493" s="1106">
        <f t="shared" ca="1" si="46"/>
        <v>1025719.6799999999</v>
      </c>
      <c r="H493" s="1621"/>
      <c r="I493" s="1621"/>
      <c r="J493" s="1621"/>
      <c r="K493" s="1621"/>
      <c r="L493" s="1621"/>
      <c r="M493" s="1621"/>
    </row>
    <row r="494" spans="3:13" outlineLevel="1" x14ac:dyDescent="0.25">
      <c r="C494" s="1362" t="s">
        <v>1</v>
      </c>
      <c r="D494" s="625">
        <f ca="1">SUM(LAV!AA29)</f>
        <v>8965597</v>
      </c>
      <c r="E494" s="625">
        <f ca="1">SUM(LAV_2!AA29)</f>
        <v>5400000</v>
      </c>
      <c r="F494" s="1014">
        <f t="shared" ca="1" si="46"/>
        <v>3565597</v>
      </c>
      <c r="H494" s="1622"/>
      <c r="I494" s="1622"/>
      <c r="J494" s="1622"/>
      <c r="K494" s="1622"/>
      <c r="L494" s="1622"/>
      <c r="M494" s="1622"/>
    </row>
    <row r="495" spans="3:13" outlineLevel="1" x14ac:dyDescent="0.25"/>
    <row r="497" spans="3:14" s="1011" customFormat="1" collapsed="1" x14ac:dyDescent="0.25">
      <c r="C497" s="1012" t="s">
        <v>181</v>
      </c>
      <c r="D497" s="1010"/>
      <c r="E497" s="1010"/>
      <c r="F497" s="1010"/>
      <c r="H497" s="1590"/>
      <c r="I497" s="1590"/>
      <c r="J497" s="1590"/>
      <c r="K497" s="1590"/>
      <c r="L497" s="1590"/>
      <c r="M497" s="1590"/>
      <c r="N497" s="1591"/>
    </row>
    <row r="499" spans="3:14" outlineLevel="1" x14ac:dyDescent="0.25">
      <c r="C499" s="1015" t="s">
        <v>602</v>
      </c>
      <c r="D499" s="1107"/>
      <c r="E499" s="1107"/>
      <c r="F499" s="1107"/>
      <c r="H499" s="1615"/>
      <c r="I499" s="1615"/>
      <c r="J499" s="1615"/>
      <c r="K499" s="1615"/>
      <c r="L499" s="1615"/>
      <c r="M499" s="1615"/>
    </row>
    <row r="500" spans="3:14" outlineLevel="1" x14ac:dyDescent="0.25">
      <c r="C500" s="1032" t="s">
        <v>318</v>
      </c>
      <c r="D500" s="1033" t="str">
        <f ca="1">LAV!N7</f>
        <v>nein</v>
      </c>
      <c r="E500" s="1033" t="str">
        <f ca="1">LAV_2!N7</f>
        <v>ja</v>
      </c>
      <c r="F500" s="1034"/>
      <c r="H500" s="1628"/>
      <c r="I500" s="1628"/>
      <c r="J500" s="1628"/>
      <c r="K500" s="1628"/>
      <c r="L500" s="1628"/>
      <c r="M500" s="1628"/>
    </row>
    <row r="501" spans="3:14" outlineLevel="1" x14ac:dyDescent="0.25">
      <c r="C501" s="1035" t="s">
        <v>603</v>
      </c>
      <c r="D501" s="1372">
        <f ca="1">VIII!C11</f>
        <v>0.61700934261148188</v>
      </c>
      <c r="E501" s="1372" t="str">
        <f ca="1">VIII_2!C11</f>
        <v>0%</v>
      </c>
      <c r="F501" s="1036">
        <f t="shared" ref="F501:F513" ca="1" si="47">D501-E501</f>
        <v>0.61700934261148188</v>
      </c>
      <c r="H501" s="1640"/>
      <c r="I501" s="1640"/>
      <c r="J501" s="1640"/>
      <c r="K501" s="1640"/>
      <c r="L501" s="1640"/>
      <c r="M501" s="1640"/>
    </row>
    <row r="502" spans="3:14" outlineLevel="1" x14ac:dyDescent="0.25">
      <c r="C502" s="1358" t="s">
        <v>332</v>
      </c>
      <c r="D502" s="1100">
        <f ca="1">SUM(VIII!C13)</f>
        <v>636995</v>
      </c>
      <c r="E502" s="1100">
        <f ca="1">SUM(VIII_2!C13)</f>
        <v>0</v>
      </c>
      <c r="F502" s="1104">
        <f t="shared" ca="1" si="47"/>
        <v>636995</v>
      </c>
      <c r="H502" s="1618"/>
      <c r="I502" s="1618"/>
      <c r="J502" s="1618"/>
      <c r="K502" s="1618"/>
      <c r="L502" s="1618"/>
      <c r="M502" s="1618"/>
    </row>
    <row r="503" spans="3:14" outlineLevel="1" x14ac:dyDescent="0.25">
      <c r="C503" s="1359" t="s">
        <v>331</v>
      </c>
      <c r="D503" s="1101">
        <f ca="1">SUM(VIII!C14)</f>
        <v>1015117</v>
      </c>
      <c r="E503" s="1101">
        <f ca="1">SUM(VIII_2!C14)</f>
        <v>0</v>
      </c>
      <c r="F503" s="1105">
        <f t="shared" ca="1" si="47"/>
        <v>1015117</v>
      </c>
      <c r="H503" s="1619"/>
      <c r="I503" s="1619"/>
      <c r="J503" s="1619"/>
      <c r="K503" s="1619"/>
      <c r="L503" s="1619"/>
      <c r="M503" s="1619"/>
    </row>
    <row r="504" spans="3:14" outlineLevel="1" x14ac:dyDescent="0.25">
      <c r="C504" s="1359" t="s">
        <v>330</v>
      </c>
      <c r="D504" s="622">
        <f ca="1">SUM(VIII!C15)</f>
        <v>903946</v>
      </c>
      <c r="E504" s="622">
        <f ca="1">SUM(VIII_2!C15)</f>
        <v>0</v>
      </c>
      <c r="F504" s="1013">
        <f t="shared" ca="1" si="47"/>
        <v>903946</v>
      </c>
      <c r="H504" s="1620"/>
      <c r="I504" s="1620"/>
      <c r="J504" s="1620"/>
      <c r="K504" s="1620"/>
      <c r="L504" s="1620"/>
      <c r="M504" s="1620"/>
    </row>
    <row r="505" spans="3:14" outlineLevel="1" x14ac:dyDescent="0.25">
      <c r="C505" s="1359" t="s">
        <v>8</v>
      </c>
      <c r="D505" s="1101">
        <f ca="1">SUM(VIII!C16)</f>
        <v>471436</v>
      </c>
      <c r="E505" s="1101">
        <f ca="1">SUM(VIII_2!C16)</f>
        <v>0</v>
      </c>
      <c r="F505" s="1105">
        <f t="shared" ca="1" si="47"/>
        <v>471436</v>
      </c>
      <c r="H505" s="1619"/>
      <c r="I505" s="1619"/>
      <c r="J505" s="1619"/>
      <c r="K505" s="1619"/>
      <c r="L505" s="1619"/>
      <c r="M505" s="1619"/>
    </row>
    <row r="506" spans="3:14" outlineLevel="1" x14ac:dyDescent="0.25">
      <c r="C506" s="1359" t="s">
        <v>329</v>
      </c>
      <c r="D506" s="1101">
        <f ca="1">SUM(VIII!C17)</f>
        <v>0</v>
      </c>
      <c r="E506" s="1101">
        <f ca="1">SUM(VIII_2!C17)</f>
        <v>0</v>
      </c>
      <c r="F506" s="1105">
        <f t="shared" ca="1" si="47"/>
        <v>0</v>
      </c>
      <c r="H506" s="1619"/>
      <c r="I506" s="1619"/>
      <c r="J506" s="1619"/>
      <c r="K506" s="1619"/>
      <c r="L506" s="1619"/>
      <c r="M506" s="1619"/>
    </row>
    <row r="507" spans="3:14" outlineLevel="1" x14ac:dyDescent="0.25">
      <c r="C507" s="1359" t="s">
        <v>185</v>
      </c>
      <c r="D507" s="1101">
        <f ca="1">SUM(VIII!C18)</f>
        <v>829530</v>
      </c>
      <c r="E507" s="1101">
        <f ca="1">SUM(VIII_2!C18)</f>
        <v>0</v>
      </c>
      <c r="F507" s="1105">
        <f t="shared" ca="1" si="47"/>
        <v>829530</v>
      </c>
      <c r="H507" s="1619"/>
      <c r="I507" s="1619"/>
      <c r="J507" s="1619"/>
      <c r="K507" s="1619"/>
      <c r="L507" s="1619"/>
      <c r="M507" s="1619"/>
    </row>
    <row r="508" spans="3:14" outlineLevel="1" x14ac:dyDescent="0.25">
      <c r="C508" s="1360" t="s">
        <v>194</v>
      </c>
      <c r="D508" s="1101">
        <f ca="1">SUM(VIII!C19)</f>
        <v>0</v>
      </c>
      <c r="E508" s="1101">
        <f ca="1">SUM(VIII_2!C19)</f>
        <v>0</v>
      </c>
      <c r="F508" s="1105">
        <f t="shared" ca="1" si="47"/>
        <v>0</v>
      </c>
      <c r="H508" s="1619"/>
      <c r="I508" s="1619"/>
      <c r="J508" s="1619"/>
      <c r="K508" s="1619"/>
      <c r="L508" s="1619"/>
      <c r="M508" s="1619"/>
    </row>
    <row r="509" spans="3:14" outlineLevel="1" x14ac:dyDescent="0.25">
      <c r="C509" s="1359" t="s">
        <v>12</v>
      </c>
      <c r="D509" s="1101">
        <f ca="1">SUM(VIII!C20)</f>
        <v>1156381</v>
      </c>
      <c r="E509" s="1101">
        <f ca="1">SUM(VIII_2!C20)</f>
        <v>0</v>
      </c>
      <c r="F509" s="1105">
        <f t="shared" ca="1" si="47"/>
        <v>1156381</v>
      </c>
      <c r="H509" s="1619"/>
      <c r="I509" s="1619"/>
      <c r="J509" s="1619"/>
      <c r="K509" s="1619"/>
      <c r="L509" s="1619"/>
      <c r="M509" s="1619"/>
    </row>
    <row r="510" spans="3:14" outlineLevel="1" x14ac:dyDescent="0.25">
      <c r="C510" s="1359" t="s">
        <v>193</v>
      </c>
      <c r="D510" s="1101">
        <f ca="1">SUM(VIII!C21)</f>
        <v>0</v>
      </c>
      <c r="E510" s="1101">
        <f ca="1">SUM(VIII_2!C21)</f>
        <v>0</v>
      </c>
      <c r="F510" s="1105">
        <f t="shared" ca="1" si="47"/>
        <v>0</v>
      </c>
      <c r="H510" s="1619"/>
      <c r="I510" s="1619"/>
      <c r="J510" s="1619"/>
      <c r="K510" s="1619"/>
      <c r="L510" s="1619"/>
      <c r="M510" s="1619"/>
    </row>
    <row r="511" spans="3:14" outlineLevel="1" x14ac:dyDescent="0.25">
      <c r="C511" s="1359" t="s">
        <v>14</v>
      </c>
      <c r="D511" s="1101">
        <f ca="1">SUM(VIII!C22)</f>
        <v>0</v>
      </c>
      <c r="E511" s="1101">
        <f ca="1">SUM(VIII_2!C22)</f>
        <v>0</v>
      </c>
      <c r="F511" s="1105">
        <f t="shared" ca="1" si="47"/>
        <v>0</v>
      </c>
      <c r="H511" s="1619"/>
      <c r="I511" s="1619"/>
      <c r="J511" s="1619"/>
      <c r="K511" s="1619"/>
      <c r="L511" s="1619"/>
      <c r="M511" s="1619"/>
    </row>
    <row r="512" spans="3:14" outlineLevel="1" x14ac:dyDescent="0.25">
      <c r="C512" s="1361" t="s">
        <v>15</v>
      </c>
      <c r="D512" s="1102">
        <f ca="1">SUM(VIII!C23)</f>
        <v>1109341</v>
      </c>
      <c r="E512" s="1102">
        <f ca="1">SUM(VIII_2!C23)</f>
        <v>0</v>
      </c>
      <c r="F512" s="1106">
        <f t="shared" ca="1" si="47"/>
        <v>1109341</v>
      </c>
      <c r="H512" s="1621"/>
      <c r="I512" s="1621"/>
      <c r="J512" s="1621"/>
      <c r="K512" s="1621"/>
      <c r="L512" s="1621"/>
      <c r="M512" s="1621"/>
    </row>
    <row r="513" spans="3:13" outlineLevel="1" x14ac:dyDescent="0.25">
      <c r="C513" s="1362" t="s">
        <v>1</v>
      </c>
      <c r="D513" s="625">
        <f ca="1">SUM(VIII!C25)</f>
        <v>6122746</v>
      </c>
      <c r="E513" s="625">
        <f ca="1">SUM(VIII_2!C25)</f>
        <v>0</v>
      </c>
      <c r="F513" s="1014">
        <f t="shared" ca="1" si="47"/>
        <v>6122746</v>
      </c>
      <c r="H513" s="1622"/>
      <c r="I513" s="1622"/>
      <c r="J513" s="1622"/>
      <c r="K513" s="1622"/>
      <c r="L513" s="1622"/>
      <c r="M513" s="1622"/>
    </row>
    <row r="514" spans="3:13" outlineLevel="1" x14ac:dyDescent="0.25"/>
    <row r="515" spans="3:13" outlineLevel="1" x14ac:dyDescent="0.25">
      <c r="C515" s="1015" t="s">
        <v>604</v>
      </c>
      <c r="D515" s="1107"/>
      <c r="E515" s="1107"/>
      <c r="F515" s="1107"/>
      <c r="H515" s="1615"/>
      <c r="I515" s="1615"/>
      <c r="J515" s="1615"/>
      <c r="K515" s="1615"/>
      <c r="L515" s="1615"/>
      <c r="M515" s="1615"/>
    </row>
    <row r="516" spans="3:13" outlineLevel="1" x14ac:dyDescent="0.25">
      <c r="C516" s="1032" t="s">
        <v>318</v>
      </c>
      <c r="D516" s="1033" t="str">
        <f ca="1">LAV!N7</f>
        <v>nein</v>
      </c>
      <c r="E516" s="1033" t="str">
        <f ca="1">LAV_2!N7</f>
        <v>ja</v>
      </c>
      <c r="F516" s="1034"/>
      <c r="H516" s="1628"/>
      <c r="I516" s="1628"/>
      <c r="J516" s="1628"/>
      <c r="K516" s="1628"/>
      <c r="L516" s="1628"/>
      <c r="M516" s="1628"/>
    </row>
    <row r="517" spans="3:13" outlineLevel="1" x14ac:dyDescent="0.25">
      <c r="C517" s="1035" t="s">
        <v>605</v>
      </c>
      <c r="D517" s="1372">
        <v>1</v>
      </c>
      <c r="E517" s="1372">
        <v>1</v>
      </c>
      <c r="F517" s="1036">
        <f t="shared" ref="F517:F529" si="48">D517-E517</f>
        <v>0</v>
      </c>
      <c r="H517" s="1640"/>
      <c r="I517" s="1640"/>
      <c r="J517" s="1640"/>
      <c r="K517" s="1640"/>
      <c r="L517" s="1640"/>
      <c r="M517" s="1640"/>
    </row>
    <row r="518" spans="3:13" outlineLevel="1" x14ac:dyDescent="0.25">
      <c r="C518" s="1358" t="s">
        <v>332</v>
      </c>
      <c r="D518" s="1100">
        <f ca="1">SUM(VIII!D13)</f>
        <v>1270560</v>
      </c>
      <c r="E518" s="1100">
        <f ca="1">SUM(VIII_2!D13)</f>
        <v>647260.27</v>
      </c>
      <c r="F518" s="1104">
        <f t="shared" ca="1" si="48"/>
        <v>623299.73</v>
      </c>
      <c r="H518" s="1618"/>
      <c r="I518" s="1618"/>
      <c r="J518" s="1618"/>
      <c r="K518" s="1618"/>
      <c r="L518" s="1618"/>
      <c r="M518" s="1618"/>
    </row>
    <row r="519" spans="3:13" outlineLevel="1" x14ac:dyDescent="0.25">
      <c r="C519" s="1359" t="s">
        <v>331</v>
      </c>
      <c r="D519" s="1101">
        <f ca="1">SUM(VIII!D14)</f>
        <v>2001968</v>
      </c>
      <c r="E519" s="1101">
        <f ca="1">SUM(VIII_2!D14)</f>
        <v>610273.97</v>
      </c>
      <c r="F519" s="1105">
        <f t="shared" ca="1" si="48"/>
        <v>1391694.03</v>
      </c>
      <c r="H519" s="1619"/>
      <c r="I519" s="1619"/>
      <c r="J519" s="1619"/>
      <c r="K519" s="1619"/>
      <c r="L519" s="1619"/>
      <c r="M519" s="1619"/>
    </row>
    <row r="520" spans="3:13" outlineLevel="1" x14ac:dyDescent="0.25">
      <c r="C520" s="1359" t="s">
        <v>330</v>
      </c>
      <c r="D520" s="622">
        <f ca="1">SUM(VIII!D15)</f>
        <v>965853</v>
      </c>
      <c r="E520" s="622">
        <f ca="1">SUM(VIII_2!D15)</f>
        <v>665753.42000000004</v>
      </c>
      <c r="F520" s="1013">
        <f t="shared" ca="1" si="48"/>
        <v>300099.57999999996</v>
      </c>
      <c r="H520" s="1620"/>
      <c r="I520" s="1620"/>
      <c r="J520" s="1620"/>
      <c r="K520" s="1620"/>
      <c r="L520" s="1620"/>
      <c r="M520" s="1620"/>
    </row>
    <row r="521" spans="3:13" outlineLevel="1" x14ac:dyDescent="0.25">
      <c r="C521" s="1359" t="s">
        <v>8</v>
      </c>
      <c r="D521" s="1101">
        <f ca="1">SUM(VIII!D16)</f>
        <v>0</v>
      </c>
      <c r="E521" s="1101">
        <f ca="1">SUM(VIII_2!D16)</f>
        <v>0</v>
      </c>
      <c r="F521" s="1105">
        <f t="shared" ca="1" si="48"/>
        <v>0</v>
      </c>
      <c r="H521" s="1619"/>
      <c r="I521" s="1619"/>
      <c r="J521" s="1619"/>
      <c r="K521" s="1619"/>
      <c r="L521" s="1619"/>
      <c r="M521" s="1619"/>
    </row>
    <row r="522" spans="3:13" outlineLevel="1" x14ac:dyDescent="0.25">
      <c r="C522" s="1359" t="s">
        <v>329</v>
      </c>
      <c r="D522" s="1101">
        <f ca="1">SUM(VIII!D17)</f>
        <v>232757</v>
      </c>
      <c r="E522" s="1101">
        <f ca="1">SUM(VIII_2!D17)</f>
        <v>0</v>
      </c>
      <c r="F522" s="1105">
        <f t="shared" ca="1" si="48"/>
        <v>232757</v>
      </c>
      <c r="H522" s="1619"/>
      <c r="I522" s="1619"/>
      <c r="J522" s="1619"/>
      <c r="K522" s="1619"/>
      <c r="L522" s="1619"/>
      <c r="M522" s="1619"/>
    </row>
    <row r="523" spans="3:13" outlineLevel="1" x14ac:dyDescent="0.25">
      <c r="C523" s="1359" t="s">
        <v>185</v>
      </c>
      <c r="D523" s="1101">
        <f ca="1">SUM(VIII!D18)</f>
        <v>829502</v>
      </c>
      <c r="E523" s="1101">
        <f ca="1">SUM(VIII_2!D18)</f>
        <v>425342.47</v>
      </c>
      <c r="F523" s="1105">
        <f t="shared" ca="1" si="48"/>
        <v>404159.53</v>
      </c>
      <c r="H523" s="1619"/>
      <c r="I523" s="1619"/>
      <c r="J523" s="1619"/>
      <c r="K523" s="1619"/>
      <c r="L523" s="1619"/>
      <c r="M523" s="1619"/>
    </row>
    <row r="524" spans="3:13" outlineLevel="1" x14ac:dyDescent="0.25">
      <c r="C524" s="1360" t="s">
        <v>194</v>
      </c>
      <c r="D524" s="1101">
        <f ca="1">SUM(VIII!D19)</f>
        <v>0</v>
      </c>
      <c r="E524" s="1101">
        <f ca="1">SUM(VIII_2!D19)</f>
        <v>0</v>
      </c>
      <c r="F524" s="1105">
        <f t="shared" ca="1" si="48"/>
        <v>0</v>
      </c>
      <c r="H524" s="1619"/>
      <c r="I524" s="1619"/>
      <c r="J524" s="1619"/>
      <c r="K524" s="1619"/>
      <c r="L524" s="1619"/>
      <c r="M524" s="1619"/>
    </row>
    <row r="525" spans="3:13" outlineLevel="1" x14ac:dyDescent="0.25">
      <c r="C525" s="1359" t="s">
        <v>12</v>
      </c>
      <c r="D525" s="1101">
        <f ca="1">SUM(VIII!D20)</f>
        <v>1909001</v>
      </c>
      <c r="E525" s="1101">
        <f ca="1">SUM(VIII_2!D20)</f>
        <v>1497945.21</v>
      </c>
      <c r="F525" s="1105">
        <f t="shared" ca="1" si="48"/>
        <v>411055.79000000004</v>
      </c>
      <c r="H525" s="1619"/>
      <c r="I525" s="1619"/>
      <c r="J525" s="1619"/>
      <c r="K525" s="1619"/>
      <c r="L525" s="1619"/>
      <c r="M525" s="1619"/>
    </row>
    <row r="526" spans="3:13" outlineLevel="1" x14ac:dyDescent="0.25">
      <c r="C526" s="1359" t="s">
        <v>193</v>
      </c>
      <c r="D526" s="1101">
        <f ca="1">SUM(VIII!D21)</f>
        <v>0</v>
      </c>
      <c r="E526" s="1101">
        <f ca="1">SUM(VIII_2!D21)</f>
        <v>0</v>
      </c>
      <c r="F526" s="1105">
        <f t="shared" ca="1" si="48"/>
        <v>0</v>
      </c>
      <c r="H526" s="1619"/>
      <c r="I526" s="1619"/>
      <c r="J526" s="1619"/>
      <c r="K526" s="1619"/>
      <c r="L526" s="1619"/>
      <c r="M526" s="1619"/>
    </row>
    <row r="527" spans="3:13" outlineLevel="1" x14ac:dyDescent="0.25">
      <c r="C527" s="1359" t="s">
        <v>14</v>
      </c>
      <c r="D527" s="1101">
        <f ca="1">SUM(VIII!D22)</f>
        <v>0</v>
      </c>
      <c r="E527" s="1101">
        <f ca="1">SUM(VIII_2!D22)</f>
        <v>0</v>
      </c>
      <c r="F527" s="1105">
        <f t="shared" ca="1" si="48"/>
        <v>0</v>
      </c>
      <c r="H527" s="1619"/>
      <c r="I527" s="1619"/>
      <c r="J527" s="1619"/>
      <c r="K527" s="1619"/>
      <c r="L527" s="1619"/>
      <c r="M527" s="1619"/>
    </row>
    <row r="528" spans="3:13" outlineLevel="1" x14ac:dyDescent="0.25">
      <c r="C528" s="1361" t="s">
        <v>15</v>
      </c>
      <c r="D528" s="1102">
        <f ca="1">SUM(VIII!D23)</f>
        <v>1755957</v>
      </c>
      <c r="E528" s="1102">
        <f ca="1">SUM(VIII_2!D23)</f>
        <v>1553424.66</v>
      </c>
      <c r="F528" s="1106">
        <f t="shared" ca="1" si="48"/>
        <v>202532.34000000008</v>
      </c>
      <c r="H528" s="1621"/>
      <c r="I528" s="1621"/>
      <c r="J528" s="1621"/>
      <c r="K528" s="1621"/>
      <c r="L528" s="1621"/>
      <c r="M528" s="1621"/>
    </row>
    <row r="529" spans="3:14" outlineLevel="1" x14ac:dyDescent="0.25">
      <c r="C529" s="1362" t="s">
        <v>1</v>
      </c>
      <c r="D529" s="625">
        <f ca="1">SUM(VIII!D25)</f>
        <v>8965598</v>
      </c>
      <c r="E529" s="625">
        <f ca="1">SUM(VIII_2!D25)</f>
        <v>5400000</v>
      </c>
      <c r="F529" s="1014">
        <f t="shared" ca="1" si="48"/>
        <v>3565598</v>
      </c>
      <c r="H529" s="1622"/>
      <c r="I529" s="1622"/>
      <c r="J529" s="1622"/>
      <c r="K529" s="1622"/>
      <c r="L529" s="1622"/>
      <c r="M529" s="1622"/>
    </row>
    <row r="530" spans="3:14" outlineLevel="1" x14ac:dyDescent="0.25"/>
    <row r="531" spans="3:14" outlineLevel="1" x14ac:dyDescent="0.25">
      <c r="C531" s="1015" t="s">
        <v>606</v>
      </c>
      <c r="D531" s="1107"/>
      <c r="E531" s="1107"/>
      <c r="F531" s="1107"/>
      <c r="H531" s="1615"/>
      <c r="I531" s="1615"/>
      <c r="J531" s="1615"/>
      <c r="K531" s="1615"/>
      <c r="L531" s="1615"/>
      <c r="M531" s="1615"/>
    </row>
    <row r="532" spans="3:14" outlineLevel="1" x14ac:dyDescent="0.25">
      <c r="C532" s="1373" t="s">
        <v>607</v>
      </c>
      <c r="D532" s="1374">
        <f ca="1">D513</f>
        <v>6122746</v>
      </c>
      <c r="E532" s="1374">
        <f ca="1">E513</f>
        <v>0</v>
      </c>
      <c r="F532" s="1375">
        <f t="shared" ref="F532" ca="1" si="49">D532-E532</f>
        <v>6122746</v>
      </c>
      <c r="H532" s="1641"/>
      <c r="I532" s="1641"/>
      <c r="J532" s="1641"/>
      <c r="K532" s="1641"/>
      <c r="L532" s="1641"/>
      <c r="M532" s="1641"/>
    </row>
    <row r="533" spans="3:14" outlineLevel="1" x14ac:dyDescent="0.25">
      <c r="C533" s="1376" t="s">
        <v>608</v>
      </c>
      <c r="D533" s="1377">
        <f ca="1">D529</f>
        <v>8965598</v>
      </c>
      <c r="E533" s="1377">
        <f ca="1">E529</f>
        <v>5400000</v>
      </c>
      <c r="F533" s="1378">
        <f t="shared" ref="F533:F534" ca="1" si="50">D533-E533</f>
        <v>3565598</v>
      </c>
      <c r="H533" s="1642"/>
      <c r="I533" s="1642"/>
      <c r="J533" s="1642"/>
      <c r="K533" s="1642"/>
      <c r="L533" s="1642"/>
      <c r="M533" s="1642"/>
    </row>
    <row r="534" spans="3:14" outlineLevel="1" x14ac:dyDescent="0.25">
      <c r="C534" s="1362" t="s">
        <v>1</v>
      </c>
      <c r="D534" s="625">
        <f ca="1">SUM(D532:D533)</f>
        <v>15088344</v>
      </c>
      <c r="E534" s="625">
        <f ca="1">SUM(E532:E533)</f>
        <v>5400000</v>
      </c>
      <c r="F534" s="1014">
        <f t="shared" ca="1" si="50"/>
        <v>9688344</v>
      </c>
      <c r="H534" s="1622"/>
      <c r="I534" s="1622"/>
      <c r="J534" s="1622"/>
      <c r="K534" s="1622"/>
      <c r="L534" s="1622"/>
      <c r="M534" s="1622"/>
    </row>
    <row r="535" spans="3:14" outlineLevel="1" x14ac:dyDescent="0.25"/>
    <row r="537" spans="3:14" s="1011" customFormat="1" collapsed="1" x14ac:dyDescent="0.25">
      <c r="C537" s="1012" t="s">
        <v>146</v>
      </c>
      <c r="D537" s="1010"/>
      <c r="E537" s="1010"/>
      <c r="F537" s="1010"/>
      <c r="H537" s="1590"/>
      <c r="I537" s="1590"/>
      <c r="J537" s="1590"/>
      <c r="K537" s="1590"/>
      <c r="L537" s="1590"/>
      <c r="M537" s="1590"/>
      <c r="N537" s="1591"/>
    </row>
    <row r="539" spans="3:14" outlineLevel="1" x14ac:dyDescent="0.25">
      <c r="C539" s="1015" t="s">
        <v>609</v>
      </c>
      <c r="D539" s="1107"/>
      <c r="E539" s="1107"/>
      <c r="F539" s="1107"/>
      <c r="H539" s="1615"/>
      <c r="I539" s="1615"/>
      <c r="J539" s="1615"/>
      <c r="K539" s="1615"/>
      <c r="L539" s="1615"/>
      <c r="M539" s="1615"/>
    </row>
    <row r="540" spans="3:14" outlineLevel="1" x14ac:dyDescent="0.25">
      <c r="C540" s="1035" t="s">
        <v>603</v>
      </c>
      <c r="D540" s="1372">
        <f ca="1">SUM(VII!C11)</f>
        <v>0.38299065738851812</v>
      </c>
      <c r="E540" s="1372">
        <f ca="1">SUM(VII_2!C11)</f>
        <v>0</v>
      </c>
      <c r="F540" s="1036">
        <f t="shared" ref="F540" ca="1" si="51">D540-E540</f>
        <v>0.38299065738851812</v>
      </c>
      <c r="H540" s="1640"/>
      <c r="I540" s="1640"/>
      <c r="J540" s="1640"/>
      <c r="K540" s="1640"/>
      <c r="L540" s="1640"/>
      <c r="M540" s="1640"/>
    </row>
    <row r="541" spans="3:14" outlineLevel="1" x14ac:dyDescent="0.25">
      <c r="C541" s="1373" t="s">
        <v>607</v>
      </c>
      <c r="D541" s="1374">
        <f ca="1">SUM(VII!C25)</f>
        <v>3800516</v>
      </c>
      <c r="E541" s="1374">
        <f ca="1">SUM(VII_2!C25)</f>
        <v>10414161.959999999</v>
      </c>
      <c r="F541" s="1375">
        <f t="shared" ref="F541:F544" ca="1" si="52">D541-E541</f>
        <v>-6613645.959999999</v>
      </c>
      <c r="H541" s="1641"/>
      <c r="I541" s="1641"/>
      <c r="J541" s="1641"/>
      <c r="K541" s="1641"/>
      <c r="L541" s="1641"/>
      <c r="M541" s="1641"/>
    </row>
    <row r="542" spans="3:14" outlineLevel="1" x14ac:dyDescent="0.25">
      <c r="C542" s="1379" t="s">
        <v>611</v>
      </c>
      <c r="D542" s="1380">
        <f ca="1">SUM(VII!D25)</f>
        <v>0</v>
      </c>
      <c r="E542" s="1380">
        <f ca="1">SUM(VII_2!D25)</f>
        <v>1800000</v>
      </c>
      <c r="F542" s="1381">
        <f t="shared" ca="1" si="52"/>
        <v>-1800000</v>
      </c>
      <c r="H542" s="1643"/>
      <c r="I542" s="1643"/>
      <c r="J542" s="1643"/>
      <c r="K542" s="1643"/>
      <c r="L542" s="1643"/>
      <c r="M542" s="1643"/>
    </row>
    <row r="543" spans="3:14" outlineLevel="1" x14ac:dyDescent="0.25">
      <c r="C543" s="1376" t="s">
        <v>610</v>
      </c>
      <c r="D543" s="1377">
        <f ca="1">SUM(VII!E25)</f>
        <v>876325</v>
      </c>
      <c r="E543" s="1377">
        <f ca="1">SUM(VII_2!E25)</f>
        <v>876325</v>
      </c>
      <c r="F543" s="1378">
        <f t="shared" ca="1" si="52"/>
        <v>0</v>
      </c>
      <c r="H543" s="1642"/>
      <c r="I543" s="1642"/>
      <c r="J543" s="1642"/>
      <c r="K543" s="1642"/>
      <c r="L543" s="1642"/>
      <c r="M543" s="1642"/>
    </row>
    <row r="544" spans="3:14" outlineLevel="1" x14ac:dyDescent="0.25">
      <c r="C544" s="1362" t="s">
        <v>1</v>
      </c>
      <c r="D544" s="625">
        <f ca="1">SUM(D541:D543)</f>
        <v>4676841</v>
      </c>
      <c r="E544" s="625">
        <f ca="1">SUM(E541:E543)</f>
        <v>13090486.959999999</v>
      </c>
      <c r="F544" s="1014">
        <f t="shared" ca="1" si="52"/>
        <v>-8413645.959999999</v>
      </c>
      <c r="H544" s="1622"/>
      <c r="I544" s="1622"/>
      <c r="J544" s="1622"/>
      <c r="K544" s="1622"/>
      <c r="L544" s="1622"/>
      <c r="M544" s="1622"/>
    </row>
    <row r="547" spans="3:14" s="1011" customFormat="1" collapsed="1" x14ac:dyDescent="0.25">
      <c r="C547" s="1012" t="s">
        <v>612</v>
      </c>
      <c r="D547" s="1010"/>
      <c r="E547" s="1010"/>
      <c r="F547" s="1010"/>
      <c r="H547" s="1590"/>
      <c r="I547" s="1590"/>
      <c r="J547" s="1590"/>
      <c r="K547" s="1590"/>
      <c r="L547" s="1590"/>
      <c r="M547" s="1590"/>
      <c r="N547" s="1591"/>
    </row>
  </sheetData>
  <sheetProtection sheet="1" objects="1" scenarios="1"/>
  <autoFilter ref="A5:M12">
    <filterColumn colId="0">
      <filters blank="1">
        <filter val="ja"/>
      </filters>
    </filterColumn>
  </autoFilter>
  <pageMargins left="0.31496062992125984" right="0.31496062992125984" top="0.35433070866141736" bottom="0.39370078740157483" header="0.31496062992125984" footer="0.23622047244094491"/>
  <pageSetup paperSize="8" scale="80" orientation="portrait" r:id="rId1"/>
  <headerFooter alignWithMargins="0">
    <oddFooter>&amp;L&amp;8Finanzausgleich / &amp;F / &amp;A &amp;C&amp;8/ &amp;D&amp;R&amp;8&amp;P/&amp;N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N43"/>
  <sheetViews>
    <sheetView zoomScaleNormal="100" workbookViewId="0">
      <selection activeCell="C36" sqref="C36"/>
    </sheetView>
  </sheetViews>
  <sheetFormatPr baseColWidth="10" defaultColWidth="11" defaultRowHeight="14.25" x14ac:dyDescent="0.2"/>
  <cols>
    <col min="1" max="1" width="16.875" style="321" customWidth="1"/>
    <col min="2" max="4" width="10.875" style="321" customWidth="1"/>
    <col min="5" max="5" width="1.375" style="321" customWidth="1"/>
    <col min="6" max="8" width="10.875" style="321" customWidth="1"/>
    <col min="9" max="9" width="1.375" style="321" customWidth="1"/>
    <col min="10" max="12" width="8.125" style="321" customWidth="1"/>
    <col min="13" max="13" width="10.875" style="321" bestFit="1" customWidth="1"/>
    <col min="14" max="14" width="1.375" style="321" customWidth="1"/>
    <col min="15" max="16384" width="11" style="321"/>
  </cols>
  <sheetData>
    <row r="1" spans="1:14" s="320" customFormat="1" ht="18" x14ac:dyDescent="0.25">
      <c r="A1" s="320" t="str">
        <f>VI!A1</f>
        <v>KANTON NIDWALDEN</v>
      </c>
    </row>
    <row r="2" spans="1:14" ht="7.5" customHeight="1" x14ac:dyDescent="0.2"/>
    <row r="3" spans="1:14" s="323" customFormat="1" ht="15.75" x14ac:dyDescent="0.25">
      <c r="A3" s="322" t="str">
        <f>VI!A3</f>
        <v>FINANZAUSGLEICH 2017</v>
      </c>
    </row>
    <row r="4" spans="1:14" x14ac:dyDescent="0.2">
      <c r="A4" s="324" t="s">
        <v>184</v>
      </c>
      <c r="B4" s="324"/>
      <c r="C4" s="324"/>
      <c r="D4" s="324"/>
    </row>
    <row r="6" spans="1:14" s="325" customFormat="1" ht="18" x14ac:dyDescent="0.25">
      <c r="B6" s="320" t="s">
        <v>327</v>
      </c>
    </row>
    <row r="7" spans="1:14" s="326" customFormat="1" x14ac:dyDescent="0.2">
      <c r="C7" s="735"/>
      <c r="I7" s="735"/>
      <c r="J7" s="324"/>
      <c r="K7" s="324"/>
      <c r="L7" s="324"/>
      <c r="M7" s="324"/>
    </row>
    <row r="8" spans="1:14" x14ac:dyDescent="0.2">
      <c r="B8" s="1351" t="s">
        <v>269</v>
      </c>
      <c r="C8" s="1352" t="str">
        <f>Eingaben!N8</f>
        <v>a0 v0</v>
      </c>
      <c r="D8" s="1421"/>
      <c r="F8" s="1353" t="s">
        <v>270</v>
      </c>
      <c r="G8" s="1352" t="str">
        <f>Eingaben!O8</f>
        <v>a4 v4</v>
      </c>
      <c r="H8" s="1421"/>
      <c r="J8" s="1728" t="s">
        <v>173</v>
      </c>
      <c r="K8" s="1729"/>
      <c r="L8" s="1729"/>
      <c r="M8" s="1730"/>
    </row>
    <row r="9" spans="1:14" s="327" customFormat="1" ht="11.25" x14ac:dyDescent="0.2">
      <c r="B9" s="339"/>
      <c r="C9" s="340"/>
      <c r="D9" s="341"/>
      <c r="F9" s="339"/>
      <c r="G9" s="340"/>
      <c r="H9" s="341"/>
      <c r="J9" s="339"/>
      <c r="K9" s="340"/>
      <c r="L9" s="340"/>
      <c r="M9" s="341"/>
    </row>
    <row r="10" spans="1:14" s="327" customFormat="1" ht="11.25" x14ac:dyDescent="0.2">
      <c r="A10" s="327" t="str">
        <f>VI!A10</f>
        <v>Gemeinde</v>
      </c>
      <c r="B10" s="342" t="s">
        <v>23</v>
      </c>
      <c r="C10" s="343" t="s">
        <v>23</v>
      </c>
      <c r="D10" s="344" t="s">
        <v>23</v>
      </c>
      <c r="E10" s="328"/>
      <c r="F10" s="342" t="s">
        <v>23</v>
      </c>
      <c r="G10" s="343" t="s">
        <v>23</v>
      </c>
      <c r="H10" s="344" t="s">
        <v>23</v>
      </c>
      <c r="I10" s="328"/>
      <c r="J10" s="342" t="str">
        <f>F10</f>
        <v>T o t a  l</v>
      </c>
      <c r="K10" s="343"/>
      <c r="L10" s="343" t="s">
        <v>23</v>
      </c>
      <c r="M10" s="344" t="s">
        <v>23</v>
      </c>
      <c r="N10" s="328"/>
    </row>
    <row r="11" spans="1:14" s="327" customFormat="1" ht="11.25" x14ac:dyDescent="0.2">
      <c r="B11" s="342" t="s">
        <v>180</v>
      </c>
      <c r="C11" s="343" t="s">
        <v>179</v>
      </c>
      <c r="D11" s="344" t="s">
        <v>182</v>
      </c>
      <c r="E11" s="328"/>
      <c r="F11" s="342" t="s">
        <v>180</v>
      </c>
      <c r="G11" s="343" t="s">
        <v>179</v>
      </c>
      <c r="H11" s="344" t="s">
        <v>182</v>
      </c>
      <c r="I11" s="328"/>
      <c r="J11" s="342" t="str">
        <f>F11</f>
        <v>PG+SG</v>
      </c>
      <c r="K11" s="343"/>
      <c r="L11" s="343" t="s">
        <v>179</v>
      </c>
      <c r="M11" s="344" t="s">
        <v>182</v>
      </c>
      <c r="N11" s="328"/>
    </row>
    <row r="12" spans="1:14" s="327" customFormat="1" ht="11.25" x14ac:dyDescent="0.2">
      <c r="B12" s="345" t="str">
        <f>Para!K30</f>
        <v>2017</v>
      </c>
      <c r="C12" s="346" t="str">
        <f>B12</f>
        <v>2017</v>
      </c>
      <c r="D12" s="347" t="str">
        <f>B12</f>
        <v>2017</v>
      </c>
      <c r="E12" s="329"/>
      <c r="F12" s="345" t="str">
        <f>Para_2!K30</f>
        <v>2017</v>
      </c>
      <c r="G12" s="346" t="str">
        <f>F12</f>
        <v>2017</v>
      </c>
      <c r="H12" s="347" t="str">
        <f>F12</f>
        <v>2017</v>
      </c>
      <c r="I12" s="329"/>
      <c r="J12" s="345"/>
      <c r="K12" s="346"/>
      <c r="L12" s="346"/>
      <c r="M12" s="347"/>
      <c r="N12" s="329"/>
    </row>
    <row r="13" spans="1:14" x14ac:dyDescent="0.2">
      <c r="B13" s="348"/>
      <c r="C13" s="349"/>
      <c r="D13" s="350"/>
      <c r="E13" s="330"/>
      <c r="F13" s="348"/>
      <c r="G13" s="349"/>
      <c r="H13" s="350"/>
      <c r="I13" s="330"/>
      <c r="J13" s="348"/>
      <c r="K13" s="349"/>
      <c r="L13" s="349"/>
      <c r="M13" s="350"/>
      <c r="N13" s="330"/>
    </row>
    <row r="14" spans="1:14" x14ac:dyDescent="0.2">
      <c r="A14" s="321" t="str">
        <f>VI!A15</f>
        <v>Beckenried **</v>
      </c>
      <c r="B14" s="351">
        <f ca="1">VI!F15/1000</f>
        <v>2606.3389999999999</v>
      </c>
      <c r="C14" s="353">
        <f ca="1">SUM(VII!F13)/1000</f>
        <v>698.78399999999999</v>
      </c>
      <c r="D14" s="354">
        <f ca="1">SUM(VIII!E13)/1000</f>
        <v>1907.5550000000001</v>
      </c>
      <c r="E14" s="331"/>
      <c r="F14" s="351">
        <f ca="1">SUM(VI_2!F15)/1000</f>
        <v>1996.84283</v>
      </c>
      <c r="G14" s="353">
        <f ca="1">SUM(VII_2!F13)/1000</f>
        <v>1349.5825600000001</v>
      </c>
      <c r="H14" s="354">
        <f ca="1">SUM(VIII_2!E13)/1000</f>
        <v>647.26026999999999</v>
      </c>
      <c r="I14" s="331"/>
      <c r="J14" s="351">
        <f ca="1">(B14-F14)</f>
        <v>609.49616999999989</v>
      </c>
      <c r="K14" s="352">
        <f ca="1">B14/F14-1</f>
        <v>0.30522991636752894</v>
      </c>
      <c r="L14" s="353">
        <f ca="1">(C14-G14)</f>
        <v>-650.79856000000007</v>
      </c>
      <c r="M14" s="354">
        <f ca="1">(D14-H14)</f>
        <v>1260.2947300000001</v>
      </c>
      <c r="N14" s="331"/>
    </row>
    <row r="15" spans="1:14" x14ac:dyDescent="0.2">
      <c r="A15" s="321" t="str">
        <f>VI!A16</f>
        <v>Buochs **</v>
      </c>
      <c r="B15" s="351">
        <f ca="1">VI!F16/1000</f>
        <v>3680.0010000000002</v>
      </c>
      <c r="C15" s="353">
        <f ca="1">SUM(VII!F14)/1000</f>
        <v>662.91600000000005</v>
      </c>
      <c r="D15" s="354">
        <f ca="1">SUM(VIII!E14)/1000</f>
        <v>3017.085</v>
      </c>
      <c r="E15" s="331"/>
      <c r="F15" s="351">
        <f ca="1">SUM(VI_2!F16)/1000</f>
        <v>3070.2521399999996</v>
      </c>
      <c r="G15" s="353">
        <f ca="1">SUM(VII_2!F14)/1000</f>
        <v>2459.9781699999999</v>
      </c>
      <c r="H15" s="354">
        <f ca="1">SUM(VIII_2!E14)/1000</f>
        <v>610.27396999999996</v>
      </c>
      <c r="I15" s="331"/>
      <c r="J15" s="351">
        <f t="shared" ref="J15:J23" ca="1" si="0">(B15-F15)</f>
        <v>609.7488600000006</v>
      </c>
      <c r="K15" s="352">
        <f t="shared" ref="K15:K26" ca="1" si="1">B15/F15-1</f>
        <v>0.19859895285342932</v>
      </c>
      <c r="L15" s="353">
        <f t="shared" ref="L15:M24" ca="1" si="2">(C15-G15)</f>
        <v>-1797.0621699999997</v>
      </c>
      <c r="M15" s="354">
        <f t="shared" ca="1" si="2"/>
        <v>2406.8110299999998</v>
      </c>
      <c r="N15" s="331"/>
    </row>
    <row r="16" spans="1:14" x14ac:dyDescent="0.2">
      <c r="A16" s="321" t="str">
        <f>VI!A17</f>
        <v>Dallenwil **</v>
      </c>
      <c r="B16" s="351">
        <f ca="1">VI!F17/1000</f>
        <v>2608.6979999999999</v>
      </c>
      <c r="C16" s="353">
        <f ca="1">SUM(VII!F15)/1000</f>
        <v>738.899</v>
      </c>
      <c r="D16" s="354">
        <f ca="1">SUM(VIII!E15)/1000</f>
        <v>1869.799</v>
      </c>
      <c r="E16" s="331"/>
      <c r="F16" s="351">
        <f ca="1">SUM(VI_2!F17)/1000</f>
        <v>2810.2015604960197</v>
      </c>
      <c r="G16" s="353">
        <f ca="1">SUM(VII_2!F15)/1000</f>
        <v>2144.4481404960193</v>
      </c>
      <c r="H16" s="354">
        <f ca="1">SUM(VIII_2!E15)/1000</f>
        <v>665.75342000000001</v>
      </c>
      <c r="I16" s="331"/>
      <c r="J16" s="351">
        <f t="shared" ca="1" si="0"/>
        <v>-201.50356049601987</v>
      </c>
      <c r="K16" s="352">
        <f t="shared" ca="1" si="1"/>
        <v>-7.1704308804259931E-2</v>
      </c>
      <c r="L16" s="353">
        <f t="shared" ca="1" si="2"/>
        <v>-1405.5491404960194</v>
      </c>
      <c r="M16" s="354">
        <f t="shared" ca="1" si="2"/>
        <v>1204.04558</v>
      </c>
      <c r="N16" s="331"/>
    </row>
    <row r="17" spans="1:14" x14ac:dyDescent="0.2">
      <c r="A17" s="321" t="str">
        <f>VI!A18</f>
        <v>Emmetten</v>
      </c>
      <c r="B17" s="351">
        <f ca="1">VI!F18/1000</f>
        <v>764.06700000000001</v>
      </c>
      <c r="C17" s="353">
        <f ca="1">SUM(VII!F16)/1000</f>
        <v>292.63099999999997</v>
      </c>
      <c r="D17" s="837">
        <f ca="1">SUM(VIII!E16)/1000</f>
        <v>471.43599999999998</v>
      </c>
      <c r="E17" s="331"/>
      <c r="F17" s="351">
        <f ca="1">SUM(VI_2!F18)/1000</f>
        <v>726.95221505298139</v>
      </c>
      <c r="G17" s="353">
        <f ca="1">SUM(VII_2!F16)/1000</f>
        <v>726.95221505298139</v>
      </c>
      <c r="H17" s="354">
        <f ca="1">SUM(VIII_2!E16)/1000</f>
        <v>0</v>
      </c>
      <c r="I17" s="331"/>
      <c r="J17" s="351">
        <f t="shared" ca="1" si="0"/>
        <v>37.11478494701862</v>
      </c>
      <c r="K17" s="352">
        <f t="shared" ca="1" si="1"/>
        <v>5.1055329605555588E-2</v>
      </c>
      <c r="L17" s="353">
        <f t="shared" ca="1" si="2"/>
        <v>-434.32121505298142</v>
      </c>
      <c r="M17" s="354">
        <f t="shared" ca="1" si="2"/>
        <v>471.43599999999998</v>
      </c>
      <c r="N17" s="331"/>
    </row>
    <row r="18" spans="1:14" x14ac:dyDescent="0.2">
      <c r="A18" s="321" t="str">
        <f>VI!A19</f>
        <v>Ennetbürgen **</v>
      </c>
      <c r="B18" s="351">
        <f ca="1">VI!F19/1000</f>
        <v>232.75700000000001</v>
      </c>
      <c r="C18" s="353">
        <f ca="1">SUM(VII!F17)/1000</f>
        <v>0</v>
      </c>
      <c r="D18" s="354">
        <f ca="1">SUM(VIII!E17)/1000</f>
        <v>232.75700000000001</v>
      </c>
      <c r="E18" s="331"/>
      <c r="F18" s="351">
        <f ca="1">SUM(VI_2!F19)/1000</f>
        <v>0</v>
      </c>
      <c r="G18" s="353">
        <f ca="1">SUM(VII_2!F17)/1000</f>
        <v>0</v>
      </c>
      <c r="H18" s="354">
        <f ca="1">SUM(VIII_2!E17)/1000</f>
        <v>0</v>
      </c>
      <c r="I18" s="331"/>
      <c r="J18" s="351">
        <f t="shared" ca="1" si="0"/>
        <v>232.75700000000001</v>
      </c>
      <c r="K18" s="352"/>
      <c r="L18" s="353">
        <f t="shared" ca="1" si="2"/>
        <v>0</v>
      </c>
      <c r="M18" s="354">
        <f t="shared" ca="1" si="2"/>
        <v>232.75700000000001</v>
      </c>
      <c r="N18" s="331"/>
    </row>
    <row r="19" spans="1:14" x14ac:dyDescent="0.2">
      <c r="A19" s="321" t="str">
        <f>VI!A20</f>
        <v>Ennetmoos **</v>
      </c>
      <c r="B19" s="351">
        <f ca="1">VI!F20/1000</f>
        <v>2193.1149999999998</v>
      </c>
      <c r="C19" s="353">
        <f ca="1">SUM(VII!F18)/1000</f>
        <v>534.08299999999997</v>
      </c>
      <c r="D19" s="354">
        <f ca="1">SUM(VIII!E18)/1000</f>
        <v>1659.0319999999999</v>
      </c>
      <c r="E19" s="331"/>
      <c r="F19" s="351">
        <f ca="1">SUM(VI_2!F20)/1000</f>
        <v>2209.3115155833666</v>
      </c>
      <c r="G19" s="353">
        <f ca="1">SUM(VII_2!F18)/1000</f>
        <v>1783.9690455833668</v>
      </c>
      <c r="H19" s="354">
        <f ca="1">SUM(VIII_2!E18)/1000</f>
        <v>425.34246999999999</v>
      </c>
      <c r="I19" s="331"/>
      <c r="J19" s="351">
        <f t="shared" ca="1" si="0"/>
        <v>-16.196515583366818</v>
      </c>
      <c r="K19" s="352">
        <f t="shared" ca="1" si="1"/>
        <v>-7.3310239271939803E-3</v>
      </c>
      <c r="L19" s="353">
        <f t="shared" ca="1" si="2"/>
        <v>-1249.8860455833669</v>
      </c>
      <c r="M19" s="354">
        <f t="shared" ca="1" si="2"/>
        <v>1233.6895299999999</v>
      </c>
      <c r="N19" s="331"/>
    </row>
    <row r="20" spans="1:14" x14ac:dyDescent="0.2">
      <c r="A20" s="321" t="str">
        <f>VI!A21</f>
        <v>Hergiswil **</v>
      </c>
      <c r="B20" s="351">
        <f ca="1">VI!F21/1000</f>
        <v>271.53100000000001</v>
      </c>
      <c r="C20" s="353">
        <f ca="1">SUM(VII!F19)/1000</f>
        <v>271.53100000000001</v>
      </c>
      <c r="D20" s="354">
        <f ca="1">SUM(VIII!E19)/1000</f>
        <v>0</v>
      </c>
      <c r="E20" s="331"/>
      <c r="F20" s="351">
        <f ca="1">SUM(VI_2!F21)/1000</f>
        <v>271.53100000000001</v>
      </c>
      <c r="G20" s="353">
        <f ca="1">SUM(VII_2!F19)/1000</f>
        <v>271.53100000000001</v>
      </c>
      <c r="H20" s="354">
        <f ca="1">SUM(VIII_2!E19)/1000</f>
        <v>0</v>
      </c>
      <c r="I20" s="331"/>
      <c r="J20" s="351">
        <f t="shared" ca="1" si="0"/>
        <v>0</v>
      </c>
      <c r="K20" s="352">
        <f t="shared" ca="1" si="1"/>
        <v>0</v>
      </c>
      <c r="L20" s="353">
        <f t="shared" ca="1" si="2"/>
        <v>0</v>
      </c>
      <c r="M20" s="354">
        <f t="shared" ca="1" si="2"/>
        <v>0</v>
      </c>
      <c r="N20" s="331"/>
    </row>
    <row r="21" spans="1:14" x14ac:dyDescent="0.2">
      <c r="A21" s="321" t="str">
        <f>VI!A22</f>
        <v>Oberdorf</v>
      </c>
      <c r="B21" s="351">
        <f ca="1">VI!F22/1000</f>
        <v>3783.172</v>
      </c>
      <c r="C21" s="353">
        <f ca="1">SUM(VII!F20)/1000</f>
        <v>717.79</v>
      </c>
      <c r="D21" s="354">
        <f ca="1">SUM(VIII!E20)/1000</f>
        <v>3065.3820000000001</v>
      </c>
      <c r="E21" s="331"/>
      <c r="F21" s="351">
        <f ca="1">SUM(VI_2!F22)/1000</f>
        <v>3481.4793099999997</v>
      </c>
      <c r="G21" s="353">
        <f ca="1">SUM(VII_2!F20)/1000</f>
        <v>1983.5340999999999</v>
      </c>
      <c r="H21" s="354">
        <f ca="1">SUM(VIII_2!E20)/1000</f>
        <v>1497.9452099999999</v>
      </c>
      <c r="I21" s="331"/>
      <c r="J21" s="351">
        <f t="shared" ca="1" si="0"/>
        <v>301.69269000000031</v>
      </c>
      <c r="K21" s="352">
        <f t="shared" ca="1" si="1"/>
        <v>8.6656465007112216E-2</v>
      </c>
      <c r="L21" s="353">
        <f t="shared" ca="1" si="2"/>
        <v>-1265.7440999999999</v>
      </c>
      <c r="M21" s="354">
        <f t="shared" ca="1" si="2"/>
        <v>1567.4367900000002</v>
      </c>
      <c r="N21" s="331"/>
    </row>
    <row r="22" spans="1:14" x14ac:dyDescent="0.2">
      <c r="A22" s="321" t="str">
        <f>VI!A23</f>
        <v>Stans **</v>
      </c>
      <c r="B22" s="351">
        <f ca="1">VI!F23/1000</f>
        <v>0</v>
      </c>
      <c r="C22" s="353">
        <f ca="1">SUM(VII!F21)/1000</f>
        <v>0</v>
      </c>
      <c r="D22" s="354">
        <f ca="1">SUM(VIII!E21)/1000</f>
        <v>0</v>
      </c>
      <c r="E22" s="331"/>
      <c r="F22" s="351">
        <f ca="1">SUM(VI_2!F23)/1000</f>
        <v>0</v>
      </c>
      <c r="G22" s="353">
        <f ca="1">SUM(VII_2!F21)/1000</f>
        <v>0</v>
      </c>
      <c r="H22" s="354">
        <f ca="1">SUM(VIII_2!E21)/1000</f>
        <v>0</v>
      </c>
      <c r="I22" s="331"/>
      <c r="J22" s="351">
        <f t="shared" ca="1" si="0"/>
        <v>0</v>
      </c>
      <c r="K22" s="352" t="e">
        <f t="shared" ca="1" si="1"/>
        <v>#DIV/0!</v>
      </c>
      <c r="L22" s="353">
        <f t="shared" ca="1" si="2"/>
        <v>0</v>
      </c>
      <c r="M22" s="354">
        <f t="shared" ca="1" si="2"/>
        <v>0</v>
      </c>
      <c r="N22" s="331"/>
    </row>
    <row r="23" spans="1:14" x14ac:dyDescent="0.2">
      <c r="A23" s="321" t="str">
        <f>VI!A24</f>
        <v>Stansstad</v>
      </c>
      <c r="B23" s="351">
        <f ca="1">VI!F24/1000</f>
        <v>0</v>
      </c>
      <c r="C23" s="353">
        <f ca="1">SUM(VII!F22)/1000</f>
        <v>0</v>
      </c>
      <c r="D23" s="354">
        <f ca="1">SUM(VIII!E22)/1000</f>
        <v>0</v>
      </c>
      <c r="E23" s="331"/>
      <c r="F23" s="351">
        <f ca="1">SUM(VI_2!F24)/1000</f>
        <v>0</v>
      </c>
      <c r="G23" s="353">
        <f ca="1">SUM(VII_2!F22)/1000</f>
        <v>0</v>
      </c>
      <c r="H23" s="354">
        <f ca="1">SUM(VIII_2!E22)/1000</f>
        <v>0</v>
      </c>
      <c r="I23" s="331"/>
      <c r="J23" s="351">
        <f t="shared" ca="1" si="0"/>
        <v>0</v>
      </c>
      <c r="K23" s="352"/>
      <c r="L23" s="353">
        <f t="shared" ca="1" si="2"/>
        <v>0</v>
      </c>
      <c r="M23" s="354">
        <f t="shared" ca="1" si="2"/>
        <v>0</v>
      </c>
      <c r="N23" s="331"/>
    </row>
    <row r="24" spans="1:14" x14ac:dyDescent="0.2">
      <c r="A24" s="321" t="str">
        <f>VI!A25</f>
        <v>Wolfenschiessen</v>
      </c>
      <c r="B24" s="351">
        <f ca="1">VI!F25/1000</f>
        <v>3625.5050000000001</v>
      </c>
      <c r="C24" s="353">
        <f ca="1">SUM(VII!F23)/1000</f>
        <v>760.20699999999999</v>
      </c>
      <c r="D24" s="354">
        <f ca="1">SUM(VIII!E23)/1000</f>
        <v>2865.2979999999998</v>
      </c>
      <c r="E24" s="331"/>
      <c r="F24" s="351">
        <f ca="1">SUM(VI_2!F25)/1000</f>
        <v>3923.9163888676326</v>
      </c>
      <c r="G24" s="353">
        <f ca="1">SUM(VII_2!F23)/1000</f>
        <v>2370.4917288676329</v>
      </c>
      <c r="H24" s="354">
        <f ca="1">SUM(VIII_2!E23)/1000</f>
        <v>1553.4246599999999</v>
      </c>
      <c r="I24" s="331"/>
      <c r="J24" s="351">
        <f ca="1">(B24-F24)</f>
        <v>-298.41138886763247</v>
      </c>
      <c r="K24" s="352">
        <f t="shared" ca="1" si="1"/>
        <v>-7.60493749852168E-2</v>
      </c>
      <c r="L24" s="353">
        <f t="shared" ca="1" si="2"/>
        <v>-1610.284728867633</v>
      </c>
      <c r="M24" s="354">
        <f t="shared" ca="1" si="2"/>
        <v>1311.8733399999999</v>
      </c>
      <c r="N24" s="331"/>
    </row>
    <row r="25" spans="1:14" x14ac:dyDescent="0.2">
      <c r="B25" s="348"/>
      <c r="C25" s="349"/>
      <c r="D25" s="350"/>
      <c r="E25" s="330"/>
      <c r="F25" s="351"/>
      <c r="G25" s="353"/>
      <c r="H25" s="354"/>
      <c r="I25" s="330"/>
      <c r="J25" s="348"/>
      <c r="K25" s="349"/>
      <c r="L25" s="349"/>
      <c r="M25" s="350"/>
      <c r="N25" s="330"/>
    </row>
    <row r="26" spans="1:14" ht="30" x14ac:dyDescent="0.25">
      <c r="A26" s="332" t="str">
        <f>VI!A27</f>
        <v>Finanzschwache Gemeinden</v>
      </c>
      <c r="B26" s="355">
        <f ca="1">VI!F27/1000</f>
        <v>19765.185000000001</v>
      </c>
      <c r="C26" s="357">
        <f ca="1">SUM(VII!F25)/1000</f>
        <v>4676.8410000000003</v>
      </c>
      <c r="D26" s="358">
        <f ca="1">SUM(VIII!E25)/1000</f>
        <v>15088.343999999999</v>
      </c>
      <c r="E26" s="333"/>
      <c r="F26" s="355">
        <f ca="1">SUM(VI_2!F27)/1000</f>
        <v>18490.486959999998</v>
      </c>
      <c r="G26" s="357">
        <f ca="1">SUM(VII_2!F25)/1000</f>
        <v>13090.486959999998</v>
      </c>
      <c r="H26" s="358">
        <f ca="1">SUM(VIII_2!E25)/1000</f>
        <v>5400</v>
      </c>
      <c r="I26" s="333"/>
      <c r="J26" s="355">
        <f ca="1">SUM(J14:J25)</f>
        <v>1274.6980400000002</v>
      </c>
      <c r="K26" s="356">
        <f t="shared" ca="1" si="1"/>
        <v>6.8938045966962624E-2</v>
      </c>
      <c r="L26" s="357">
        <f t="shared" ref="L26:M26" ca="1" si="3">SUM(L14:L25)</f>
        <v>-8413.6459599999998</v>
      </c>
      <c r="M26" s="358">
        <f t="shared" ca="1" si="3"/>
        <v>9688.3439999999991</v>
      </c>
      <c r="N26" s="333"/>
    </row>
    <row r="27" spans="1:14" x14ac:dyDescent="0.2">
      <c r="B27" s="348"/>
      <c r="C27" s="349"/>
      <c r="D27" s="350"/>
      <c r="E27" s="330"/>
      <c r="F27" s="348"/>
      <c r="G27" s="349"/>
      <c r="H27" s="350"/>
      <c r="I27" s="330"/>
      <c r="J27" s="348"/>
      <c r="K27" s="349"/>
      <c r="L27" s="349"/>
      <c r="M27" s="350"/>
      <c r="N27" s="330"/>
    </row>
    <row r="28" spans="1:14" hidden="1" x14ac:dyDescent="0.2">
      <c r="A28" s="321" t="str">
        <f>VI!A30</f>
        <v>Beckenried **</v>
      </c>
      <c r="B28" s="351">
        <f ca="1">VI!F30/1000</f>
        <v>0</v>
      </c>
      <c r="C28" s="353"/>
      <c r="D28" s="354"/>
      <c r="E28" s="331"/>
      <c r="F28" s="351"/>
      <c r="G28" s="353"/>
      <c r="H28" s="354"/>
      <c r="I28" s="331"/>
      <c r="J28" s="351">
        <f t="shared" ref="J28" ca="1" si="4">B28-F28</f>
        <v>0</v>
      </c>
      <c r="K28" s="352"/>
      <c r="L28" s="353"/>
      <c r="M28" s="354"/>
      <c r="N28" s="331"/>
    </row>
    <row r="29" spans="1:14" hidden="1" x14ac:dyDescent="0.2">
      <c r="A29" s="321" t="str">
        <f>VI!A31</f>
        <v>Buochs **</v>
      </c>
      <c r="B29" s="351">
        <f ca="1">VI!F31/1000</f>
        <v>0</v>
      </c>
      <c r="C29" s="353"/>
      <c r="D29" s="354"/>
      <c r="E29" s="331"/>
      <c r="F29" s="351"/>
      <c r="G29" s="353"/>
      <c r="H29" s="354"/>
      <c r="I29" s="331"/>
      <c r="J29" s="351">
        <f t="shared" ref="J29:J38" ca="1" si="5">B29-F29</f>
        <v>0</v>
      </c>
      <c r="K29" s="352"/>
      <c r="L29" s="353"/>
      <c r="M29" s="354"/>
      <c r="N29" s="331"/>
    </row>
    <row r="30" spans="1:14" hidden="1" x14ac:dyDescent="0.2">
      <c r="A30" s="321" t="str">
        <f>VI!A32</f>
        <v>Dallenwil **</v>
      </c>
      <c r="B30" s="351">
        <f ca="1">VI!F32/1000</f>
        <v>0</v>
      </c>
      <c r="C30" s="353"/>
      <c r="D30" s="354"/>
      <c r="E30" s="331"/>
      <c r="F30" s="351"/>
      <c r="G30" s="353"/>
      <c r="H30" s="354"/>
      <c r="I30" s="331"/>
      <c r="J30" s="351">
        <f t="shared" ca="1" si="5"/>
        <v>0</v>
      </c>
      <c r="K30" s="352"/>
      <c r="L30" s="353"/>
      <c r="M30" s="354"/>
      <c r="N30" s="331"/>
    </row>
    <row r="31" spans="1:14" hidden="1" x14ac:dyDescent="0.2">
      <c r="A31" s="321" t="str">
        <f>VI!A33</f>
        <v>Emmetten</v>
      </c>
      <c r="B31" s="351">
        <f ca="1">VI!F33/1000</f>
        <v>0</v>
      </c>
      <c r="C31" s="353"/>
      <c r="D31" s="354"/>
      <c r="E31" s="331"/>
      <c r="F31" s="351"/>
      <c r="G31" s="353"/>
      <c r="H31" s="354"/>
      <c r="I31" s="331"/>
      <c r="J31" s="351">
        <f t="shared" ca="1" si="5"/>
        <v>0</v>
      </c>
      <c r="K31" s="352"/>
      <c r="L31" s="353"/>
      <c r="M31" s="354"/>
      <c r="N31" s="331"/>
    </row>
    <row r="32" spans="1:14" x14ac:dyDescent="0.2">
      <c r="A32" s="321" t="str">
        <f>VI!A34</f>
        <v>Ennetbürgen **</v>
      </c>
      <c r="B32" s="351">
        <f ca="1">VI!F34/1000</f>
        <v>0</v>
      </c>
      <c r="C32" s="353"/>
      <c r="D32" s="354"/>
      <c r="E32" s="331"/>
      <c r="F32" s="351">
        <f ca="1">SUM(VI_2!F34)/1000</f>
        <v>247.26599999999999</v>
      </c>
      <c r="G32" s="353"/>
      <c r="H32" s="354"/>
      <c r="I32" s="331"/>
      <c r="J32" s="351">
        <f t="shared" ca="1" si="5"/>
        <v>-247.26599999999999</v>
      </c>
      <c r="K32" s="352"/>
      <c r="L32" s="353"/>
      <c r="M32" s="354"/>
      <c r="N32" s="331"/>
    </row>
    <row r="33" spans="1:14" hidden="1" x14ac:dyDescent="0.2">
      <c r="A33" s="321" t="str">
        <f>VI!A35</f>
        <v>Ennetmoos **</v>
      </c>
      <c r="B33" s="351">
        <f ca="1">VI!F35/1000</f>
        <v>0</v>
      </c>
      <c r="C33" s="353"/>
      <c r="D33" s="354"/>
      <c r="E33" s="331"/>
      <c r="F33" s="351">
        <f ca="1">SUM(VI_2!F34)/1000</f>
        <v>247.26599999999999</v>
      </c>
      <c r="G33" s="353"/>
      <c r="H33" s="354"/>
      <c r="I33" s="331"/>
      <c r="J33" s="351">
        <f t="shared" ca="1" si="5"/>
        <v>-247.26599999999999</v>
      </c>
      <c r="K33" s="352"/>
      <c r="L33" s="353"/>
      <c r="M33" s="354"/>
      <c r="N33" s="331"/>
    </row>
    <row r="34" spans="1:14" x14ac:dyDescent="0.2">
      <c r="A34" s="321" t="str">
        <f>VI!A36</f>
        <v>Hergiswil **</v>
      </c>
      <c r="B34" s="351">
        <f ca="1">VI!F36/1000</f>
        <v>9183.6540000000005</v>
      </c>
      <c r="C34" s="353"/>
      <c r="D34" s="354"/>
      <c r="E34" s="331"/>
      <c r="F34" s="351">
        <f ca="1">SUM(VI_2!F36)/1000</f>
        <v>9246.9930000000004</v>
      </c>
      <c r="G34" s="353"/>
      <c r="H34" s="354"/>
      <c r="I34" s="331"/>
      <c r="J34" s="351">
        <f t="shared" ca="1" si="5"/>
        <v>-63.338999999999942</v>
      </c>
      <c r="K34" s="352"/>
      <c r="L34" s="353"/>
      <c r="M34" s="354"/>
      <c r="N34" s="331"/>
    </row>
    <row r="35" spans="1:14" hidden="1" x14ac:dyDescent="0.2">
      <c r="A35" s="321" t="str">
        <f>VI!A37</f>
        <v>Oberdorf</v>
      </c>
      <c r="B35" s="351">
        <f ca="1">VI!F37/1000</f>
        <v>0</v>
      </c>
      <c r="C35" s="353"/>
      <c r="D35" s="354"/>
      <c r="E35" s="331"/>
      <c r="F35" s="351">
        <f ca="1">SUM(VI_2!F37)/1000</f>
        <v>0</v>
      </c>
      <c r="G35" s="353"/>
      <c r="H35" s="354"/>
      <c r="I35" s="331"/>
      <c r="J35" s="351">
        <f t="shared" ca="1" si="5"/>
        <v>0</v>
      </c>
      <c r="K35" s="352"/>
      <c r="L35" s="353"/>
      <c r="M35" s="354"/>
      <c r="N35" s="331"/>
    </row>
    <row r="36" spans="1:14" x14ac:dyDescent="0.2">
      <c r="A36" s="321" t="str">
        <f>VI!A38</f>
        <v>Stans **</v>
      </c>
      <c r="B36" s="351">
        <f ca="1">VI!F38/1000</f>
        <v>902.23400000000004</v>
      </c>
      <c r="C36" s="353"/>
      <c r="D36" s="354"/>
      <c r="E36" s="331"/>
      <c r="F36" s="351">
        <f ca="1">SUM(VI_2!F38)/1000</f>
        <v>608.61599999999999</v>
      </c>
      <c r="G36" s="353"/>
      <c r="H36" s="354"/>
      <c r="I36" s="331"/>
      <c r="J36" s="351">
        <f t="shared" ca="1" si="5"/>
        <v>293.61800000000005</v>
      </c>
      <c r="K36" s="352"/>
      <c r="L36" s="353"/>
      <c r="M36" s="354"/>
      <c r="N36" s="331"/>
    </row>
    <row r="37" spans="1:14" x14ac:dyDescent="0.2">
      <c r="A37" s="321" t="str">
        <f>VI!A39</f>
        <v>Stansstad</v>
      </c>
      <c r="B37" s="351">
        <f ca="1">VI!F39/1000</f>
        <v>816.70600000000002</v>
      </c>
      <c r="C37" s="353"/>
      <c r="D37" s="354"/>
      <c r="E37" s="331"/>
      <c r="F37" s="351">
        <f ca="1">SUM(VI_2!F39)/1000</f>
        <v>853.23500000000001</v>
      </c>
      <c r="G37" s="353"/>
      <c r="H37" s="354"/>
      <c r="I37" s="331"/>
      <c r="J37" s="351">
        <f t="shared" ca="1" si="5"/>
        <v>-36.528999999999996</v>
      </c>
      <c r="K37" s="352"/>
      <c r="L37" s="353"/>
      <c r="M37" s="354"/>
      <c r="N37" s="331"/>
    </row>
    <row r="38" spans="1:14" hidden="1" x14ac:dyDescent="0.2">
      <c r="A38" s="321" t="str">
        <f>VI!A40</f>
        <v>Wolfenschiessen</v>
      </c>
      <c r="B38" s="351">
        <f ca="1">VI!F40/1000</f>
        <v>0</v>
      </c>
      <c r="C38" s="353"/>
      <c r="D38" s="354"/>
      <c r="E38" s="331"/>
      <c r="F38" s="351"/>
      <c r="G38" s="353"/>
      <c r="H38" s="354"/>
      <c r="I38" s="331"/>
      <c r="J38" s="351">
        <f t="shared" ca="1" si="5"/>
        <v>0</v>
      </c>
      <c r="K38" s="352"/>
      <c r="L38" s="353"/>
      <c r="M38" s="354"/>
      <c r="N38" s="331"/>
    </row>
    <row r="39" spans="1:14" ht="15" x14ac:dyDescent="0.25">
      <c r="B39" s="355"/>
      <c r="C39" s="357"/>
      <c r="D39" s="358"/>
      <c r="E39" s="333"/>
      <c r="F39" s="355"/>
      <c r="G39" s="357"/>
      <c r="H39" s="358"/>
      <c r="I39" s="333"/>
      <c r="J39" s="355"/>
      <c r="K39" s="357"/>
      <c r="L39" s="357"/>
      <c r="M39" s="358"/>
      <c r="N39" s="333"/>
    </row>
    <row r="40" spans="1:14" ht="30" x14ac:dyDescent="0.25">
      <c r="A40" s="332" t="str">
        <f>VI!A42</f>
        <v>Finanzstarke Gemeinden</v>
      </c>
      <c r="B40" s="355">
        <f ca="1">VI!F42/1000</f>
        <v>10902.593999999999</v>
      </c>
      <c r="C40" s="357"/>
      <c r="D40" s="358"/>
      <c r="E40" s="333"/>
      <c r="F40" s="355">
        <f ca="1">SUM(VI_2!F42)/1000</f>
        <v>10956.11</v>
      </c>
      <c r="G40" s="357"/>
      <c r="H40" s="358"/>
      <c r="I40" s="333"/>
      <c r="J40" s="355">
        <f ca="1">SUM(J28:J39)</f>
        <v>-300.78199999999981</v>
      </c>
      <c r="K40" s="356">
        <f ca="1">B40/F40-1</f>
        <v>-4.8845803848265312E-3</v>
      </c>
      <c r="L40" s="357"/>
      <c r="M40" s="358"/>
      <c r="N40" s="333"/>
    </row>
    <row r="41" spans="1:14" x14ac:dyDescent="0.2">
      <c r="B41" s="359"/>
      <c r="C41" s="360"/>
      <c r="D41" s="361"/>
      <c r="F41" s="359"/>
      <c r="G41" s="360"/>
      <c r="H41" s="361"/>
      <c r="J41" s="359"/>
      <c r="K41" s="360"/>
      <c r="L41" s="360"/>
      <c r="M41" s="361"/>
    </row>
    <row r="42" spans="1:14" x14ac:dyDescent="0.2">
      <c r="A42" s="321" t="s">
        <v>191</v>
      </c>
    </row>
    <row r="43" spans="1:14" x14ac:dyDescent="0.2">
      <c r="C43" s="334"/>
      <c r="F43" s="1727"/>
      <c r="G43" s="1727"/>
      <c r="H43" s="1727"/>
      <c r="L43" s="334"/>
    </row>
  </sheetData>
  <sheetProtection sheet="1" objects="1" scenarios="1"/>
  <mergeCells count="2">
    <mergeCell ref="F43:H43"/>
    <mergeCell ref="J8:M8"/>
  </mergeCells>
  <conditionalFormatting sqref="J14:K24 K28:K38">
    <cfRule type="cellIs" dxfId="3" priority="3" operator="greaterThan">
      <formula>0</formula>
    </cfRule>
    <cfRule type="cellIs" dxfId="2" priority="4" operator="lessThan">
      <formula>0</formula>
    </cfRule>
  </conditionalFormatting>
  <conditionalFormatting sqref="J28:K38">
    <cfRule type="cellIs" dxfId="1" priority="1" operator="lessThan">
      <formula>0</formula>
    </cfRule>
    <cfRule type="cellIs" dxfId="0" priority="2" operator="greaterThan">
      <formula>0</formula>
    </cfRule>
  </conditionalFormatting>
  <pageMargins left="0.59055118110236227" right="0.59055118110236227" top="0.27559055118110237" bottom="0.47244094488188981" header="0.51181102362204722" footer="0.31496062992125984"/>
  <pageSetup paperSize="9" orientation="landscape" r:id="rId1"/>
  <headerFooter alignWithMargins="0">
    <oddFooter>&amp;C&amp;8Finanzausgleich / &amp;F / &amp;A / 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1">
    <tabColor rgb="FF92D050"/>
    <pageSetUpPr fitToPage="1"/>
  </sheetPr>
  <dimension ref="A1:Q73"/>
  <sheetViews>
    <sheetView zoomScaleNormal="100" workbookViewId="0">
      <pane ySplit="8" topLeftCell="A9" activePane="bottomLeft" state="frozen"/>
      <selection activeCell="L24" sqref="L24"/>
      <selection pane="bottomLeft" activeCell="L24" sqref="L24"/>
    </sheetView>
  </sheetViews>
  <sheetFormatPr baseColWidth="10" defaultRowHeight="14.25" x14ac:dyDescent="0.2"/>
  <cols>
    <col min="1" max="1" width="12.875" customWidth="1"/>
    <col min="2" max="2" width="2.5" customWidth="1"/>
    <col min="3" max="3" width="4.375" customWidth="1"/>
    <col min="4" max="4" width="8.75" customWidth="1"/>
    <col min="5" max="5" width="9.25" customWidth="1"/>
    <col min="6" max="6" width="4.625" customWidth="1"/>
    <col min="7" max="7" width="5.875" customWidth="1"/>
    <col min="8" max="8" width="7.125" customWidth="1"/>
    <col min="9" max="9" width="8.625" customWidth="1"/>
    <col min="10" max="10" width="5.25" customWidth="1"/>
    <col min="11" max="11" width="15" customWidth="1"/>
    <col min="12" max="12" width="14.75" customWidth="1"/>
    <col min="13" max="14" width="5.25" customWidth="1"/>
    <col min="15" max="15" width="11" style="1174"/>
    <col min="16" max="16" width="13.25" bestFit="1" customWidth="1"/>
  </cols>
  <sheetData>
    <row r="1" spans="2:16" x14ac:dyDescent="0.2">
      <c r="D1" s="77"/>
      <c r="E1" s="77"/>
      <c r="F1" s="78"/>
      <c r="K1" s="5"/>
    </row>
    <row r="2" spans="2:16" ht="15.75" x14ac:dyDescent="0.25">
      <c r="D2" s="95" t="s">
        <v>115</v>
      </c>
      <c r="E2" s="77"/>
      <c r="F2" s="78"/>
      <c r="G2" s="2"/>
      <c r="H2" s="2"/>
      <c r="I2" s="2"/>
      <c r="K2" s="5"/>
      <c r="L2" s="77"/>
      <c r="M2" s="77"/>
      <c r="N2" s="78"/>
    </row>
    <row r="3" spans="2:16" x14ac:dyDescent="0.2">
      <c r="D3" s="77"/>
      <c r="E3" s="77"/>
      <c r="F3" s="78"/>
      <c r="K3" s="5"/>
    </row>
    <row r="4" spans="2:16" x14ac:dyDescent="0.2">
      <c r="D4" s="94"/>
      <c r="E4" s="77"/>
      <c r="F4" s="78"/>
      <c r="K4" s="5"/>
    </row>
    <row r="5" spans="2:16" ht="13.5" customHeight="1" x14ac:dyDescent="0.2">
      <c r="D5" s="77"/>
      <c r="E5" s="77"/>
      <c r="F5" s="78"/>
      <c r="K5" s="5"/>
    </row>
    <row r="6" spans="2:16" ht="24.75" customHeight="1" x14ac:dyDescent="0.25">
      <c r="C6" s="79" t="s">
        <v>106</v>
      </c>
      <c r="D6" s="79"/>
      <c r="E6" s="79"/>
      <c r="F6" s="80"/>
      <c r="G6" s="81"/>
      <c r="H6" s="81"/>
      <c r="I6" s="81"/>
      <c r="J6" s="81"/>
      <c r="K6" s="82"/>
      <c r="L6" s="1442"/>
      <c r="M6" s="81"/>
      <c r="N6" s="82" t="str">
        <f>CONCATENATE("FINANZAUSGLEICH ",Daten!I3)</f>
        <v>FINANZAUSGLEICH 2017</v>
      </c>
      <c r="O6" s="1174" t="s">
        <v>555</v>
      </c>
    </row>
    <row r="7" spans="2:16" x14ac:dyDescent="0.2">
      <c r="B7" s="742"/>
      <c r="C7" s="742"/>
      <c r="D7" s="814"/>
      <c r="E7" s="814"/>
      <c r="F7" s="815"/>
      <c r="G7" s="742"/>
      <c r="H7" s="742"/>
      <c r="I7" s="742"/>
      <c r="J7" s="742"/>
      <c r="K7" s="777"/>
      <c r="O7" s="1174" t="s">
        <v>556</v>
      </c>
    </row>
    <row r="8" spans="2:16" s="12" customFormat="1" ht="15.75" customHeight="1" x14ac:dyDescent="0.2">
      <c r="B8" s="737"/>
      <c r="C8" s="816" t="s">
        <v>138</v>
      </c>
      <c r="D8" s="817"/>
      <c r="E8" s="817"/>
      <c r="F8" s="818"/>
      <c r="G8" s="819"/>
      <c r="H8" s="819"/>
      <c r="I8" s="819"/>
      <c r="J8" s="819"/>
      <c r="K8" s="816"/>
      <c r="O8" s="1174" t="s">
        <v>557</v>
      </c>
    </row>
    <row r="9" spans="2:16" ht="12" customHeight="1" x14ac:dyDescent="0.2">
      <c r="C9" s="8"/>
      <c r="D9" s="10"/>
      <c r="E9" s="10"/>
      <c r="F9" s="198"/>
      <c r="G9" s="8"/>
      <c r="H9" s="8"/>
      <c r="I9" s="8"/>
      <c r="J9" s="8"/>
      <c r="K9" s="37"/>
    </row>
    <row r="10" spans="2:16" ht="12" customHeight="1" x14ac:dyDescent="0.2">
      <c r="C10" s="1176" t="str">
        <f>(Daten!G6)</f>
        <v>Gewichtung JP (ja / nein)</v>
      </c>
      <c r="D10" s="1176"/>
      <c r="E10" s="1176"/>
      <c r="F10" s="1178"/>
      <c r="G10" s="1176"/>
      <c r="H10" s="1176"/>
      <c r="I10" s="1176"/>
      <c r="J10" s="1176"/>
      <c r="K10" s="1176"/>
      <c r="L10" s="1192" t="str">
        <f ca="1">(Daten!I6)</f>
        <v>ja</v>
      </c>
      <c r="M10" s="1186"/>
      <c r="N10" s="76"/>
      <c r="O10" s="1180">
        <f>(Daten!H6)</f>
        <v>70</v>
      </c>
      <c r="P10" s="200"/>
    </row>
    <row r="11" spans="2:16" ht="12" customHeight="1" x14ac:dyDescent="0.2">
      <c r="C11" s="1176" t="str">
        <f>IF(C10="ja",(Daten!G22),(Daten!G7))</f>
        <v>Anteil Kanton Finanzausgleich (ohne Gewichtung)</v>
      </c>
      <c r="D11" s="1176"/>
      <c r="E11" s="1176"/>
      <c r="F11" s="1176"/>
      <c r="G11" s="1176"/>
      <c r="H11" s="1176"/>
      <c r="I11" s="1176"/>
      <c r="J11" s="1176"/>
      <c r="K11" s="1176"/>
      <c r="L11" s="1195">
        <f ca="1">IF(L10="ja",SUM(Daten!I22),SUM(Daten!I7))</f>
        <v>0.16</v>
      </c>
      <c r="M11" s="1179"/>
      <c r="N11" s="8"/>
      <c r="O11" s="1180">
        <f>IF(O10="ja",(Daten!H22),(Daten!H7))</f>
        <v>72</v>
      </c>
      <c r="P11" s="200"/>
    </row>
    <row r="12" spans="2:16" ht="12" customHeight="1" x14ac:dyDescent="0.2">
      <c r="C12" s="8"/>
      <c r="D12" s="10"/>
      <c r="E12" s="10"/>
      <c r="F12" s="198"/>
      <c r="G12" s="8"/>
      <c r="H12" s="8"/>
      <c r="I12" s="8"/>
      <c r="J12" s="8"/>
      <c r="K12" s="37"/>
    </row>
    <row r="13" spans="2:16" s="200" customFormat="1" ht="12" customHeight="1" x14ac:dyDescent="0.2">
      <c r="C13" s="1176" t="s">
        <v>120</v>
      </c>
      <c r="D13" s="1176"/>
      <c r="E13" s="1176"/>
      <c r="F13" s="1181"/>
      <c r="G13" s="1182"/>
      <c r="H13" s="1182"/>
      <c r="I13" s="1182"/>
      <c r="J13" s="1176"/>
      <c r="K13" s="1176">
        <f>K30-1</f>
        <v>2016</v>
      </c>
      <c r="L13" s="1201">
        <f ca="1">II!C29+II!E29</f>
        <v>55391187.439999998</v>
      </c>
      <c r="M13" s="1185"/>
      <c r="N13" s="1184"/>
      <c r="O13" s="1180">
        <v>89</v>
      </c>
      <c r="P13" s="200" t="s">
        <v>558</v>
      </c>
    </row>
    <row r="14" spans="2:16" s="200" customFormat="1" ht="12" customHeight="1" x14ac:dyDescent="0.2">
      <c r="C14" s="1176" t="str">
        <f>(Daten!G144)</f>
        <v>Steuerertrag Kanton</v>
      </c>
      <c r="D14" s="1176"/>
      <c r="E14" s="1176"/>
      <c r="F14" s="1181"/>
      <c r="G14" s="1182"/>
      <c r="H14" s="1182"/>
      <c r="I14" s="1182"/>
      <c r="J14" s="1176"/>
      <c r="K14" s="1176">
        <f>K13</f>
        <v>2016</v>
      </c>
      <c r="L14" s="1201">
        <f ca="1">SUM(Daten!I144)</f>
        <v>142894758.84</v>
      </c>
      <c r="M14" s="1186"/>
      <c r="N14" s="1184"/>
      <c r="O14" s="1180">
        <f>(Daten!H144)</f>
        <v>90</v>
      </c>
    </row>
    <row r="15" spans="2:16" s="200" customFormat="1" ht="12" customHeight="1" x14ac:dyDescent="0.2">
      <c r="C15" s="1176" t="str">
        <f>(Daten!G143)</f>
        <v>Steuerertrag PG + SG</v>
      </c>
      <c r="D15" s="1176"/>
      <c r="E15" s="1176"/>
      <c r="F15" s="1181"/>
      <c r="G15" s="1182"/>
      <c r="H15" s="1182"/>
      <c r="I15" s="1182"/>
      <c r="J15" s="1176"/>
      <c r="K15" s="1176">
        <f t="shared" ref="K15:K21" si="0">K14</f>
        <v>2016</v>
      </c>
      <c r="L15" s="1201">
        <f ca="1">SUM(Daten!I143)</f>
        <v>106101088.75</v>
      </c>
      <c r="M15" s="1186"/>
      <c r="N15" s="1184"/>
      <c r="O15" s="1180">
        <f>(Daten!H143)</f>
        <v>91</v>
      </c>
    </row>
    <row r="16" spans="2:16" s="200" customFormat="1" ht="12" customHeight="1" x14ac:dyDescent="0.2">
      <c r="C16" s="1176" t="str">
        <f>(Daten!G141)</f>
        <v>Steuerertrag PG Korrigiert</v>
      </c>
      <c r="D16" s="1176"/>
      <c r="E16" s="1176"/>
      <c r="F16" s="1181"/>
      <c r="G16" s="1182"/>
      <c r="H16" s="1182"/>
      <c r="I16" s="1182"/>
      <c r="J16" s="846"/>
      <c r="K16" s="1176">
        <f t="shared" si="0"/>
        <v>2016</v>
      </c>
      <c r="L16" s="1201">
        <f ca="1">SUM(Daten!I141)</f>
        <v>40635725.730000004</v>
      </c>
      <c r="M16" s="1186"/>
      <c r="N16" s="1184"/>
      <c r="O16" s="1180">
        <f>(Daten!H141)</f>
        <v>92</v>
      </c>
    </row>
    <row r="17" spans="1:16" s="200" customFormat="1" ht="12" customHeight="1" x14ac:dyDescent="0.2">
      <c r="C17" s="1176" t="str">
        <f>(Daten!G142)</f>
        <v>Steuerertrag SG Korrigiert</v>
      </c>
      <c r="D17" s="1176"/>
      <c r="E17" s="1176"/>
      <c r="F17" s="1187"/>
      <c r="G17" s="1182"/>
      <c r="H17" s="1182"/>
      <c r="I17" s="1182"/>
      <c r="J17" s="846"/>
      <c r="K17" s="1176">
        <f t="shared" si="0"/>
        <v>2016</v>
      </c>
      <c r="L17" s="1201">
        <f ca="1">SUM(Daten!I142)</f>
        <v>65465363.019999996</v>
      </c>
      <c r="M17" s="1186"/>
      <c r="N17" s="1184"/>
      <c r="O17" s="1180">
        <f>(Daten!H142)</f>
        <v>93</v>
      </c>
    </row>
    <row r="18" spans="1:16" s="200" customFormat="1" ht="12" customHeight="1" x14ac:dyDescent="0.2">
      <c r="C18" s="1176" t="s">
        <v>123</v>
      </c>
      <c r="D18" s="1176"/>
      <c r="E18" s="1176"/>
      <c r="F18" s="1187"/>
      <c r="G18" s="1182"/>
      <c r="H18" s="1182"/>
      <c r="I18" s="1182"/>
      <c r="J18" s="846"/>
      <c r="K18" s="1176">
        <f t="shared" si="0"/>
        <v>2016</v>
      </c>
      <c r="L18" s="1182">
        <f ca="1">(L14+L16+L17)/$L$13</f>
        <v>4.4952249463818319</v>
      </c>
      <c r="M18" s="1188"/>
      <c r="N18" s="1184"/>
      <c r="O18" s="1180">
        <v>95</v>
      </c>
      <c r="P18" s="200" t="s">
        <v>558</v>
      </c>
    </row>
    <row r="19" spans="1:16" s="200" customFormat="1" ht="12" customHeight="1" x14ac:dyDescent="0.2">
      <c r="C19" s="1176" t="s">
        <v>139</v>
      </c>
      <c r="D19" s="1176"/>
      <c r="E19" s="1176"/>
      <c r="F19" s="1187"/>
      <c r="G19" s="1182"/>
      <c r="H19" s="1182"/>
      <c r="I19" s="1182"/>
      <c r="J19" s="846"/>
      <c r="K19" s="1176">
        <f t="shared" si="0"/>
        <v>2016</v>
      </c>
      <c r="L19" s="1182">
        <f ca="1">(L15)/$L$13</f>
        <v>1.9154868067222646</v>
      </c>
      <c r="M19" s="298">
        <f ca="1">(L19*100)/100</f>
        <v>1.9154868067222646</v>
      </c>
      <c r="N19" s="460">
        <v>1</v>
      </c>
      <c r="O19" s="1180">
        <v>96</v>
      </c>
      <c r="P19" s="200" t="s">
        <v>558</v>
      </c>
    </row>
    <row r="20" spans="1:16" s="200" customFormat="1" ht="12" customHeight="1" x14ac:dyDescent="0.2">
      <c r="C20" s="1176" t="s">
        <v>140</v>
      </c>
      <c r="D20" s="1176"/>
      <c r="E20" s="1176"/>
      <c r="F20" s="1177"/>
      <c r="G20" s="1182"/>
      <c r="H20" s="1182"/>
      <c r="I20" s="1182"/>
      <c r="J20" s="846"/>
      <c r="K20" s="1176">
        <f t="shared" si="0"/>
        <v>2016</v>
      </c>
      <c r="L20" s="1182">
        <f ca="1">L17/$L$13</f>
        <v>1.1818732553966711</v>
      </c>
      <c r="M20" s="298">
        <f ca="1">(L20*100)/100</f>
        <v>1.1818732553966711</v>
      </c>
      <c r="N20" s="460">
        <f ca="1">(M20/M19)</f>
        <v>0.61700934261148188</v>
      </c>
      <c r="O20" s="1180">
        <v>97</v>
      </c>
      <c r="P20" s="200" t="s">
        <v>558</v>
      </c>
    </row>
    <row r="21" spans="1:16" s="200" customFormat="1" ht="12" customHeight="1" x14ac:dyDescent="0.2">
      <c r="C21" s="1176" t="s">
        <v>239</v>
      </c>
      <c r="D21" s="1176"/>
      <c r="E21" s="1176"/>
      <c r="F21" s="1177"/>
      <c r="G21" s="1182"/>
      <c r="H21" s="1182"/>
      <c r="I21" s="1182"/>
      <c r="J21" s="846"/>
      <c r="K21" s="1176">
        <f t="shared" si="0"/>
        <v>2016</v>
      </c>
      <c r="L21" s="1182">
        <f ca="1">L19-L20</f>
        <v>0.73361355132559347</v>
      </c>
      <c r="M21" s="298">
        <f ca="1">(L21*100)/100</f>
        <v>0.73361355132559358</v>
      </c>
      <c r="N21" s="460">
        <f ca="1">N19-N20</f>
        <v>0.38299065738851812</v>
      </c>
      <c r="O21" s="1180">
        <v>98</v>
      </c>
      <c r="P21" s="200" t="s">
        <v>558</v>
      </c>
    </row>
    <row r="22" spans="1:16" s="200" customFormat="1" ht="12" customHeight="1" x14ac:dyDescent="0.2">
      <c r="C22" s="1176"/>
      <c r="D22" s="1176"/>
      <c r="E22" s="1176"/>
      <c r="F22" s="1177"/>
      <c r="G22" s="1182"/>
      <c r="H22" s="1182"/>
      <c r="I22" s="1182"/>
      <c r="J22" s="846"/>
      <c r="K22" s="1176"/>
      <c r="L22" s="1182"/>
      <c r="M22" s="298"/>
      <c r="N22" s="460"/>
      <c r="O22" s="1180"/>
    </row>
    <row r="23" spans="1:16" ht="12" customHeight="1" x14ac:dyDescent="0.2">
      <c r="C23" s="1176" t="str">
        <f>(Daten!G9)</f>
        <v>Obergrenze Finanzausgleich</v>
      </c>
      <c r="D23" s="1176"/>
      <c r="E23" s="1176"/>
      <c r="F23" s="1178"/>
      <c r="G23" s="1176"/>
      <c r="H23" s="1176"/>
      <c r="I23" s="1176"/>
      <c r="J23" s="1176"/>
      <c r="K23" s="1176"/>
      <c r="L23" s="1192" t="str">
        <f ca="1">(Daten!I9)</f>
        <v>nein</v>
      </c>
      <c r="M23" s="8"/>
      <c r="N23" s="8"/>
      <c r="O23" s="1180">
        <f>(Daten!H9)</f>
        <v>100</v>
      </c>
    </row>
    <row r="24" spans="1:16" ht="12" customHeight="1" x14ac:dyDescent="0.2">
      <c r="C24" s="1176" t="str">
        <f>(Daten!G10)</f>
        <v>Obergrenze Finanzausgleich Betrag</v>
      </c>
      <c r="D24" s="1176"/>
      <c r="E24" s="1176"/>
      <c r="F24" s="1178"/>
      <c r="G24" s="1176"/>
      <c r="H24" s="1176"/>
      <c r="I24" s="1176"/>
      <c r="J24" s="1176"/>
      <c r="K24" s="1176"/>
      <c r="L24" s="1202">
        <f ca="1">IF(II!C38&lt;SUM(Daten!I10),II!C38,SUM(Daten!I10))</f>
        <v>18500000</v>
      </c>
      <c r="M24" s="8"/>
      <c r="N24" s="8"/>
      <c r="O24" s="1180">
        <f>(Daten!H10)</f>
        <v>102</v>
      </c>
    </row>
    <row r="25" spans="1:16" ht="12" customHeight="1" x14ac:dyDescent="0.2">
      <c r="C25" s="1176" t="str">
        <f>(Daten!G11)</f>
        <v>Gewichtung JP gerechnet (Gesetz = nein)</v>
      </c>
      <c r="D25" s="1176"/>
      <c r="E25" s="1176"/>
      <c r="F25" s="1178"/>
      <c r="G25" s="1176"/>
      <c r="H25" s="1176"/>
      <c r="I25" s="1176"/>
      <c r="J25" s="1176"/>
      <c r="K25" s="1176"/>
      <c r="L25" s="1192" t="str">
        <f ca="1">(Daten!I11)</f>
        <v>nein</v>
      </c>
      <c r="M25" s="8"/>
      <c r="N25" s="8"/>
      <c r="O25" s="1180">
        <f>(Daten!H11)</f>
        <v>105</v>
      </c>
    </row>
    <row r="26" spans="1:16" ht="12" customHeight="1" x14ac:dyDescent="0.2">
      <c r="C26" s="1176" t="str">
        <f>(Daten!G12)</f>
        <v>Gewichtungsfaktor JP in % gerechnet</v>
      </c>
      <c r="D26" s="1176"/>
      <c r="E26" s="1176"/>
      <c r="F26" s="1178"/>
      <c r="G26" s="1176"/>
      <c r="H26" s="1176"/>
      <c r="I26" s="1176"/>
      <c r="J26" s="1176"/>
      <c r="K26" s="1176"/>
      <c r="L26" s="1178">
        <f ca="1">SUM(Daten!I12)</f>
        <v>0.43968474483025799</v>
      </c>
      <c r="M26" s="8"/>
      <c r="N26" s="8"/>
      <c r="O26" s="1180">
        <f>(Daten!H12)</f>
        <v>106</v>
      </c>
    </row>
    <row r="27" spans="1:16" ht="12" customHeight="1" x14ac:dyDescent="0.2">
      <c r="C27" s="1176" t="str">
        <f>(Daten!G13)</f>
        <v>Gewichtung Steuerertrag JP</v>
      </c>
      <c r="D27" s="1176"/>
      <c r="E27" s="1176"/>
      <c r="F27" s="1178"/>
      <c r="G27" s="1176"/>
      <c r="H27" s="1176"/>
      <c r="I27" s="1176"/>
      <c r="J27" s="1176"/>
      <c r="K27" s="1176"/>
      <c r="L27" s="1178">
        <f ca="1">SUM(Daten!I13)</f>
        <v>0.6</v>
      </c>
      <c r="M27" s="8"/>
      <c r="N27" s="8"/>
      <c r="O27" s="1180">
        <f>(Daten!H13)</f>
        <v>107</v>
      </c>
    </row>
    <row r="28" spans="1:16" ht="12" customHeight="1" x14ac:dyDescent="0.2">
      <c r="C28" s="1176"/>
      <c r="D28" s="1176"/>
      <c r="E28" s="1176"/>
      <c r="F28" s="1178"/>
      <c r="G28" s="1176"/>
      <c r="H28" s="1176"/>
      <c r="I28" s="1176"/>
      <c r="J28" s="1176"/>
      <c r="K28" s="1176"/>
      <c r="L28" s="1178"/>
      <c r="M28" s="8"/>
      <c r="N28" s="8"/>
      <c r="O28" s="1180"/>
    </row>
    <row r="29" spans="1:16" ht="12" customHeight="1" x14ac:dyDescent="0.2">
      <c r="C29" s="1200" t="str">
        <f>(Daten!G15)</f>
        <v>Abschöpfungsfaktor fix 100%</v>
      </c>
      <c r="D29" s="1176"/>
      <c r="E29" s="1176"/>
      <c r="F29" s="1178"/>
      <c r="G29" s="1176"/>
      <c r="H29" s="1176"/>
      <c r="I29" s="1176"/>
      <c r="J29" s="1176"/>
      <c r="K29" s="1176"/>
      <c r="L29" s="1192" t="str">
        <f ca="1">(Daten!I15)</f>
        <v>nein</v>
      </c>
      <c r="M29" s="8"/>
      <c r="N29" s="8"/>
      <c r="O29" s="1180">
        <f>(Daten!H15)</f>
        <v>110</v>
      </c>
    </row>
    <row r="30" spans="1:16" ht="12" customHeight="1" x14ac:dyDescent="0.2">
      <c r="C30" s="1176" t="str">
        <f>(Daten!G16)</f>
        <v>Beiträge der steuerstarken Gemeinden</v>
      </c>
      <c r="D30" s="1176"/>
      <c r="E30" s="1176"/>
      <c r="F30" s="1177"/>
      <c r="G30" s="1176"/>
      <c r="H30" s="1176"/>
      <c r="I30" s="1176"/>
      <c r="J30" s="1176"/>
      <c r="K30" s="1204" t="str">
        <f>LEFT(Daten!I3,4)</f>
        <v>2017</v>
      </c>
      <c r="L30" s="1178">
        <f ca="1">SUM(Daten!I16)</f>
        <v>0.93</v>
      </c>
      <c r="M30" s="1179"/>
      <c r="N30" s="8"/>
      <c r="O30" s="1180">
        <f>(Daten!H16)</f>
        <v>111</v>
      </c>
    </row>
    <row r="31" spans="1:16" ht="12" customHeight="1" x14ac:dyDescent="0.2">
      <c r="C31" s="1200" t="str">
        <f>(Daten!G17)</f>
        <v>Abschöpfungsfaktor fix x%</v>
      </c>
      <c r="D31" s="1176"/>
      <c r="E31" s="1176"/>
      <c r="F31" s="1178"/>
      <c r="G31" s="1176"/>
      <c r="H31" s="1176"/>
      <c r="I31" s="1176"/>
      <c r="J31" s="1176"/>
      <c r="K31" s="1176"/>
      <c r="L31" s="1178">
        <f ca="1">SUM(Daten!I17)</f>
        <v>1</v>
      </c>
      <c r="M31" s="8"/>
      <c r="N31" s="8"/>
      <c r="O31" s="1180">
        <f>(Daten!H17)</f>
        <v>112</v>
      </c>
    </row>
    <row r="32" spans="1:16" s="42" customFormat="1" ht="12" customHeight="1" x14ac:dyDescent="0.2">
      <c r="A32" s="1089"/>
      <c r="C32" s="1176" t="str">
        <f>(Daten!G18)</f>
        <v>Anpassung Grenzsatz</v>
      </c>
      <c r="D32" s="1176"/>
      <c r="E32" s="1176"/>
      <c r="F32" s="1178"/>
      <c r="G32" s="1176"/>
      <c r="H32" s="1176"/>
      <c r="I32" s="1176"/>
      <c r="J32" s="1176"/>
      <c r="K32" s="1176"/>
      <c r="L32" s="1197">
        <f ca="1">SUM(Daten!I18)</f>
        <v>1</v>
      </c>
      <c r="M32" s="8"/>
      <c r="N32" s="8"/>
      <c r="O32" s="1180">
        <f>(Daten!H18)</f>
        <v>114</v>
      </c>
      <c r="P32"/>
    </row>
    <row r="33" spans="3:16" ht="12" customHeight="1" x14ac:dyDescent="0.2">
      <c r="C33" s="1176" t="str">
        <f>(Daten!G19)</f>
        <v>Neutrale Zone bis 90 %</v>
      </c>
      <c r="D33" s="1176"/>
      <c r="E33" s="1176"/>
      <c r="F33" s="1178"/>
      <c r="G33" s="1176"/>
      <c r="H33" s="1176"/>
      <c r="I33" s="1176"/>
      <c r="J33" s="1176"/>
      <c r="K33" s="1176"/>
      <c r="L33" s="1178">
        <f ca="1">SUM(Daten!I19)</f>
        <v>0.9</v>
      </c>
      <c r="M33" s="1186"/>
      <c r="N33" s="76"/>
      <c r="O33" s="1180">
        <f>(Daten!H19)</f>
        <v>116</v>
      </c>
      <c r="P33" s="42"/>
    </row>
    <row r="34" spans="3:16" s="200" customFormat="1" ht="12" customHeight="1" x14ac:dyDescent="0.2">
      <c r="C34" s="1176"/>
      <c r="D34" s="1176"/>
      <c r="E34" s="1176"/>
      <c r="F34" s="1178"/>
      <c r="G34" s="1176"/>
      <c r="H34" s="1176"/>
      <c r="I34" s="1176"/>
      <c r="J34" s="1176"/>
      <c r="K34" s="1176"/>
      <c r="L34" s="1178"/>
      <c r="M34" s="1186"/>
      <c r="N34" s="76"/>
      <c r="O34" s="1180"/>
      <c r="P34"/>
    </row>
    <row r="35" spans="3:16" ht="12" customHeight="1" x14ac:dyDescent="0.2">
      <c r="C35" s="1200" t="str">
        <f>(Daten!G21)</f>
        <v>Beitrag Kanton Fix</v>
      </c>
      <c r="D35" s="1176"/>
      <c r="E35" s="1176"/>
      <c r="F35" s="1178"/>
      <c r="G35" s="1176"/>
      <c r="H35" s="1176"/>
      <c r="I35" s="1176"/>
      <c r="J35" s="1176"/>
      <c r="K35" s="1176"/>
      <c r="L35" s="1192" t="str">
        <f ca="1">(Daten!I21)</f>
        <v>nein</v>
      </c>
      <c r="M35" s="8"/>
      <c r="N35" s="8"/>
      <c r="O35" s="1180">
        <f>(Daten!H21)</f>
        <v>140</v>
      </c>
      <c r="P35" s="200"/>
    </row>
    <row r="36" spans="3:16" s="42" customFormat="1" ht="12" customHeight="1" x14ac:dyDescent="0.2">
      <c r="C36" s="1200" t="str">
        <f>(Daten!G22)</f>
        <v>Anteil Kanton Finanzausgleich (mit Gewichtung)</v>
      </c>
      <c r="D36" s="1176"/>
      <c r="E36" s="1176"/>
      <c r="F36" s="1178"/>
      <c r="G36" s="1176"/>
      <c r="H36" s="1176"/>
      <c r="I36" s="1176"/>
      <c r="J36" s="1176"/>
      <c r="K36" s="1176"/>
      <c r="L36" s="1192">
        <f ca="1">(Daten!I22)</f>
        <v>0.16</v>
      </c>
      <c r="M36" s="8"/>
      <c r="N36" s="8"/>
      <c r="O36" s="1180">
        <f>(Daten!H22)</f>
        <v>142</v>
      </c>
      <c r="P36"/>
    </row>
    <row r="37" spans="3:16" ht="12" customHeight="1" x14ac:dyDescent="0.2">
      <c r="C37" s="1176" t="str">
        <f>(Daten!G23)</f>
        <v>Beitrage Kanton</v>
      </c>
      <c r="D37" s="1176"/>
      <c r="E37" s="1176"/>
      <c r="F37" s="1181"/>
      <c r="G37" s="1176"/>
      <c r="H37" s="1182"/>
      <c r="I37" s="1182"/>
      <c r="J37" s="1176"/>
      <c r="K37" s="1176"/>
      <c r="L37" s="1178">
        <f ca="1">SUM(Daten!I23)</f>
        <v>1</v>
      </c>
      <c r="M37" s="1183"/>
      <c r="N37" s="1184"/>
      <c r="O37" s="1180">
        <f>(Daten!H23)</f>
        <v>144</v>
      </c>
      <c r="P37" s="42"/>
    </row>
    <row r="38" spans="3:16" ht="12" customHeight="1" x14ac:dyDescent="0.2">
      <c r="C38" s="1200" t="str">
        <f>(Daten!G24)</f>
        <v>Beitrag Kanton Fix: Höhe festlegen</v>
      </c>
      <c r="D38" s="1176"/>
      <c r="E38" s="1176"/>
      <c r="F38" s="1178"/>
      <c r="G38" s="1176"/>
      <c r="H38" s="1176"/>
      <c r="I38" s="1176"/>
      <c r="J38" s="1176"/>
      <c r="K38" s="1176"/>
      <c r="L38" s="1202">
        <f ca="1">SUM(Daten!I24)</f>
        <v>8000000</v>
      </c>
      <c r="M38" s="8"/>
      <c r="N38" s="8"/>
      <c r="O38" s="1180">
        <f>(Daten!H24)</f>
        <v>146</v>
      </c>
    </row>
    <row r="39" spans="3:16" ht="12" customHeight="1" x14ac:dyDescent="0.2">
      <c r="C39" s="1200"/>
      <c r="D39" s="1176"/>
      <c r="E39" s="1176"/>
      <c r="F39" s="1178"/>
      <c r="G39" s="1176"/>
      <c r="H39" s="1176"/>
      <c r="I39" s="1176"/>
      <c r="J39" s="1176"/>
      <c r="K39" s="1176"/>
      <c r="L39" s="1202"/>
      <c r="M39" s="8"/>
      <c r="N39" s="8"/>
      <c r="O39" s="1180"/>
    </row>
    <row r="40" spans="3:16" s="200" customFormat="1" ht="12" customHeight="1" x14ac:dyDescent="0.2">
      <c r="C40" s="1176" t="str">
        <f>(Daten!G26)</f>
        <v>Ausgleich bevölkerungsschwache Gemeinden</v>
      </c>
      <c r="D40" s="1176"/>
      <c r="E40" s="1176"/>
      <c r="F40" s="1189"/>
      <c r="G40" s="1182"/>
      <c r="H40" s="1182"/>
      <c r="I40" s="1190"/>
      <c r="J40" s="1176"/>
      <c r="K40" s="1176"/>
      <c r="L40" s="1192" t="str">
        <f ca="1">(Daten!I26)</f>
        <v>ja</v>
      </c>
      <c r="M40" s="1179"/>
      <c r="N40" s="1191"/>
      <c r="O40" s="1180">
        <f>(Daten!H26)</f>
        <v>200</v>
      </c>
      <c r="P40"/>
    </row>
    <row r="41" spans="3:16" x14ac:dyDescent="0.2">
      <c r="C41" s="1176" t="str">
        <f>(Daten!G27)</f>
        <v>zusätzlicher Ausgleich für bevölkerungsschwache Gemeinden bis EW</v>
      </c>
      <c r="D41" s="1176"/>
      <c r="E41" s="1176"/>
      <c r="F41" s="1189"/>
      <c r="G41" s="1182"/>
      <c r="H41" s="1182"/>
      <c r="I41" s="1190"/>
      <c r="J41" s="1176"/>
      <c r="K41" s="1176"/>
      <c r="L41" s="1193">
        <f ca="1">SUM(Daten!I27)</f>
        <v>1680</v>
      </c>
      <c r="M41" s="295"/>
      <c r="N41" s="1184"/>
      <c r="O41" s="1180">
        <f>(Daten!H27)</f>
        <v>202</v>
      </c>
      <c r="P41" s="200"/>
    </row>
    <row r="42" spans="3:16" ht="12" customHeight="1" x14ac:dyDescent="0.2">
      <c r="C42" s="1176" t="str">
        <f>(Daten!G28)</f>
        <v>Ausgleich bis max. durchschnittliche Einwohner</v>
      </c>
      <c r="D42" s="1176"/>
      <c r="E42" s="1176"/>
      <c r="F42" s="1178"/>
      <c r="G42" s="1176"/>
      <c r="H42" s="1176"/>
      <c r="I42" s="1176"/>
      <c r="J42" s="1176"/>
      <c r="K42" s="1176"/>
      <c r="L42" s="1192" t="str">
        <f ca="1">(Daten!I28)</f>
        <v>ja</v>
      </c>
      <c r="M42" s="8"/>
      <c r="N42" s="8"/>
      <c r="O42" s="1180">
        <f>(Daten!H28)</f>
        <v>210</v>
      </c>
    </row>
    <row r="43" spans="3:16" ht="12" customHeight="1" x14ac:dyDescent="0.2">
      <c r="C43" s="1176" t="str">
        <f>(Daten!G29)</f>
        <v>Zuschlag gewichteter Steuerfuss</v>
      </c>
      <c r="D43" s="1176"/>
      <c r="E43" s="1176"/>
      <c r="F43" s="1178"/>
      <c r="G43" s="1176"/>
      <c r="H43" s="1176"/>
      <c r="I43" s="1176"/>
      <c r="J43" s="1176"/>
      <c r="K43" s="1176"/>
      <c r="L43" s="1196">
        <f ca="1">SUM(Daten!I29)</f>
        <v>0</v>
      </c>
      <c r="M43" s="8"/>
      <c r="N43" s="8"/>
      <c r="O43" s="1180">
        <f>(Daten!H29)</f>
        <v>220</v>
      </c>
    </row>
    <row r="44" spans="3:16" ht="12" customHeight="1" x14ac:dyDescent="0.2">
      <c r="C44" s="1176" t="str">
        <f>(Daten!G30)</f>
        <v>Finanzkraftausgleich bis max. 82 %</v>
      </c>
      <c r="D44" s="1176"/>
      <c r="E44" s="1176"/>
      <c r="F44" s="1189"/>
      <c r="G44" s="1182"/>
      <c r="H44" s="1182"/>
      <c r="I44" s="1190"/>
      <c r="J44" s="1176"/>
      <c r="K44" s="1176"/>
      <c r="L44" s="1178">
        <f ca="1">SUM(Daten!I30)</f>
        <v>0.82</v>
      </c>
      <c r="M44" s="1179"/>
      <c r="N44" s="1191"/>
      <c r="O44" s="1180">
        <f>(Daten!H30)</f>
        <v>230</v>
      </c>
    </row>
    <row r="45" spans="3:16" ht="12" customHeight="1" x14ac:dyDescent="0.2"/>
    <row r="46" spans="3:16" ht="12" customHeight="1" x14ac:dyDescent="0.2">
      <c r="C46" s="1176" t="str">
        <f>(Daten!G32)</f>
        <v>Wohnbevölkerung  Ausgleich</v>
      </c>
      <c r="D46" s="1176"/>
      <c r="E46" s="1176"/>
      <c r="F46" s="1178"/>
      <c r="G46" s="1176"/>
      <c r="H46" s="1176"/>
      <c r="I46" s="1176"/>
      <c r="J46" s="1176"/>
      <c r="K46" s="1176"/>
      <c r="L46" s="1197" t="str">
        <f ca="1">(Daten!I32)</f>
        <v>nein</v>
      </c>
      <c r="M46" s="8"/>
      <c r="N46" s="8"/>
      <c r="O46" s="1180">
        <f>(Daten!H32)</f>
        <v>300</v>
      </c>
    </row>
    <row r="47" spans="3:16" ht="12" customHeight="1" x14ac:dyDescent="0.2">
      <c r="C47" s="1176" t="str">
        <f>(Daten!G33)</f>
        <v>Wohnbevölkerung  Ausgleich: x % vom Durchschnitt Einwohner</v>
      </c>
      <c r="D47" s="1176"/>
      <c r="E47" s="1176"/>
      <c r="F47" s="1178"/>
      <c r="G47" s="1176"/>
      <c r="H47" s="1176"/>
      <c r="I47" s="1176"/>
      <c r="J47" s="1176"/>
      <c r="K47" s="1176"/>
      <c r="L47" s="1197">
        <f ca="1">SUM(Daten!I33)</f>
        <v>0.7</v>
      </c>
      <c r="M47" s="8"/>
      <c r="N47" s="8"/>
      <c r="O47" s="1180">
        <f>(Daten!H33)</f>
        <v>302</v>
      </c>
    </row>
    <row r="48" spans="3:16" ht="12" customHeight="1" x14ac:dyDescent="0.2">
      <c r="C48" s="1176" t="str">
        <f>(Daten!G34)</f>
        <v>Wohnbevölkerung  Ausgleich absolut in CHF</v>
      </c>
      <c r="D48" s="1176"/>
      <c r="E48" s="1176"/>
      <c r="F48" s="1178"/>
      <c r="G48" s="1176"/>
      <c r="H48" s="1176"/>
      <c r="I48" s="1176"/>
      <c r="J48" s="1176"/>
      <c r="K48" s="1176"/>
      <c r="L48" s="1197" t="str">
        <f ca="1">(Daten!I34)</f>
        <v>ja</v>
      </c>
      <c r="M48" s="8"/>
      <c r="N48" s="8"/>
      <c r="O48" s="1180">
        <f>(Daten!H34)</f>
        <v>304</v>
      </c>
    </row>
    <row r="49" spans="3:17" ht="12" customHeight="1" x14ac:dyDescent="0.2">
      <c r="C49" s="1176" t="str">
        <f>(Daten!G35)</f>
        <v>Wohnbevölkerung  Ausgleich: absolut in CHF</v>
      </c>
      <c r="D49" s="1176"/>
      <c r="E49" s="1176"/>
      <c r="F49" s="1178"/>
      <c r="G49" s="1176"/>
      <c r="H49" s="1176"/>
      <c r="I49" s="1176"/>
      <c r="J49" s="1176"/>
      <c r="K49" s="1176"/>
      <c r="L49" s="1199">
        <f ca="1">SUM(Daten!I35)</f>
        <v>1800000</v>
      </c>
      <c r="M49" s="8"/>
      <c r="N49" s="8"/>
      <c r="O49" s="1180">
        <f>(Daten!H35)</f>
        <v>306</v>
      </c>
    </row>
    <row r="50" spans="3:17" ht="12" customHeight="1" x14ac:dyDescent="0.2">
      <c r="C50" s="1176" t="str">
        <f>(Daten!G36)</f>
        <v>Wohnbevölkerung  Ausgleich: x % vom Kantonsbeitrag</v>
      </c>
      <c r="D50" s="1176"/>
      <c r="E50" s="1176"/>
      <c r="F50" s="1178"/>
      <c r="G50" s="1176"/>
      <c r="H50" s="1176"/>
      <c r="I50" s="1176"/>
      <c r="J50" s="1176"/>
      <c r="K50" s="1176"/>
      <c r="L50" s="1197">
        <f ca="1">SUM(Daten!I36)</f>
        <v>0.1</v>
      </c>
      <c r="M50" s="8"/>
      <c r="N50" s="8"/>
      <c r="O50" s="1180">
        <f>(Daten!H36)</f>
        <v>308</v>
      </c>
    </row>
    <row r="51" spans="3:17" ht="12" customHeight="1" x14ac:dyDescent="0.2">
      <c r="C51" s="1176" t="str">
        <f>(Daten!G37)</f>
        <v>Wohnbevölkerung  Ausgleich: max. x % aller Finanzausgleichsmittel</v>
      </c>
      <c r="D51" s="1176"/>
      <c r="E51" s="1176"/>
      <c r="F51" s="1178"/>
      <c r="G51" s="1176"/>
      <c r="H51" s="1176"/>
      <c r="I51" s="1176"/>
      <c r="J51" s="1176"/>
      <c r="K51" s="1176"/>
      <c r="L51" s="1197">
        <f ca="1">SUM(Daten!I37)</f>
        <v>0.1</v>
      </c>
      <c r="M51" s="8"/>
      <c r="N51" s="8"/>
      <c r="O51" s="1180">
        <f>(Daten!H37)</f>
        <v>310</v>
      </c>
    </row>
    <row r="52" spans="3:17" s="200" customFormat="1" ht="12" customHeight="1" x14ac:dyDescent="0.2">
      <c r="C52" s="1176"/>
      <c r="D52" s="1176"/>
      <c r="E52" s="1176"/>
      <c r="F52" s="1178"/>
      <c r="G52" s="1176"/>
      <c r="H52" s="1176"/>
      <c r="I52" s="1176"/>
      <c r="J52" s="1176"/>
      <c r="K52" s="1176"/>
      <c r="L52" s="1197"/>
      <c r="M52" s="8"/>
      <c r="N52" s="8"/>
      <c r="O52" s="1180"/>
      <c r="P52"/>
    </row>
    <row r="53" spans="3:17" ht="12" customHeight="1" x14ac:dyDescent="0.2">
      <c r="C53" s="1176" t="str">
        <f>(Daten!G39)</f>
        <v>Lastenausgleich Volksschule NEU</v>
      </c>
      <c r="D53" s="1176"/>
      <c r="E53" s="1176"/>
      <c r="F53" s="1178"/>
      <c r="G53" s="1176"/>
      <c r="H53" s="1176"/>
      <c r="I53" s="1176"/>
      <c r="J53" s="1176"/>
      <c r="K53" s="1176"/>
      <c r="L53" s="1197" t="str">
        <f ca="1">(Daten!I39)</f>
        <v>nein</v>
      </c>
      <c r="M53" s="8"/>
      <c r="N53" s="8"/>
      <c r="O53" s="1180">
        <f>(Daten!H39)</f>
        <v>400</v>
      </c>
      <c r="P53" s="200"/>
    </row>
    <row r="54" spans="3:17" s="200" customFormat="1" ht="12" customHeight="1" x14ac:dyDescent="0.2">
      <c r="C54" s="1176" t="str">
        <f>(Daten!G40)</f>
        <v>Lastenausgleich Volksschule NEU Variante
V1 = Aufwand pro Einwohner
V2 = ungewichtete Verteilung ø/Schüler
V3 = gewichtete Verteilung ø/Schüler
V4 = überdurchschnittliche Schülerquote</v>
      </c>
      <c r="D54" s="1176"/>
      <c r="E54" s="1176"/>
      <c r="F54" s="1178"/>
      <c r="G54" s="1176"/>
      <c r="H54" s="1176"/>
      <c r="I54" s="1176"/>
      <c r="J54" s="1176"/>
      <c r="K54" s="1176"/>
      <c r="L54" s="1197" t="str">
        <f ca="1">(Daten!I40)</f>
        <v>V4</v>
      </c>
      <c r="M54" s="8"/>
      <c r="N54" s="8"/>
      <c r="O54" s="1180">
        <f>(Daten!H40)</f>
        <v>402</v>
      </c>
      <c r="P54"/>
    </row>
    <row r="55" spans="3:17" s="200" customFormat="1" ht="12" customHeight="1" x14ac:dyDescent="0.2">
      <c r="C55" s="1176" t="str">
        <f>(Daten!G41)</f>
        <v>Anteil Finanzkraft 100% PG oder EHG (Wenn LA Volksschule NEU)</v>
      </c>
      <c r="D55" s="1176"/>
      <c r="E55" s="1176"/>
      <c r="F55" s="1178"/>
      <c r="G55" s="1176"/>
      <c r="H55" s="1176"/>
      <c r="I55" s="1176"/>
      <c r="J55" s="1176"/>
      <c r="K55" s="1176"/>
      <c r="L55" s="1197" t="str">
        <f ca="1">(Daten!I41)</f>
        <v>ja</v>
      </c>
      <c r="M55" s="8"/>
      <c r="N55" s="8"/>
      <c r="O55" s="1180">
        <f>(Daten!H41)</f>
        <v>404</v>
      </c>
      <c r="P55"/>
    </row>
    <row r="56" spans="3:17" ht="12" customHeight="1" x14ac:dyDescent="0.2">
      <c r="C56" s="1176" t="str">
        <f>(Daten!G42)</f>
        <v>LA Volksschule  Ausgleich absolut in CHF</v>
      </c>
      <c r="D56" s="1176"/>
      <c r="E56" s="1176"/>
      <c r="F56" s="1178"/>
      <c r="G56" s="1176"/>
      <c r="H56" s="1176"/>
      <c r="I56" s="1176"/>
      <c r="J56" s="1176"/>
      <c r="K56" s="1176"/>
      <c r="L56" s="1197" t="str">
        <f ca="1">(Daten!I42)</f>
        <v>nein</v>
      </c>
      <c r="M56" s="8"/>
      <c r="N56" s="8"/>
      <c r="O56" s="1180">
        <f>(Daten!H42)</f>
        <v>406</v>
      </c>
    </row>
    <row r="57" spans="3:17" ht="12" customHeight="1" x14ac:dyDescent="0.2">
      <c r="C57" s="1176" t="str">
        <f>(Daten!G43)</f>
        <v>LA Volksschule  Ausgleich: absolut in CHF (im Maximum øIst-Aufwand x Anzahl Schüler über ø Schülerquote pro ø Einwohner)</v>
      </c>
      <c r="D57" s="1176"/>
      <c r="E57" s="1176"/>
      <c r="F57" s="1178"/>
      <c r="G57" s="1176"/>
      <c r="H57" s="1176"/>
      <c r="I57" s="1176"/>
      <c r="J57" s="1176"/>
      <c r="K57" s="1176"/>
      <c r="L57" s="1199">
        <f ca="1">(Daten!I43)</f>
        <v>5400000</v>
      </c>
      <c r="M57" s="8"/>
      <c r="N57" s="8"/>
      <c r="O57" s="1180">
        <f>(Daten!H43)</f>
        <v>408</v>
      </c>
    </row>
    <row r="58" spans="3:17" ht="12" customHeight="1" x14ac:dyDescent="0.2">
      <c r="C58" s="1176" t="str">
        <f>(Daten!G44)</f>
        <v>LA Volksschule  Ausgleich: x % vom Kantonsbeitrag</v>
      </c>
      <c r="D58" s="1176"/>
      <c r="E58" s="1176"/>
      <c r="F58" s="1178"/>
      <c r="G58" s="1176"/>
      <c r="H58" s="1176"/>
      <c r="I58" s="1176"/>
      <c r="J58" s="1176"/>
      <c r="K58" s="1176"/>
      <c r="L58" s="1197">
        <f ca="1">(Daten!I44)</f>
        <v>0.6</v>
      </c>
      <c r="M58" s="8"/>
      <c r="N58" s="8"/>
      <c r="O58" s="1180">
        <f>(Daten!H44)</f>
        <v>410</v>
      </c>
    </row>
    <row r="59" spans="3:17" ht="12" customHeight="1" x14ac:dyDescent="0.2">
      <c r="C59" s="1176" t="str">
        <f>(Daten!G45)</f>
        <v>LA Volksschule  Ausgleich: max. x % aller Finanzausgleichsmittel</v>
      </c>
      <c r="D59" s="1176"/>
      <c r="E59" s="1176"/>
      <c r="F59" s="1178"/>
      <c r="G59" s="1176"/>
      <c r="H59" s="1176"/>
      <c r="I59" s="1176"/>
      <c r="J59" s="1176"/>
      <c r="K59" s="1176"/>
      <c r="L59" s="1197">
        <f ca="1">(Daten!I45)</f>
        <v>0.3</v>
      </c>
      <c r="M59" s="8"/>
      <c r="N59" s="8"/>
      <c r="O59" s="1180">
        <f>(Daten!H45)</f>
        <v>412</v>
      </c>
    </row>
    <row r="60" spans="3:17" ht="12" customHeight="1" x14ac:dyDescent="0.2">
      <c r="C60" s="1176" t="str">
        <f>(Daten!G46)</f>
        <v>Finanzkraftausgleich gerechnet
Wenn "400" und "406"  gleich "ja", dann Restgrösse</v>
      </c>
      <c r="D60" s="1176"/>
      <c r="E60" s="1176"/>
      <c r="F60" s="1178"/>
      <c r="G60" s="1176"/>
      <c r="H60" s="1176"/>
      <c r="I60" s="1176"/>
      <c r="J60" s="1176"/>
      <c r="K60" s="1176"/>
      <c r="L60" s="1197" t="str">
        <f ca="1">(Daten!I46)</f>
        <v>nein</v>
      </c>
      <c r="M60" s="8"/>
      <c r="N60" s="8"/>
      <c r="O60" s="1180">
        <f>(Daten!H46)</f>
        <v>414</v>
      </c>
    </row>
    <row r="61" spans="3:17" ht="12" customHeight="1" x14ac:dyDescent="0.2">
      <c r="C61" s="1176" t="str">
        <f>(Daten!G47)</f>
        <v>Finanzkraftausgleich gerechnet (Index für Restgrösse)</v>
      </c>
      <c r="D61" s="1176"/>
      <c r="E61" s="1176"/>
      <c r="F61" s="1178"/>
      <c r="G61" s="1176"/>
      <c r="H61" s="1176"/>
      <c r="I61" s="1176"/>
      <c r="J61" s="1176"/>
      <c r="K61" s="1176"/>
      <c r="L61" s="1459">
        <f ca="1">Daten!I47</f>
        <v>0.89950000000000008</v>
      </c>
      <c r="M61" s="8"/>
      <c r="N61" s="8"/>
      <c r="O61" s="1180">
        <f>(Daten!H47)</f>
        <v>415</v>
      </c>
    </row>
    <row r="62" spans="3:17" s="200" customFormat="1" ht="12" customHeight="1" x14ac:dyDescent="0.2">
      <c r="C62" s="1176"/>
      <c r="D62" s="1176"/>
      <c r="E62" s="1176"/>
      <c r="F62" s="1178"/>
      <c r="G62" s="1176"/>
      <c r="H62" s="1176"/>
      <c r="I62" s="1176"/>
      <c r="J62" s="1176"/>
      <c r="K62" s="1176"/>
      <c r="L62" s="1197"/>
      <c r="M62" s="8"/>
      <c r="N62" s="8"/>
      <c r="O62" s="1180"/>
    </row>
    <row r="63" spans="3:17" s="200" customFormat="1" ht="12" customHeight="1" x14ac:dyDescent="0.2">
      <c r="C63" s="1176" t="str">
        <f>(Daten!G49)</f>
        <v>Normaufwand</v>
      </c>
      <c r="D63" s="1176"/>
      <c r="E63" s="1176"/>
      <c r="F63" s="1178"/>
      <c r="G63" s="1176"/>
      <c r="H63" s="1176"/>
      <c r="I63" s="1176"/>
      <c r="J63" s="1176"/>
      <c r="K63" s="1176"/>
      <c r="L63" s="1178">
        <f ca="1">SUM(Daten!I49)</f>
        <v>0.92</v>
      </c>
      <c r="M63" s="1179"/>
      <c r="N63" s="8"/>
      <c r="O63" s="1180">
        <f>(Daten!H49)</f>
        <v>600</v>
      </c>
      <c r="Q63" s="1176"/>
    </row>
    <row r="64" spans="3:17" ht="12" customHeight="1" x14ac:dyDescent="0.2">
      <c r="C64" s="1176" t="str">
        <f>(Daten!G50)</f>
        <v>Zuschlag Normsteuerertrag (Faktor)</v>
      </c>
      <c r="D64" s="1176"/>
      <c r="E64" s="1176"/>
      <c r="F64" s="1178"/>
      <c r="G64" s="1176"/>
      <c r="H64" s="1176"/>
      <c r="I64" s="1176"/>
      <c r="J64" s="1176"/>
      <c r="K64" s="1176"/>
      <c r="L64" s="1178">
        <f ca="1">SUM(Daten!I50)</f>
        <v>0.1</v>
      </c>
      <c r="M64" s="8"/>
      <c r="N64" s="8"/>
      <c r="O64" s="1180">
        <f>(Daten!H50)</f>
        <v>600</v>
      </c>
      <c r="P64" s="200"/>
      <c r="Q64" s="1176"/>
    </row>
    <row r="65" spans="3:15" ht="12" customHeight="1" x14ac:dyDescent="0.2">
      <c r="C65" s="1176"/>
      <c r="D65" s="1176"/>
      <c r="E65" s="1176"/>
      <c r="F65" s="1178"/>
      <c r="G65" s="1176"/>
      <c r="H65" s="1176"/>
      <c r="I65" s="1176"/>
      <c r="J65" s="1176"/>
      <c r="K65" s="1176"/>
      <c r="L65" s="1178"/>
      <c r="M65" s="1179"/>
      <c r="N65" s="8"/>
      <c r="O65" s="1180"/>
    </row>
    <row r="66" spans="3:15" ht="12" customHeight="1" x14ac:dyDescent="0.2">
      <c r="C66" s="1176" t="str">
        <f>(Daten!G52)</f>
        <v>Wildbachverbauungen, Abschreibung</v>
      </c>
      <c r="D66" s="1176"/>
      <c r="E66" s="1176"/>
      <c r="F66" s="1178"/>
      <c r="G66" s="1176"/>
      <c r="H66" s="1176"/>
      <c r="I66" s="1176"/>
      <c r="J66" s="1176"/>
      <c r="K66" s="1176"/>
      <c r="L66" s="1178">
        <f ca="1">SUM(Daten!I52)</f>
        <v>0.04</v>
      </c>
      <c r="M66" s="1179"/>
      <c r="N66" s="1194"/>
      <c r="O66" s="1180">
        <f>(Daten!H52)</f>
        <v>700</v>
      </c>
    </row>
    <row r="67" spans="3:15" ht="12" customHeight="1" x14ac:dyDescent="0.2">
      <c r="C67" s="1176" t="str">
        <f>(Daten!G53)</f>
        <v>Naturkatastrophen, Abschreibung</v>
      </c>
      <c r="D67" s="1176"/>
      <c r="E67" s="1176"/>
      <c r="F67" s="1176"/>
      <c r="G67" s="1176"/>
      <c r="H67" s="1176"/>
      <c r="I67" s="1176"/>
      <c r="J67" s="1176"/>
      <c r="K67" s="1176"/>
      <c r="L67" s="1178">
        <f ca="1">SUM(Daten!I53)</f>
        <v>0.1</v>
      </c>
      <c r="M67" s="1179"/>
      <c r="N67" s="8"/>
      <c r="O67" s="1180">
        <f>(Daten!H53)</f>
        <v>702</v>
      </c>
    </row>
    <row r="68" spans="3:15" ht="12" customHeight="1" x14ac:dyDescent="0.2">
      <c r="C68" s="1176" t="str">
        <f>(Daten!G54)</f>
        <v>Wildbachverbauungen, Zins</v>
      </c>
      <c r="D68" s="1176"/>
      <c r="E68" s="1176"/>
      <c r="F68" s="1176"/>
      <c r="G68" s="1176"/>
      <c r="H68" s="1176"/>
      <c r="I68" s="1176"/>
      <c r="J68" s="1176"/>
      <c r="K68" s="1176"/>
      <c r="L68" s="1178">
        <f ca="1">SUM(Daten!I54)</f>
        <v>0.02</v>
      </c>
      <c r="M68" s="1179"/>
      <c r="N68" s="8"/>
      <c r="O68" s="1180">
        <f>(Daten!H54)</f>
        <v>704</v>
      </c>
    </row>
    <row r="69" spans="3:15" x14ac:dyDescent="0.2">
      <c r="C69" s="1176"/>
      <c r="D69" s="1176"/>
      <c r="E69" s="1176"/>
      <c r="F69" s="1176"/>
      <c r="G69" s="1176"/>
      <c r="H69" s="1176"/>
      <c r="I69" s="1176"/>
      <c r="J69" s="1176"/>
      <c r="K69" s="1176"/>
      <c r="L69" s="1178"/>
      <c r="M69" s="1179"/>
      <c r="N69" s="8"/>
      <c r="O69" s="1180"/>
    </row>
    <row r="70" spans="3:15" x14ac:dyDescent="0.2">
      <c r="C70" s="1200" t="str">
        <f>(Daten!G56)</f>
        <v>Ressourcenausgleich nur Gemeinden</v>
      </c>
      <c r="D70" s="1176"/>
      <c r="E70" s="1176"/>
      <c r="F70" s="1178"/>
      <c r="G70" s="1176"/>
      <c r="H70" s="1176"/>
      <c r="I70" s="1176"/>
      <c r="J70" s="1176"/>
      <c r="K70" s="1176"/>
      <c r="L70" s="1198" t="str">
        <f>(Daten!I56)</f>
        <v>nein</v>
      </c>
      <c r="M70" s="8"/>
      <c r="N70" s="8"/>
      <c r="O70" s="1180">
        <f>(Daten!H56)</f>
        <v>800</v>
      </c>
    </row>
    <row r="71" spans="3:15" x14ac:dyDescent="0.2">
      <c r="C71" s="1200" t="str">
        <f>(Daten!G57)</f>
        <v>RA nur GD: Ausgleich in %</v>
      </c>
      <c r="D71" s="1176"/>
      <c r="E71" s="1176"/>
      <c r="F71" s="1178"/>
      <c r="G71" s="1176"/>
      <c r="H71" s="1176"/>
      <c r="I71" s="1176"/>
      <c r="J71" s="1176"/>
      <c r="K71" s="1176"/>
      <c r="L71" s="1197">
        <f ca="1">SUM(Daten!I57)</f>
        <v>0.84</v>
      </c>
      <c r="M71" s="8"/>
      <c r="N71" s="8"/>
      <c r="O71" s="1180">
        <f>(Daten!H57)</f>
        <v>802</v>
      </c>
    </row>
    <row r="72" spans="3:15" x14ac:dyDescent="0.2">
      <c r="O72" s="1175"/>
    </row>
    <row r="73" spans="3:15" x14ac:dyDescent="0.2">
      <c r="C73" s="948" t="s">
        <v>359</v>
      </c>
      <c r="D73" s="947"/>
      <c r="E73" s="947"/>
      <c r="F73" s="947"/>
      <c r="G73" s="947"/>
      <c r="H73" s="947"/>
      <c r="I73" s="947"/>
      <c r="J73" s="947"/>
      <c r="K73" s="947"/>
      <c r="L73" s="947"/>
      <c r="O73" s="1175"/>
    </row>
  </sheetData>
  <phoneticPr fontId="0" type="noConversion"/>
  <pageMargins left="0.59055118110236227" right="0.59055118110236227" top="0.27559055118110237" bottom="0.51181102362204722" header="0.51181102362204722" footer="0.31496062992125984"/>
  <pageSetup paperSize="9" scale="75" orientation="portrait" r:id="rId1"/>
  <headerFooter alignWithMargins="0">
    <oddFooter xml:space="preserve">&amp;C&amp;8Finanzausgleich / &amp;F / &amp;A / &amp;D 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rgb="FF92D050"/>
    <pageSetUpPr fitToPage="1"/>
  </sheetPr>
  <dimension ref="A1:O39"/>
  <sheetViews>
    <sheetView topLeftCell="B1" zoomScaleNormal="100" workbookViewId="0">
      <selection activeCell="L24" sqref="L24"/>
    </sheetView>
  </sheetViews>
  <sheetFormatPr baseColWidth="10" defaultRowHeight="14.25" x14ac:dyDescent="0.2"/>
  <cols>
    <col min="1" max="1" width="43.875" customWidth="1"/>
    <col min="2" max="2" width="6.625" style="974" bestFit="1" customWidth="1"/>
    <col min="3" max="4" width="13.375" customWidth="1"/>
    <col min="5" max="5" width="16.625" customWidth="1"/>
    <col min="7" max="7" width="43.875" customWidth="1"/>
    <col min="8" max="8" width="6.625" style="974" bestFit="1" customWidth="1"/>
    <col min="9" max="9" width="13.375" customWidth="1"/>
    <col min="10" max="10" width="7.875" bestFit="1" customWidth="1"/>
    <col min="12" max="12" width="43.875" customWidth="1"/>
    <col min="13" max="13" width="6.625" style="974" bestFit="1" customWidth="1"/>
    <col min="14" max="14" width="13.375" customWidth="1"/>
    <col min="15" max="15" width="7.875" bestFit="1" customWidth="1"/>
  </cols>
  <sheetData>
    <row r="1" spans="1:15" ht="18" x14ac:dyDescent="0.25">
      <c r="A1" s="13" t="str">
        <f>II!A1</f>
        <v>KANTON NIDWALDEN</v>
      </c>
      <c r="G1" s="13"/>
      <c r="L1" s="13"/>
    </row>
    <row r="2" spans="1:15" ht="6.75" customHeight="1" x14ac:dyDescent="0.2"/>
    <row r="3" spans="1:15" ht="15" x14ac:dyDescent="0.2">
      <c r="A3" s="1" t="str">
        <f>II!A3</f>
        <v>FINANZAUSGLEICH 2017</v>
      </c>
      <c r="B3" s="72"/>
      <c r="G3" s="1"/>
      <c r="H3" s="72"/>
      <c r="L3" s="1"/>
      <c r="M3" s="72"/>
    </row>
    <row r="5" spans="1:15" s="12" customFormat="1" ht="15" x14ac:dyDescent="0.2">
      <c r="B5" s="974"/>
      <c r="H5" s="974"/>
      <c r="M5" s="974"/>
    </row>
    <row r="6" spans="1:15" s="3" customFormat="1" ht="18" x14ac:dyDescent="0.25">
      <c r="A6" s="13" t="s">
        <v>444</v>
      </c>
      <c r="B6" s="974"/>
      <c r="D6" s="968" t="s">
        <v>365</v>
      </c>
      <c r="E6" s="968" t="s">
        <v>365</v>
      </c>
      <c r="G6" s="13" t="s">
        <v>472</v>
      </c>
      <c r="H6" s="974"/>
      <c r="I6" s="1098" t="str">
        <f ca="1">Para!L23</f>
        <v>nein</v>
      </c>
      <c r="L6" s="13" t="s">
        <v>472</v>
      </c>
      <c r="M6" s="974"/>
      <c r="N6" s="1098" t="str">
        <f ca="1">Para!L23</f>
        <v>nein</v>
      </c>
    </row>
    <row r="7" spans="1:15" s="13" customFormat="1" ht="29.25" x14ac:dyDescent="0.25">
      <c r="B7" s="974"/>
      <c r="C7" s="239"/>
      <c r="D7" s="1091" t="s">
        <v>513</v>
      </c>
      <c r="E7" s="1092" t="s">
        <v>512</v>
      </c>
      <c r="H7" s="974"/>
      <c r="I7" s="239"/>
      <c r="L7" s="13" t="s">
        <v>619</v>
      </c>
      <c r="M7" s="974"/>
      <c r="N7" s="1098" t="str">
        <f ca="1">Para!L56</f>
        <v>nein</v>
      </c>
    </row>
    <row r="8" spans="1:15" s="5" customFormat="1" ht="25.5" x14ac:dyDescent="0.2">
      <c r="A8" s="5" t="s">
        <v>0</v>
      </c>
      <c r="B8" s="974" t="s">
        <v>445</v>
      </c>
      <c r="C8" s="1046" t="s">
        <v>441</v>
      </c>
      <c r="D8" s="1046" t="s">
        <v>441</v>
      </c>
      <c r="E8" s="1046" t="s">
        <v>441</v>
      </c>
      <c r="G8" s="5" t="s">
        <v>455</v>
      </c>
      <c r="H8" s="974" t="s">
        <v>445</v>
      </c>
      <c r="I8" s="1046" t="s">
        <v>351</v>
      </c>
      <c r="L8" s="5" t="s">
        <v>455</v>
      </c>
      <c r="M8" s="974" t="s">
        <v>445</v>
      </c>
      <c r="N8" s="1046" t="s">
        <v>351</v>
      </c>
    </row>
    <row r="9" spans="1:15" s="5" customFormat="1" ht="12.75" x14ac:dyDescent="0.2">
      <c r="A9" s="275"/>
      <c r="B9" s="974"/>
      <c r="C9" s="1047"/>
      <c r="D9" s="1047"/>
      <c r="E9" s="1047"/>
      <c r="G9" s="275"/>
      <c r="H9" s="974"/>
      <c r="I9" s="1047"/>
      <c r="L9" s="275"/>
      <c r="M9" s="974"/>
      <c r="N9" s="1047"/>
    </row>
    <row r="10" spans="1:15" s="32" customFormat="1" ht="15.75" x14ac:dyDescent="0.25">
      <c r="A10" s="278" t="s">
        <v>332</v>
      </c>
      <c r="B10" s="974"/>
      <c r="C10" s="506">
        <f ca="1">SUM(I!L19)</f>
        <v>0</v>
      </c>
      <c r="D10" s="506">
        <f ca="1">SUM(I!L19)</f>
        <v>0</v>
      </c>
      <c r="E10" s="506">
        <f ca="1">SUM(I!L19)</f>
        <v>0</v>
      </c>
      <c r="G10" s="466" t="s">
        <v>449</v>
      </c>
      <c r="H10" s="974" t="s">
        <v>450</v>
      </c>
      <c r="I10" s="39">
        <f ca="1">SUM(C34)</f>
        <v>18500000</v>
      </c>
      <c r="J10" s="1054">
        <f ca="1">SUM(J11:J17)</f>
        <v>1</v>
      </c>
      <c r="L10" s="466" t="s">
        <v>449</v>
      </c>
      <c r="M10" s="974" t="s">
        <v>450</v>
      </c>
      <c r="N10" s="39">
        <f ca="1">SUM(C34)</f>
        <v>18500000</v>
      </c>
      <c r="O10" s="1054">
        <f ca="1">SUM(O11:O17)</f>
        <v>1.5363925405405405</v>
      </c>
    </row>
    <row r="11" spans="1:15" s="32" customFormat="1" ht="15.75" x14ac:dyDescent="0.25">
      <c r="A11" s="278" t="s">
        <v>331</v>
      </c>
      <c r="B11" s="974"/>
      <c r="C11" s="506">
        <f ca="1">SUM(I!L20)</f>
        <v>0</v>
      </c>
      <c r="D11" s="506">
        <f ca="1">SUM(I!L20)</f>
        <v>0</v>
      </c>
      <c r="E11" s="506">
        <f ca="1">SUM(I!L20)</f>
        <v>0</v>
      </c>
      <c r="G11" s="278" t="s">
        <v>456</v>
      </c>
      <c r="H11" s="974" t="s">
        <v>463</v>
      </c>
      <c r="I11" s="506">
        <f ca="1">SUM(V!J24)</f>
        <v>876325</v>
      </c>
      <c r="J11" s="1054">
        <f ca="1">I11/I$10</f>
        <v>4.7368918918918916E-2</v>
      </c>
      <c r="L11" s="278" t="s">
        <v>456</v>
      </c>
      <c r="M11" s="974" t="s">
        <v>463</v>
      </c>
      <c r="N11" s="1064">
        <f ca="1">SUM(V!J24)</f>
        <v>876325</v>
      </c>
      <c r="O11" s="1054">
        <f ca="1">N11/N$10</f>
        <v>4.7368918918918916E-2</v>
      </c>
    </row>
    <row r="12" spans="1:15" s="32" customFormat="1" ht="15" x14ac:dyDescent="0.25">
      <c r="A12" s="278" t="s">
        <v>330</v>
      </c>
      <c r="B12" s="974"/>
      <c r="C12" s="506">
        <f ca="1">SUM(I!L21)</f>
        <v>0</v>
      </c>
      <c r="D12" s="506">
        <f ca="1">SUM(I!L21)</f>
        <v>0</v>
      </c>
      <c r="E12" s="506">
        <f ca="1">SUM(I!L21)</f>
        <v>0</v>
      </c>
      <c r="G12" s="278" t="s">
        <v>457</v>
      </c>
      <c r="H12" s="974"/>
      <c r="I12" s="506"/>
      <c r="L12" s="278" t="s">
        <v>457</v>
      </c>
      <c r="M12" s="974"/>
      <c r="N12" s="1064"/>
    </row>
    <row r="13" spans="1:15" s="32" customFormat="1" ht="15.75" x14ac:dyDescent="0.25">
      <c r="A13" s="4" t="s">
        <v>8</v>
      </c>
      <c r="B13" s="974"/>
      <c r="C13" s="506">
        <f ca="1">SUM(I!L22)</f>
        <v>0</v>
      </c>
      <c r="D13" s="506">
        <f ca="1">SUM(I!L22)</f>
        <v>0</v>
      </c>
      <c r="E13" s="506">
        <f ca="1">SUM(I!L22)</f>
        <v>0</v>
      </c>
      <c r="G13" s="278" t="s">
        <v>458</v>
      </c>
      <c r="H13" s="974" t="s">
        <v>312</v>
      </c>
      <c r="I13" s="506">
        <f ca="1">SUM(LAW!F25)</f>
        <v>0</v>
      </c>
      <c r="J13" s="1054">
        <f ca="1">I13/I$10</f>
        <v>0</v>
      </c>
      <c r="L13" s="278" t="s">
        <v>458</v>
      </c>
      <c r="M13" s="974" t="s">
        <v>312</v>
      </c>
      <c r="N13" s="506">
        <f ca="1">SUM(LAW!F25)</f>
        <v>0</v>
      </c>
      <c r="O13" s="1054">
        <f ca="1">N13/N$10</f>
        <v>0</v>
      </c>
    </row>
    <row r="14" spans="1:15" s="32" customFormat="1" ht="15" x14ac:dyDescent="0.25">
      <c r="A14" s="278" t="s">
        <v>329</v>
      </c>
      <c r="B14" s="974"/>
      <c r="C14" s="506">
        <f ca="1">SUM(I!L23)</f>
        <v>0</v>
      </c>
      <c r="D14" s="506">
        <f ca="1">SUM(I!L23)</f>
        <v>0</v>
      </c>
      <c r="E14" s="506">
        <f ca="1">SUM(I!L23)</f>
        <v>0</v>
      </c>
      <c r="G14" s="278" t="s">
        <v>459</v>
      </c>
      <c r="H14" s="1050"/>
      <c r="I14" s="506"/>
      <c r="L14" s="278" t="s">
        <v>459</v>
      </c>
      <c r="M14" s="1050"/>
      <c r="N14" s="1064"/>
    </row>
    <row r="15" spans="1:15" s="32" customFormat="1" ht="15.75" x14ac:dyDescent="0.25">
      <c r="A15" s="278" t="s">
        <v>185</v>
      </c>
      <c r="B15" s="974"/>
      <c r="C15" s="506">
        <f ca="1">SUM(I!L24)</f>
        <v>0</v>
      </c>
      <c r="D15" s="506">
        <f ca="1">SUM(I!L24)</f>
        <v>0</v>
      </c>
      <c r="E15" s="506">
        <f ca="1">SUM(I!L24)</f>
        <v>0</v>
      </c>
      <c r="G15" s="278" t="s">
        <v>462</v>
      </c>
      <c r="H15" s="974" t="s">
        <v>313</v>
      </c>
      <c r="I15" s="506">
        <f ca="1">SUM(III!J27)</f>
        <v>9923262</v>
      </c>
      <c r="J15" s="1054">
        <f ca="1">I15/I$10</f>
        <v>0.53639254054054053</v>
      </c>
      <c r="L15" s="278" t="s">
        <v>462</v>
      </c>
      <c r="M15" s="974" t="s">
        <v>313</v>
      </c>
      <c r="N15" s="1064">
        <f ca="1">SUM(III!J27)</f>
        <v>9923262</v>
      </c>
      <c r="O15" s="1054">
        <f ca="1">N15/N$10</f>
        <v>0.53639254054054053</v>
      </c>
    </row>
    <row r="16" spans="1:15" s="32" customFormat="1" ht="15" x14ac:dyDescent="0.25">
      <c r="A16" s="279" t="s">
        <v>194</v>
      </c>
      <c r="B16" s="1050"/>
      <c r="C16" s="506">
        <f ca="1">SUM(I!L25)</f>
        <v>9183654</v>
      </c>
      <c r="D16" s="506">
        <f ca="1">SUM(I!L25)</f>
        <v>9183654</v>
      </c>
      <c r="E16" s="506">
        <f ca="1">SUM(I!L25)</f>
        <v>9183654</v>
      </c>
      <c r="G16" s="278" t="s">
        <v>469</v>
      </c>
      <c r="H16" s="974"/>
      <c r="I16"/>
      <c r="J16"/>
      <c r="L16" s="278" t="s">
        <v>469</v>
      </c>
      <c r="M16" s="974"/>
      <c r="N16" s="1067"/>
      <c r="O16"/>
    </row>
    <row r="17" spans="1:15" s="32" customFormat="1" ht="15.75" x14ac:dyDescent="0.25">
      <c r="A17" s="4" t="s">
        <v>12</v>
      </c>
      <c r="B17" s="974"/>
      <c r="C17" s="506">
        <f ca="1">SUM(I!L26)</f>
        <v>0</v>
      </c>
      <c r="D17" s="506">
        <f ca="1">SUM(I!L26)</f>
        <v>0</v>
      </c>
      <c r="E17" s="506">
        <f ca="1">SUM(I!L26)</f>
        <v>0</v>
      </c>
      <c r="G17" s="831" t="s">
        <v>465</v>
      </c>
      <c r="H17" s="1055" t="s">
        <v>464</v>
      </c>
      <c r="I17" s="1058">
        <f ca="1">I10-SUM(I11:I16)</f>
        <v>7700413</v>
      </c>
      <c r="J17" s="1056">
        <f ca="1">I17/I$10</f>
        <v>0.41623854054054055</v>
      </c>
      <c r="L17" s="831" t="s">
        <v>465</v>
      </c>
      <c r="M17" s="1055" t="s">
        <v>464</v>
      </c>
      <c r="N17" s="1058">
        <f ca="1">N10-N19-SUM(N11:N14)</f>
        <v>17623675</v>
      </c>
      <c r="O17" s="1056">
        <f ca="1">N17/N$10</f>
        <v>0.95263108108108108</v>
      </c>
    </row>
    <row r="18" spans="1:15" s="32" customFormat="1" ht="15" x14ac:dyDescent="0.25">
      <c r="A18" s="278" t="s">
        <v>193</v>
      </c>
      <c r="B18" s="974"/>
      <c r="C18" s="506">
        <f ca="1">SUM(I!L27)</f>
        <v>902234</v>
      </c>
      <c r="D18" s="506">
        <f ca="1">SUM(I!L27)</f>
        <v>902234</v>
      </c>
      <c r="E18" s="506">
        <f ca="1">SUM(I!L27)</f>
        <v>902234</v>
      </c>
      <c r="G18" s="278" t="s">
        <v>317</v>
      </c>
      <c r="I18" s="1063" t="str">
        <f ca="1">(Para!L53)</f>
        <v>nein</v>
      </c>
      <c r="L18" s="278" t="s">
        <v>317</v>
      </c>
      <c r="N18" s="1063" t="str">
        <f ca="1">(Para_2!L53)</f>
        <v>ja</v>
      </c>
    </row>
    <row r="19" spans="1:15" s="32" customFormat="1" ht="15.75" x14ac:dyDescent="0.25">
      <c r="A19" s="4" t="s">
        <v>14</v>
      </c>
      <c r="B19" s="974"/>
      <c r="C19" s="506">
        <f ca="1">SUM(I!L28)</f>
        <v>816706</v>
      </c>
      <c r="D19" s="506">
        <f ca="1">SUM(I!L28)</f>
        <v>816706</v>
      </c>
      <c r="E19" s="506">
        <f ca="1">SUM(I!L28)</f>
        <v>816706</v>
      </c>
      <c r="G19" s="278" t="s">
        <v>460</v>
      </c>
      <c r="H19" s="974" t="s">
        <v>466</v>
      </c>
      <c r="I19" s="1064" t="str">
        <f ca="1">IF(I$18="ja",LAV!N29,"0")</f>
        <v>0</v>
      </c>
      <c r="J19" s="1054">
        <f ca="1">I19/I$10</f>
        <v>0</v>
      </c>
      <c r="L19" s="278" t="s">
        <v>460</v>
      </c>
      <c r="M19" s="974" t="s">
        <v>466</v>
      </c>
      <c r="N19" s="1064" t="str">
        <f ca="1">IF(AND(N6="ja",N7="ja"),LAV!L32,"0")</f>
        <v>0</v>
      </c>
      <c r="O19" s="1054">
        <f ca="1">N19/N$10</f>
        <v>0</v>
      </c>
    </row>
    <row r="20" spans="1:15" s="32" customFormat="1" ht="15.75" x14ac:dyDescent="0.25">
      <c r="A20" s="4" t="s">
        <v>15</v>
      </c>
      <c r="B20" s="974"/>
      <c r="C20" s="506">
        <f ca="1">SUM(I!L29)</f>
        <v>0</v>
      </c>
      <c r="D20" s="506">
        <f ca="1">SUM(I!L29)</f>
        <v>0</v>
      </c>
      <c r="E20" s="506">
        <f ca="1">SUM(I!L29)</f>
        <v>0</v>
      </c>
      <c r="G20" s="278" t="s">
        <v>470</v>
      </c>
      <c r="H20" s="974" t="s">
        <v>466</v>
      </c>
      <c r="I20" s="1064">
        <f ca="1">IF(I$18="ja","0",SUM(IVc!E27,))</f>
        <v>8965597</v>
      </c>
      <c r="J20" s="1054">
        <f ca="1">I20/I$28</f>
        <v>0.45360554194689007</v>
      </c>
      <c r="L20" s="278" t="s">
        <v>470</v>
      </c>
      <c r="M20" s="974" t="s">
        <v>466</v>
      </c>
      <c r="N20" s="1064" t="str">
        <f ca="1">IF(N$18="ja","0",SUM(IVc!E27,))</f>
        <v>0</v>
      </c>
      <c r="O20" s="1054" t="e">
        <f ca="1">N20/N$28</f>
        <v>#DIV/0!</v>
      </c>
    </row>
    <row r="21" spans="1:15" s="12" customFormat="1" ht="15.75" x14ac:dyDescent="0.25">
      <c r="A21" s="466" t="s">
        <v>195</v>
      </c>
      <c r="B21" s="974" t="s">
        <v>383</v>
      </c>
      <c r="C21" s="39">
        <f ca="1">SUM(C10:C20)</f>
        <v>10902594</v>
      </c>
      <c r="D21" s="39">
        <f ca="1">SUM(D10:D20)</f>
        <v>10902594</v>
      </c>
      <c r="E21" s="39">
        <f ca="1">SUM(E10:E20)</f>
        <v>10902594</v>
      </c>
      <c r="G21" s="275" t="s">
        <v>467</v>
      </c>
      <c r="H21" s="974" t="s">
        <v>468</v>
      </c>
      <c r="I21" s="1049">
        <f ca="1">I19+I20-I17</f>
        <v>1265184</v>
      </c>
      <c r="J21" s="1057" t="str">
        <f ca="1">IF(I21&lt;&gt;0,"Fehler","Okay")</f>
        <v>Fehler</v>
      </c>
      <c r="L21" s="275" t="s">
        <v>467</v>
      </c>
      <c r="M21" s="974" t="s">
        <v>468</v>
      </c>
      <c r="N21" s="1049">
        <f ca="1">N15+N20-N17</f>
        <v>-7700413</v>
      </c>
      <c r="O21" s="1057" t="str">
        <f ca="1">IF(N21&lt;&gt;0,"Fehler","Okay")</f>
        <v>Fehler</v>
      </c>
    </row>
    <row r="22" spans="1:15" x14ac:dyDescent="0.2">
      <c r="G22" s="275"/>
      <c r="I22" s="1048"/>
      <c r="L22" s="275"/>
      <c r="N22" s="1048"/>
    </row>
    <row r="23" spans="1:15" x14ac:dyDescent="0.2">
      <c r="A23" s="275" t="s">
        <v>442</v>
      </c>
      <c r="C23" s="1048">
        <f ca="1">SUM(I!L16)</f>
        <v>0.93</v>
      </c>
      <c r="D23" s="1048">
        <f ca="1">SUM(I!L16)</f>
        <v>0.93</v>
      </c>
      <c r="E23" s="1048">
        <f ca="1">SUM(I!L16)</f>
        <v>0.93</v>
      </c>
    </row>
    <row r="24" spans="1:15" ht="18" x14ac:dyDescent="0.25">
      <c r="A24" s="275" t="s">
        <v>443</v>
      </c>
      <c r="C24" s="1048">
        <f ca="1">SUM(Para!L32)</f>
        <v>1</v>
      </c>
      <c r="D24" s="1048">
        <f ca="1">SUM(Para!L32)</f>
        <v>1</v>
      </c>
      <c r="E24" s="1048">
        <f ca="1">SUM(Para!L32)</f>
        <v>1</v>
      </c>
      <c r="G24" s="13" t="s">
        <v>471</v>
      </c>
      <c r="I24" s="1098" t="str">
        <f ca="1">I6</f>
        <v>nein</v>
      </c>
      <c r="J24" s="3"/>
      <c r="L24" s="13"/>
      <c r="N24" s="1098"/>
      <c r="O24" s="3"/>
    </row>
    <row r="25" spans="1:15" ht="18" x14ac:dyDescent="0.25">
      <c r="G25" s="13"/>
      <c r="I25" s="239"/>
      <c r="J25" s="13"/>
      <c r="L25" s="13"/>
      <c r="N25" s="239"/>
      <c r="O25" s="13"/>
    </row>
    <row r="26" spans="1:15" x14ac:dyDescent="0.2">
      <c r="A26" s="1090" t="s">
        <v>515</v>
      </c>
      <c r="C26" s="1093" t="str">
        <f ca="1">(Para!L35)</f>
        <v>nein</v>
      </c>
      <c r="G26" s="5" t="s">
        <v>455</v>
      </c>
      <c r="H26" s="974" t="s">
        <v>445</v>
      </c>
      <c r="I26" s="1046" t="s">
        <v>351</v>
      </c>
      <c r="J26" s="5"/>
      <c r="L26" s="5"/>
      <c r="N26" s="1046"/>
      <c r="O26" s="5"/>
    </row>
    <row r="27" spans="1:15" ht="15" x14ac:dyDescent="0.25">
      <c r="A27" s="466" t="s">
        <v>423</v>
      </c>
      <c r="B27" s="974" t="s">
        <v>384</v>
      </c>
      <c r="C27" s="39">
        <f ca="1">IF(C$26="nein",D27,E27)</f>
        <v>8862590</v>
      </c>
      <c r="D27" s="39">
        <f ca="1">SUM(II!C36)</f>
        <v>8862590</v>
      </c>
      <c r="E27" s="1094">
        <f ca="1">(Para!L38)</f>
        <v>8000000</v>
      </c>
      <c r="G27" s="275"/>
      <c r="I27" s="1047"/>
      <c r="J27" s="5"/>
      <c r="L27" s="275"/>
      <c r="N27" s="1047"/>
      <c r="O27" s="5"/>
    </row>
    <row r="28" spans="1:15" ht="15.75" x14ac:dyDescent="0.25">
      <c r="G28" s="466" t="s">
        <v>449</v>
      </c>
      <c r="H28" s="974" t="s">
        <v>450</v>
      </c>
      <c r="I28" s="39">
        <f ca="1">SUM(C32)</f>
        <v>19765184</v>
      </c>
      <c r="J28" s="1054">
        <f ca="1">SUM(J29:J35)</f>
        <v>1</v>
      </c>
      <c r="L28" s="466"/>
      <c r="N28" s="39"/>
      <c r="O28" s="1054"/>
    </row>
    <row r="29" spans="1:15" ht="15" x14ac:dyDescent="0.2">
      <c r="A29" s="275" t="s">
        <v>242</v>
      </c>
      <c r="B29" s="974" t="s">
        <v>285</v>
      </c>
      <c r="C29" s="1049">
        <f ca="1">IF(C$26="nein",D29,E29)</f>
        <v>0.16</v>
      </c>
      <c r="D29" s="1049">
        <f ca="1">SUM(Para!L11)</f>
        <v>0.16</v>
      </c>
      <c r="E29" s="1095" t="s">
        <v>514</v>
      </c>
      <c r="G29" s="278" t="s">
        <v>456</v>
      </c>
      <c r="H29" s="974" t="s">
        <v>463</v>
      </c>
      <c r="I29" s="506">
        <f ca="1">SUM(I11)</f>
        <v>876325</v>
      </c>
      <c r="J29" s="1054">
        <f ca="1">I29/I$28</f>
        <v>4.4336799495516964E-2</v>
      </c>
      <c r="L29" s="278"/>
      <c r="N29" s="506"/>
      <c r="O29" s="1054"/>
    </row>
    <row r="30" spans="1:15" ht="15" x14ac:dyDescent="0.25">
      <c r="A30" s="275" t="s">
        <v>446</v>
      </c>
      <c r="B30" s="974" t="s">
        <v>452</v>
      </c>
      <c r="C30" s="1048">
        <f ca="1">IF(C$26="nein",D30,E30)</f>
        <v>1</v>
      </c>
      <c r="D30" s="1048">
        <f ca="1">SUM(Para!L37)</f>
        <v>1</v>
      </c>
      <c r="E30" s="1096" t="s">
        <v>514</v>
      </c>
      <c r="G30" s="278" t="s">
        <v>457</v>
      </c>
      <c r="I30" s="506"/>
      <c r="J30" s="32"/>
      <c r="L30" s="278"/>
      <c r="N30" s="506"/>
      <c r="O30" s="32"/>
    </row>
    <row r="31" spans="1:15" ht="15" x14ac:dyDescent="0.2">
      <c r="G31" s="278" t="s">
        <v>458</v>
      </c>
      <c r="H31" s="974" t="s">
        <v>312</v>
      </c>
      <c r="I31" s="506">
        <f ca="1">SUM(I13)</f>
        <v>0</v>
      </c>
      <c r="J31" s="1054">
        <f ca="1">I31/I$28</f>
        <v>0</v>
      </c>
      <c r="L31" s="278"/>
      <c r="N31" s="506"/>
      <c r="O31" s="1054"/>
    </row>
    <row r="32" spans="1:15" ht="15" x14ac:dyDescent="0.25">
      <c r="A32" s="466" t="s">
        <v>447</v>
      </c>
      <c r="B32" s="974" t="s">
        <v>385</v>
      </c>
      <c r="C32" s="39">
        <f ca="1">SUM(C27,C21)</f>
        <v>19765184</v>
      </c>
      <c r="D32" s="39">
        <f ca="1">SUM(D27,D21)</f>
        <v>19765184</v>
      </c>
      <c r="E32" s="39">
        <f ca="1">SUM(E27,E21)</f>
        <v>18902594</v>
      </c>
      <c r="G32" s="278" t="s">
        <v>459</v>
      </c>
      <c r="H32" s="1050"/>
      <c r="I32" s="506"/>
      <c r="J32" s="32"/>
      <c r="L32" s="278"/>
      <c r="M32" s="1050"/>
      <c r="N32" s="506"/>
      <c r="O32" s="32"/>
    </row>
    <row r="33" spans="1:15" ht="15" x14ac:dyDescent="0.2">
      <c r="G33" s="278" t="s">
        <v>462</v>
      </c>
      <c r="H33" s="974" t="s">
        <v>313</v>
      </c>
      <c r="I33" s="506">
        <f ca="1">SUM(I15)</f>
        <v>9923262</v>
      </c>
      <c r="J33" s="1054">
        <f ca="1">I33/I$28</f>
        <v>0.50205765855759299</v>
      </c>
      <c r="L33" s="278"/>
      <c r="N33" s="506"/>
      <c r="O33" s="1054"/>
    </row>
    <row r="34" spans="1:15" ht="15" x14ac:dyDescent="0.25">
      <c r="A34" s="466" t="s">
        <v>449</v>
      </c>
      <c r="B34" s="974" t="s">
        <v>450</v>
      </c>
      <c r="C34" s="39">
        <f ca="1">SUM(Para!L24)</f>
        <v>18500000</v>
      </c>
      <c r="D34" s="39">
        <f ca="1">SUM(Para!L24)</f>
        <v>18500000</v>
      </c>
      <c r="E34" s="39">
        <f ca="1">SUM(Para!L24)</f>
        <v>18500000</v>
      </c>
      <c r="G34" s="278" t="s">
        <v>469</v>
      </c>
      <c r="L34" s="278"/>
    </row>
    <row r="35" spans="1:15" ht="15.75" x14ac:dyDescent="0.25">
      <c r="G35" s="831" t="s">
        <v>465</v>
      </c>
      <c r="H35" s="1055" t="s">
        <v>464</v>
      </c>
      <c r="I35" s="1058">
        <f ca="1">I28-SUM(I29:I34)</f>
        <v>8965597</v>
      </c>
      <c r="J35" s="1056">
        <f ca="1">I35/I$28</f>
        <v>0.45360554194689007</v>
      </c>
      <c r="L35" s="831"/>
      <c r="M35" s="1055"/>
      <c r="N35" s="1058"/>
      <c r="O35" s="1056"/>
    </row>
    <row r="36" spans="1:15" ht="15" x14ac:dyDescent="0.25">
      <c r="A36" s="466" t="s">
        <v>448</v>
      </c>
      <c r="B36" s="974" t="s">
        <v>451</v>
      </c>
      <c r="C36" s="39">
        <f ca="1">SUM(C32-C34)</f>
        <v>1265184</v>
      </c>
      <c r="D36" s="39">
        <f ca="1">SUM(D32-D34)</f>
        <v>1265184</v>
      </c>
      <c r="E36" s="39">
        <f ca="1">SUM(E32-E34)</f>
        <v>402594</v>
      </c>
      <c r="G36" s="278" t="s">
        <v>317</v>
      </c>
      <c r="I36" s="1063" t="str">
        <f ca="1">I18</f>
        <v>nein</v>
      </c>
      <c r="L36" s="278"/>
      <c r="N36" s="1063"/>
    </row>
    <row r="37" spans="1:15" ht="15" x14ac:dyDescent="0.2">
      <c r="G37" s="278" t="s">
        <v>460</v>
      </c>
      <c r="H37" s="974" t="s">
        <v>466</v>
      </c>
      <c r="I37" s="506">
        <f ca="1">SUM(LAV!N29)</f>
        <v>0</v>
      </c>
      <c r="J37" s="1054">
        <f ca="1">I37/I$28</f>
        <v>0</v>
      </c>
      <c r="L37" s="278"/>
      <c r="N37" s="506"/>
      <c r="O37" s="1054"/>
    </row>
    <row r="38" spans="1:15" ht="15" x14ac:dyDescent="0.2">
      <c r="G38" s="278" t="s">
        <v>470</v>
      </c>
      <c r="H38" s="974" t="s">
        <v>466</v>
      </c>
      <c r="I38" s="506">
        <f ca="1">SUM(IVc!E27)</f>
        <v>8965597</v>
      </c>
      <c r="J38" s="1054">
        <f ca="1">I38/I$28</f>
        <v>0.45360554194689007</v>
      </c>
      <c r="L38" s="278"/>
      <c r="N38" s="506"/>
      <c r="O38" s="1054"/>
    </row>
    <row r="39" spans="1:15" x14ac:dyDescent="0.2">
      <c r="G39" s="275" t="s">
        <v>467</v>
      </c>
      <c r="H39" s="974" t="s">
        <v>468</v>
      </c>
      <c r="I39" s="1049">
        <f ca="1">I37+I38-I35</f>
        <v>0</v>
      </c>
      <c r="J39" s="1057" t="str">
        <f ca="1">IF(I39&lt;&gt;0,"Fehler","Okay")</f>
        <v>Okay</v>
      </c>
      <c r="L39" s="275"/>
      <c r="N39" s="1049"/>
      <c r="O39" s="1057"/>
    </row>
  </sheetData>
  <pageMargins left="0.59055118110236227" right="0.59055118110236227" top="0.27559055118110237" bottom="0.39370078740157483" header="0.51181102362204722" footer="0.23622047244094491"/>
  <pageSetup paperSize="8" orientation="landscape" r:id="rId1"/>
  <headerFooter alignWithMargins="0">
    <oddFooter>&amp;C&amp;8Finanzausgleich / &amp;F / &amp;A / 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1">
    <tabColor rgb="FF92D050"/>
  </sheetPr>
  <dimension ref="A1:T43"/>
  <sheetViews>
    <sheetView zoomScaleNormal="100" workbookViewId="0">
      <pane ySplit="16" topLeftCell="A17" activePane="bottomLeft" state="frozen"/>
      <selection activeCell="L24" sqref="L24"/>
      <selection pane="bottomLeft" activeCell="L24" sqref="L24"/>
    </sheetView>
  </sheetViews>
  <sheetFormatPr baseColWidth="10" defaultRowHeight="14.25" x14ac:dyDescent="0.2"/>
  <cols>
    <col min="1" max="1" width="13.75" customWidth="1"/>
    <col min="2" max="2" width="2.5" customWidth="1"/>
    <col min="3" max="3" width="5.75" customWidth="1"/>
    <col min="4" max="4" width="8.75" customWidth="1"/>
    <col min="5" max="5" width="9.25" customWidth="1"/>
    <col min="6" max="6" width="4.625" customWidth="1"/>
    <col min="7" max="7" width="12.125" bestFit="1" customWidth="1"/>
    <col min="8" max="8" width="7.125" customWidth="1"/>
    <col min="9" max="9" width="8.625" customWidth="1"/>
    <col min="10" max="10" width="6.25" customWidth="1"/>
    <col min="11" max="11" width="15" customWidth="1"/>
    <col min="12" max="12" width="14.75" customWidth="1"/>
    <col min="13" max="13" width="13.875" customWidth="1"/>
    <col min="14" max="14" width="3" customWidth="1"/>
    <col min="15" max="15" width="10.25" style="278" bestFit="1" customWidth="1"/>
    <col min="16" max="16" width="10" style="278" bestFit="1" customWidth="1"/>
    <col min="17" max="20" width="10.25" style="278" bestFit="1" customWidth="1"/>
  </cols>
  <sheetData>
    <row r="1" spans="3:20" x14ac:dyDescent="0.2">
      <c r="D1" s="77"/>
      <c r="E1" s="77"/>
      <c r="F1" s="78"/>
      <c r="K1" s="5"/>
      <c r="O1" s="275"/>
      <c r="P1" s="275"/>
      <c r="Q1" s="275"/>
      <c r="R1" s="275"/>
      <c r="S1" s="275"/>
      <c r="T1" s="275"/>
    </row>
    <row r="2" spans="3:20" ht="15.75" x14ac:dyDescent="0.25">
      <c r="D2" s="95"/>
      <c r="E2" s="77"/>
      <c r="F2" s="78"/>
      <c r="G2" s="2"/>
      <c r="H2" s="2"/>
      <c r="I2" s="2"/>
      <c r="K2" s="108"/>
      <c r="L2" s="77"/>
      <c r="M2" s="78"/>
      <c r="N2" s="2"/>
      <c r="O2" s="275"/>
      <c r="P2" s="275"/>
      <c r="Q2" s="275"/>
      <c r="R2" s="275"/>
      <c r="S2" s="275"/>
      <c r="T2" s="275"/>
    </row>
    <row r="3" spans="3:20" ht="15" x14ac:dyDescent="0.2">
      <c r="D3" s="77"/>
      <c r="E3" s="77"/>
      <c r="F3" s="78"/>
      <c r="K3" s="1"/>
      <c r="O3" s="275"/>
      <c r="P3" s="275"/>
      <c r="Q3" s="275"/>
      <c r="R3" s="275"/>
      <c r="S3" s="275"/>
      <c r="T3" s="275"/>
    </row>
    <row r="4" spans="3:20" x14ac:dyDescent="0.2">
      <c r="D4" s="94"/>
      <c r="E4" s="77"/>
      <c r="F4" s="78"/>
      <c r="K4" s="5"/>
      <c r="O4" s="275"/>
      <c r="P4" s="275"/>
      <c r="Q4" s="275"/>
      <c r="R4" s="275"/>
      <c r="S4" s="275"/>
      <c r="T4" s="275"/>
    </row>
    <row r="5" spans="3:20" ht="13.5" customHeight="1" x14ac:dyDescent="0.2">
      <c r="D5" s="77"/>
      <c r="E5" s="77"/>
      <c r="F5" s="78"/>
      <c r="K5" s="5"/>
      <c r="O5" s="275"/>
      <c r="P5" s="275"/>
      <c r="Q5" s="275"/>
      <c r="R5" s="275"/>
      <c r="S5" s="275"/>
      <c r="T5" s="275"/>
    </row>
    <row r="6" spans="3:20" ht="24.75" customHeight="1" x14ac:dyDescent="0.25">
      <c r="C6" s="79" t="s">
        <v>106</v>
      </c>
      <c r="D6" s="79"/>
      <c r="E6" s="79"/>
      <c r="F6" s="80"/>
      <c r="G6" s="81"/>
      <c r="H6" s="81"/>
      <c r="I6" s="81"/>
      <c r="J6" s="81"/>
      <c r="K6" s="82"/>
      <c r="L6" s="82" t="str">
        <f>Para!N6</f>
        <v>FINANZAUSGLEICH 2017</v>
      </c>
      <c r="M6" s="82"/>
      <c r="N6" s="103"/>
      <c r="O6" s="306" t="s">
        <v>178</v>
      </c>
      <c r="P6" s="276"/>
      <c r="Q6" s="276"/>
      <c r="R6" s="276"/>
      <c r="S6" s="276"/>
      <c r="T6" s="276"/>
    </row>
    <row r="7" spans="3:20" x14ac:dyDescent="0.2">
      <c r="C7" s="731"/>
      <c r="D7" s="77"/>
      <c r="E7" s="77"/>
      <c r="F7" s="78"/>
      <c r="I7" s="830"/>
      <c r="K7" s="5"/>
      <c r="O7" s="275"/>
      <c r="P7" s="275"/>
      <c r="Q7" s="275"/>
      <c r="R7" s="275"/>
      <c r="S7" s="275"/>
      <c r="T7" s="275"/>
    </row>
    <row r="8" spans="3:20" ht="6" customHeight="1" x14ac:dyDescent="0.2">
      <c r="D8" s="77"/>
      <c r="E8" s="77"/>
      <c r="F8" s="78"/>
      <c r="I8" s="742"/>
      <c r="K8" s="5"/>
      <c r="O8" s="275"/>
      <c r="P8" s="275"/>
      <c r="Q8" s="275"/>
      <c r="R8" s="275"/>
      <c r="S8" s="275"/>
      <c r="T8" s="275"/>
    </row>
    <row r="9" spans="3:20" s="3" customFormat="1" ht="15.75" customHeight="1" x14ac:dyDescent="0.25">
      <c r="C9" s="13" t="s">
        <v>125</v>
      </c>
      <c r="D9" s="217"/>
      <c r="E9" s="217"/>
      <c r="F9" s="218"/>
      <c r="I9" s="739"/>
      <c r="K9" s="13"/>
      <c r="O9" s="3" t="str">
        <f>C9</f>
        <v>I. Beiträge der finanzstarken Gemeinden, Art. 9 und 10</v>
      </c>
    </row>
    <row r="10" spans="3:20" ht="9" customHeight="1" x14ac:dyDescent="0.2">
      <c r="C10" s="8"/>
      <c r="D10" s="10"/>
      <c r="E10" s="10"/>
      <c r="F10" s="198"/>
      <c r="G10" s="8"/>
      <c r="H10" s="8"/>
      <c r="I10" s="8"/>
      <c r="J10" s="8"/>
      <c r="K10" s="37"/>
      <c r="O10" s="8"/>
      <c r="P10" s="8"/>
      <c r="Q10" s="8"/>
      <c r="R10" s="8"/>
      <c r="S10" s="8"/>
      <c r="T10" s="8"/>
    </row>
    <row r="11" spans="3:20" ht="9" customHeight="1" x14ac:dyDescent="0.2">
      <c r="C11" s="8"/>
      <c r="D11" s="10"/>
      <c r="E11" s="10"/>
      <c r="F11" s="198"/>
      <c r="G11" s="8"/>
      <c r="H11" s="8"/>
      <c r="I11" s="8"/>
      <c r="J11" s="8"/>
      <c r="K11" s="37"/>
      <c r="O11" s="8"/>
      <c r="P11" s="8"/>
      <c r="Q11" s="8"/>
      <c r="R11" s="8"/>
      <c r="S11" s="8"/>
      <c r="T11" s="8"/>
    </row>
    <row r="12" spans="3:20" s="6" customFormat="1" ht="12" customHeight="1" x14ac:dyDescent="0.2">
      <c r="C12" s="199" t="s">
        <v>94</v>
      </c>
      <c r="D12" s="1731" t="s">
        <v>109</v>
      </c>
      <c r="E12" s="1731"/>
      <c r="F12" s="73" t="s">
        <v>104</v>
      </c>
      <c r="G12" s="73" t="s">
        <v>107</v>
      </c>
      <c r="H12" s="73" t="s">
        <v>98</v>
      </c>
      <c r="I12" s="73" t="s">
        <v>58</v>
      </c>
      <c r="J12" s="73" t="s">
        <v>96</v>
      </c>
      <c r="K12" s="73" t="s">
        <v>97</v>
      </c>
      <c r="L12" s="197" t="s">
        <v>97</v>
      </c>
      <c r="M12" s="73"/>
      <c r="N12" s="73"/>
      <c r="O12" s="234" t="s">
        <v>97</v>
      </c>
      <c r="P12" s="234" t="s">
        <v>97</v>
      </c>
      <c r="Q12" s="234" t="s">
        <v>170</v>
      </c>
      <c r="R12" s="234" t="s">
        <v>97</v>
      </c>
      <c r="S12" s="234" t="s">
        <v>97</v>
      </c>
      <c r="T12" s="234" t="s">
        <v>97</v>
      </c>
    </row>
    <row r="13" spans="3:20" s="6" customFormat="1" ht="12" customHeight="1" x14ac:dyDescent="0.2">
      <c r="C13" s="199"/>
      <c r="D13" s="1731" t="s">
        <v>110</v>
      </c>
      <c r="E13" s="1731"/>
      <c r="F13" s="73" t="s">
        <v>103</v>
      </c>
      <c r="G13" s="73" t="s">
        <v>108</v>
      </c>
      <c r="H13" s="73" t="s">
        <v>94</v>
      </c>
      <c r="I13" s="73" t="s">
        <v>99</v>
      </c>
      <c r="J13" s="73"/>
      <c r="K13" s="73"/>
      <c r="L13" s="197" t="s">
        <v>328</v>
      </c>
      <c r="O13" s="234"/>
      <c r="P13" s="234"/>
      <c r="Q13" s="234"/>
      <c r="R13" s="234" t="s">
        <v>171</v>
      </c>
      <c r="S13" s="234" t="s">
        <v>171</v>
      </c>
      <c r="T13" s="234" t="s">
        <v>171</v>
      </c>
    </row>
    <row r="14" spans="3:20" s="6" customFormat="1" ht="12" customHeight="1" x14ac:dyDescent="0.2">
      <c r="C14" s="199"/>
      <c r="D14" s="308" t="s">
        <v>100</v>
      </c>
      <c r="E14" s="308" t="s">
        <v>102</v>
      </c>
      <c r="F14" s="73" t="s">
        <v>95</v>
      </c>
      <c r="G14" s="73"/>
      <c r="H14" s="73"/>
      <c r="I14" s="73"/>
      <c r="J14" s="73"/>
      <c r="K14" s="73"/>
      <c r="L14" s="848">
        <f ca="1">1-L16</f>
        <v>6.9999999999999951E-2</v>
      </c>
      <c r="O14" s="234"/>
      <c r="P14" s="234"/>
      <c r="Q14" s="234"/>
      <c r="R14" s="234" t="s">
        <v>170</v>
      </c>
      <c r="S14" s="234" t="s">
        <v>170</v>
      </c>
      <c r="T14" s="234" t="s">
        <v>170</v>
      </c>
    </row>
    <row r="15" spans="3:20" s="6" customFormat="1" ht="12" customHeight="1" x14ac:dyDescent="0.2">
      <c r="C15" s="199"/>
      <c r="D15" s="308" t="s">
        <v>101</v>
      </c>
      <c r="E15" s="308" t="s">
        <v>101</v>
      </c>
      <c r="F15" s="199"/>
      <c r="G15" s="199"/>
      <c r="H15" s="199"/>
      <c r="I15" s="199"/>
      <c r="J15" s="199"/>
      <c r="K15" s="199"/>
      <c r="L15" s="197" t="s">
        <v>124</v>
      </c>
      <c r="O15" s="277"/>
      <c r="P15" s="277"/>
      <c r="Q15" s="277"/>
      <c r="R15" s="277"/>
      <c r="S15" s="277"/>
      <c r="T15" s="277"/>
    </row>
    <row r="16" spans="3:20" s="234" customFormat="1" ht="10.5" customHeight="1" x14ac:dyDescent="0.2">
      <c r="C16" s="73">
        <v>1</v>
      </c>
      <c r="D16" s="73">
        <v>2</v>
      </c>
      <c r="E16" s="73">
        <v>3</v>
      </c>
      <c r="F16" s="232">
        <v>4</v>
      </c>
      <c r="G16" s="73">
        <v>5</v>
      </c>
      <c r="H16" s="73">
        <v>6</v>
      </c>
      <c r="I16" s="73">
        <v>7</v>
      </c>
      <c r="J16" s="73">
        <v>8</v>
      </c>
      <c r="K16" s="73" t="s">
        <v>105</v>
      </c>
      <c r="L16" s="538">
        <f ca="1">IF(Para!L29="ja",Para!L31,Para!L30)</f>
        <v>0.93</v>
      </c>
      <c r="M16" s="233"/>
      <c r="N16" s="233"/>
      <c r="O16" s="274" t="s">
        <v>169</v>
      </c>
      <c r="P16" s="274" t="s">
        <v>173</v>
      </c>
      <c r="Q16" s="274" t="s">
        <v>169</v>
      </c>
      <c r="R16" s="234" t="s">
        <v>169</v>
      </c>
      <c r="S16" s="234" t="s">
        <v>172</v>
      </c>
      <c r="T16" s="234" t="s">
        <v>173</v>
      </c>
    </row>
    <row r="17" spans="1:20" ht="7.5" customHeight="1" x14ac:dyDescent="0.2">
      <c r="C17" s="8"/>
      <c r="D17" s="10"/>
      <c r="E17" s="10"/>
      <c r="F17" s="198"/>
      <c r="G17" s="8"/>
      <c r="H17" s="8"/>
      <c r="I17" s="8"/>
      <c r="J17" s="8"/>
      <c r="K17" s="37"/>
      <c r="O17" s="76"/>
      <c r="P17" s="76"/>
      <c r="Q17" s="76"/>
      <c r="R17" s="8"/>
      <c r="S17" s="8"/>
      <c r="T17" s="8"/>
    </row>
    <row r="18" spans="1:20" ht="12" customHeight="1" x14ac:dyDescent="0.2">
      <c r="A18" s="74"/>
      <c r="C18" s="465">
        <f ca="1">SUM(Para!L33)*100</f>
        <v>90</v>
      </c>
      <c r="D18" s="205">
        <f ca="1">IF(C18="","",IF(Para!L$10="nein",VLOOKUP($C18,Prog!$A:$C,3,FALSE),VLOOKUP($C18,ProgN!$A:$C,3,FALSE)))</f>
        <v>4.5999999999999996</v>
      </c>
      <c r="E18" s="849">
        <f ca="1">IF(C18="","",VLOOKUP($C18,Prog!$A:$C,2,FALSE)*100)</f>
        <v>0</v>
      </c>
      <c r="F18" s="203">
        <v>0</v>
      </c>
      <c r="G18" s="208" t="str">
        <f>LEFT(A18,4)</f>
        <v/>
      </c>
      <c r="I18" s="74"/>
      <c r="J18" s="464"/>
      <c r="K18" s="204"/>
      <c r="L18" s="74" t="str">
        <f>IF(K18="","",ROUND(K18*$L$16*1,0)/1)</f>
        <v/>
      </c>
      <c r="M18" s="74"/>
      <c r="N18" s="74"/>
    </row>
    <row r="19" spans="1:20" s="200" customFormat="1" ht="12" customHeight="1" x14ac:dyDescent="0.2">
      <c r="A19" s="74"/>
      <c r="C19" s="465" t="str">
        <f t="shared" ref="C19:C24" ca="1" si="0">IF(I19="","",ROUNDDOWN(H19,0))</f>
        <v/>
      </c>
      <c r="D19" s="205" t="str">
        <f ca="1">IF(C19="","",IF(Para!L$10="nein",VLOOKUP($C19,Prog!$A:$C,3,FALSE),VLOOKUP($C19,ProgN!$A:$C,3,FALSE)))</f>
        <v/>
      </c>
      <c r="E19" s="849" t="str">
        <f ca="1">IF(C19="","",VLOOKUP($C19,Prog!$A:$C,2,FALSE)*100)</f>
        <v/>
      </c>
      <c r="F19" s="203" t="str">
        <f ca="1">IF(C19="","",C19-C$18)</f>
        <v/>
      </c>
      <c r="G19" s="74" t="s">
        <v>5</v>
      </c>
      <c r="H19" s="74">
        <f ca="1">SUM(II!K17)</f>
        <v>70.476976827748601</v>
      </c>
      <c r="I19" s="74" t="str">
        <f ca="1">IF(H19&gt;=(Para!L$33*100),II!J17,"")</f>
        <v/>
      </c>
      <c r="J19" s="464" t="str">
        <f ca="1">IF(I19="","",II!I17)</f>
        <v/>
      </c>
      <c r="K19" s="204" t="str">
        <f t="shared" ref="K19:K29" ca="1" si="1">IF(C19="","",ROUND(J19*D19%*I19*1,0)/1)</f>
        <v/>
      </c>
      <c r="L19" s="74" t="str">
        <f t="shared" ref="L19:L29" ca="1" si="2">IF(K19="","",ROUND(K19*$L$16*1,0)/1)</f>
        <v/>
      </c>
      <c r="M19" s="74"/>
      <c r="N19" s="74"/>
      <c r="O19" s="231"/>
      <c r="P19" s="231"/>
      <c r="Q19" s="231"/>
      <c r="R19" s="231"/>
      <c r="S19" s="231"/>
      <c r="T19" s="231"/>
    </row>
    <row r="20" spans="1:20" s="200" customFormat="1" ht="12" customHeight="1" x14ac:dyDescent="0.2">
      <c r="A20" s="74"/>
      <c r="C20" s="465" t="str">
        <f t="shared" ca="1" si="0"/>
        <v/>
      </c>
      <c r="D20" s="205" t="str">
        <f ca="1">IF(C20="","",IF(Para!L$10="nein",VLOOKUP($C20,Prog!$A:$C,3,FALSE),VLOOKUP($C20,ProgN!$A:$C,3,FALSE)))</f>
        <v/>
      </c>
      <c r="E20" s="849" t="str">
        <f ca="1">IF(C20="","",VLOOKUP($C20,Prog!$A:$C,2,FALSE)*100)</f>
        <v/>
      </c>
      <c r="F20" s="203" t="str">
        <f t="shared" ref="F20:F29" ca="1" si="3">IF(C20="","",C20-C$18)</f>
        <v/>
      </c>
      <c r="G20" s="74" t="s">
        <v>6</v>
      </c>
      <c r="H20" s="74">
        <f ca="1">SUM(II!K18)</f>
        <v>64.944229107895083</v>
      </c>
      <c r="I20" s="74" t="str">
        <f ca="1">IF(H20&gt;=(Para!L$33*100),II!J18,"")</f>
        <v/>
      </c>
      <c r="J20" s="464" t="str">
        <f ca="1">IF(I20="","",II!I18)</f>
        <v/>
      </c>
      <c r="K20" s="204" t="str">
        <f t="shared" ca="1" si="1"/>
        <v/>
      </c>
      <c r="L20" s="74" t="str">
        <f t="shared" ca="1" si="2"/>
        <v/>
      </c>
      <c r="M20" s="74"/>
      <c r="N20" s="74"/>
      <c r="O20" s="231"/>
      <c r="P20" s="231"/>
      <c r="Q20" s="231"/>
      <c r="R20" s="231"/>
      <c r="S20" s="231"/>
      <c r="T20" s="231"/>
    </row>
    <row r="21" spans="1:20" s="200" customFormat="1" ht="12" customHeight="1" x14ac:dyDescent="0.2">
      <c r="A21" s="74"/>
      <c r="C21" s="465" t="str">
        <f t="shared" ca="1" si="0"/>
        <v/>
      </c>
      <c r="D21" s="205" t="str">
        <f ca="1">IF(C21="","",IF(Para!L$10="nein",VLOOKUP($C21,Prog!$A:$C,3,FALSE),VLOOKUP($C21,ProgN!$A:$C,3,FALSE)))</f>
        <v/>
      </c>
      <c r="E21" s="849" t="str">
        <f ca="1">IF(C21="","",VLOOKUP($C21,Prog!$A:$C,2,FALSE)*100)</f>
        <v/>
      </c>
      <c r="F21" s="203" t="str">
        <f t="shared" ca="1" si="3"/>
        <v/>
      </c>
      <c r="G21" s="74" t="s">
        <v>7</v>
      </c>
      <c r="H21" s="74">
        <f ca="1">SUM(II!K19)</f>
        <v>50.099768353936845</v>
      </c>
      <c r="I21" s="74" t="str">
        <f ca="1">IF(H21&gt;=(Para!L$33*100),II!J19,"")</f>
        <v/>
      </c>
      <c r="J21" s="464" t="str">
        <f ca="1">IF(I21="","",II!I19)</f>
        <v/>
      </c>
      <c r="K21" s="204" t="str">
        <f t="shared" ca="1" si="1"/>
        <v/>
      </c>
      <c r="L21" s="74" t="str">
        <f t="shared" ca="1" si="2"/>
        <v/>
      </c>
      <c r="M21" s="74"/>
      <c r="N21" s="74"/>
      <c r="O21" s="231"/>
      <c r="P21" s="231"/>
      <c r="Q21" s="231"/>
      <c r="R21" s="231"/>
      <c r="S21" s="231"/>
      <c r="T21" s="231"/>
    </row>
    <row r="22" spans="1:20" s="200" customFormat="1" ht="12" customHeight="1" x14ac:dyDescent="0.2">
      <c r="A22" s="74"/>
      <c r="C22" s="465" t="str">
        <f t="shared" ca="1" si="0"/>
        <v/>
      </c>
      <c r="D22" s="205" t="str">
        <f ca="1">IF(C22="","",IF(Para!L$10="nein",VLOOKUP($C22,Prog!$A:$C,3,FALSE),VLOOKUP($C22,ProgN!$A:$C,3,FALSE)))</f>
        <v/>
      </c>
      <c r="E22" s="849" t="str">
        <f ca="1">IF(C22="","",VLOOKUP($C22,Prog!$A:$C,2,FALSE)*100)</f>
        <v/>
      </c>
      <c r="F22" s="203" t="str">
        <f t="shared" ca="1" si="3"/>
        <v/>
      </c>
      <c r="G22" s="74" t="s">
        <v>8</v>
      </c>
      <c r="H22" s="74">
        <f ca="1">SUM(II!K20)</f>
        <v>77.112910254351959</v>
      </c>
      <c r="I22" s="74" t="str">
        <f ca="1">IF(H22&gt;=(Para!L$33*100),II!J20,"")</f>
        <v/>
      </c>
      <c r="J22" s="464" t="str">
        <f ca="1">IF(I22="","",II!I20)</f>
        <v/>
      </c>
      <c r="K22" s="204" t="str">
        <f t="shared" ca="1" si="1"/>
        <v/>
      </c>
      <c r="L22" s="74" t="str">
        <f t="shared" ca="1" si="2"/>
        <v/>
      </c>
      <c r="O22" s="222"/>
    </row>
    <row r="23" spans="1:20" s="200" customFormat="1" ht="12" customHeight="1" x14ac:dyDescent="0.2">
      <c r="C23" s="465" t="str">
        <f t="shared" ca="1" si="0"/>
        <v/>
      </c>
      <c r="D23" s="205" t="str">
        <f ca="1">IF(C23="","",IF(Para!L$10="nein",VLOOKUP($C23,Prog!$A:$C,3,FALSE),VLOOKUP($C23,ProgN!$A:$C,3,FALSE)))</f>
        <v/>
      </c>
      <c r="E23" s="849" t="str">
        <f ca="1">IF(C23="","",VLOOKUP($C23,Prog!$A:$C,2,FALSE)*100)</f>
        <v/>
      </c>
      <c r="F23" s="203" t="str">
        <f t="shared" ca="1" si="3"/>
        <v/>
      </c>
      <c r="G23" s="74" t="s">
        <v>9</v>
      </c>
      <c r="H23" s="74">
        <f ca="1">SUM(II!K21)</f>
        <v>88.998723270873001</v>
      </c>
      <c r="I23" s="74" t="str">
        <f ca="1">IF(H23&gt;=(Para!L$33*100),II!J21,"")</f>
        <v/>
      </c>
      <c r="J23" s="464" t="str">
        <f ca="1">IF(I23="","",II!I21)</f>
        <v/>
      </c>
      <c r="K23" s="204" t="str">
        <f ca="1">IF(C23="","",ROUND(J23*D23%*I23*1,0)/1)</f>
        <v/>
      </c>
      <c r="L23" s="74" t="str">
        <f ca="1">IF(K23="","",ROUND(K23*$L$16*1,0)/1)</f>
        <v/>
      </c>
      <c r="O23" s="222"/>
      <c r="P23" s="231"/>
      <c r="S23" s="1443" t="e">
        <f ca="1">K23/J23</f>
        <v>#VALUE!</v>
      </c>
      <c r="T23" s="231"/>
    </row>
    <row r="24" spans="1:20" s="200" customFormat="1" ht="12" customHeight="1" x14ac:dyDescent="0.2">
      <c r="C24" s="465" t="str">
        <f t="shared" ca="1" si="0"/>
        <v/>
      </c>
      <c r="D24" s="205" t="str">
        <f ca="1">IF(C24="","",IF(Para!L$10="nein",VLOOKUP($C24,Prog!$A:$C,3,FALSE),VLOOKUP($C24,ProgN!$A:$C,3,FALSE)))</f>
        <v/>
      </c>
      <c r="E24" s="849" t="str">
        <f ca="1">IF(C24="","",VLOOKUP($C24,Prog!$A:$C,2,FALSE)*100)</f>
        <v/>
      </c>
      <c r="F24" s="203" t="str">
        <f t="shared" ca="1" si="3"/>
        <v/>
      </c>
      <c r="G24" s="74" t="s">
        <v>10</v>
      </c>
      <c r="H24" s="74">
        <f ca="1">SUM(II!K22)</f>
        <v>56.592738698653697</v>
      </c>
      <c r="I24" s="74" t="str">
        <f ca="1">IF(H24&gt;=(Para!L$33*100),II!J22,"")</f>
        <v/>
      </c>
      <c r="J24" s="464" t="str">
        <f ca="1">IF(I24="","",II!I22)</f>
        <v/>
      </c>
      <c r="K24" s="204" t="str">
        <f t="shared" ca="1" si="1"/>
        <v/>
      </c>
      <c r="L24" s="74" t="str">
        <f t="shared" ca="1" si="2"/>
        <v/>
      </c>
      <c r="M24" s="74"/>
      <c r="N24" s="74"/>
      <c r="O24" s="231"/>
      <c r="P24" s="231"/>
      <c r="Q24" s="231"/>
      <c r="R24" s="231"/>
      <c r="S24" s="231"/>
      <c r="T24" s="231"/>
    </row>
    <row r="25" spans="1:20" s="200" customFormat="1" ht="12" customHeight="1" x14ac:dyDescent="0.2">
      <c r="A25" s="74"/>
      <c r="C25" s="465">
        <f ca="1">IF(I25="","",ROUNDDOWN(H25,0))</f>
        <v>230</v>
      </c>
      <c r="D25" s="205">
        <f ca="1">IF(C25="","",IF(Para!L$10="nein",VLOOKUP($C25,Prog!$A:$C,3,FALSE),VLOOKUP($C25,ProgN!$A:$C,3,FALSE)))</f>
        <v>57.729999999999897</v>
      </c>
      <c r="E25" s="849">
        <f ca="1">IF(C25="","",VLOOKUP($C25,Prog!$A:$C,2,FALSE)*100)</f>
        <v>0</v>
      </c>
      <c r="F25" s="203">
        <f t="shared" ca="1" si="3"/>
        <v>140</v>
      </c>
      <c r="G25" s="74" t="s">
        <v>11</v>
      </c>
      <c r="H25" s="74">
        <f ca="1">SUM(II!K23)</f>
        <v>230.35327935903612</v>
      </c>
      <c r="I25" s="74">
        <f ca="1">IF(H25&gt;=(Para!L$33*100),II!J23,"")</f>
        <v>3013.09</v>
      </c>
      <c r="J25" s="464">
        <f ca="1">IF(I25="","",II!I23)</f>
        <v>5677</v>
      </c>
      <c r="K25" s="204">
        <f ca="1">IF(C25="","",ROUND(J25*D25%*I25*1,0)/1)</f>
        <v>9874897</v>
      </c>
      <c r="L25" s="74">
        <f ca="1">IF(K25="","",ROUND(K25*$L$16*1,0)/1)</f>
        <v>9183654</v>
      </c>
      <c r="M25" s="74"/>
      <c r="N25" s="74"/>
      <c r="O25" s="231"/>
      <c r="P25" s="231"/>
      <c r="Q25" s="231"/>
      <c r="R25" s="231"/>
      <c r="S25" s="231">
        <f ca="1">K25/J25</f>
        <v>1739.4569314778932</v>
      </c>
      <c r="T25" s="231"/>
    </row>
    <row r="26" spans="1:20" s="200" customFormat="1" ht="12" customHeight="1" x14ac:dyDescent="0.2">
      <c r="A26" s="74"/>
      <c r="C26" s="465" t="str">
        <f t="shared" ref="C26:C29" ca="1" si="4">IF(I26="","",ROUNDDOWN(H26,0))</f>
        <v/>
      </c>
      <c r="D26" s="205" t="str">
        <f ca="1">IF(C26="","",IF(Para!L$10="nein",VLOOKUP($C26,Prog!$A:$C,3,FALSE),VLOOKUP($C26,ProgN!$A:$C,3,FALSE)))</f>
        <v/>
      </c>
      <c r="E26" s="849" t="str">
        <f ca="1">IF(C26="","",VLOOKUP($C26,Prog!$A:$C,2,FALSE)*100)</f>
        <v/>
      </c>
      <c r="F26" s="203" t="str">
        <f t="shared" ca="1" si="3"/>
        <v/>
      </c>
      <c r="G26" s="74" t="s">
        <v>12</v>
      </c>
      <c r="H26" s="74">
        <f ca="1">SUM(II!K24)</f>
        <v>58.169919650160928</v>
      </c>
      <c r="I26" s="74" t="str">
        <f ca="1">IF(H26&gt;=(Para!L$33*100),II!J24,"")</f>
        <v/>
      </c>
      <c r="J26" s="464" t="str">
        <f ca="1">IF(I26="","",II!I24)</f>
        <v/>
      </c>
      <c r="K26" s="204" t="str">
        <f t="shared" ca="1" si="1"/>
        <v/>
      </c>
      <c r="L26" s="74" t="str">
        <f t="shared" ca="1" si="2"/>
        <v/>
      </c>
      <c r="M26" s="74"/>
      <c r="N26" s="74"/>
      <c r="O26" s="231"/>
      <c r="P26" s="231"/>
      <c r="Q26" s="231"/>
      <c r="R26" s="231"/>
      <c r="S26" s="231"/>
      <c r="T26" s="231"/>
    </row>
    <row r="27" spans="1:20" s="200" customFormat="1" ht="12" customHeight="1" x14ac:dyDescent="0.2">
      <c r="A27" s="74"/>
      <c r="C27" s="465">
        <f t="shared" ca="1" si="4"/>
        <v>101</v>
      </c>
      <c r="D27" s="205">
        <f ca="1">IF(C27="","",IF(Para!L$10="nein",VLOOKUP($C27,Prog!$A:$C,3,FALSE),VLOOKUP($C27,ProgN!$A:$C,3,FALSE)))</f>
        <v>8.9700000000000006</v>
      </c>
      <c r="E27" s="849">
        <f ca="1">IF(C27="","",VLOOKUP($C27,Prog!$A:$C,2,FALSE)*100)</f>
        <v>44</v>
      </c>
      <c r="F27" s="203">
        <f t="shared" ca="1" si="3"/>
        <v>11</v>
      </c>
      <c r="G27" s="74" t="s">
        <v>13</v>
      </c>
      <c r="H27" s="74">
        <f ca="1">SUM(II!K25)</f>
        <v>101.32948021069853</v>
      </c>
      <c r="I27" s="74">
        <f ca="1">IF(H27&gt;=(Para!L$33*100),II!J25,"")</f>
        <v>1325.42</v>
      </c>
      <c r="J27" s="464">
        <f ca="1">IF(I27="","",II!I25)</f>
        <v>8160</v>
      </c>
      <c r="K27" s="204">
        <f ca="1">IF(C27="","",ROUND(J27*D27%*I27*1,0)/1)</f>
        <v>970144</v>
      </c>
      <c r="L27" s="74">
        <f t="shared" ca="1" si="2"/>
        <v>902234</v>
      </c>
      <c r="M27" s="74"/>
      <c r="N27" s="74"/>
      <c r="O27" s="231"/>
      <c r="P27" s="231"/>
      <c r="Q27" s="231"/>
      <c r="R27" s="231"/>
      <c r="S27" s="231">
        <f ca="1">K27/J27</f>
        <v>118.89019607843137</v>
      </c>
      <c r="T27" s="231"/>
    </row>
    <row r="28" spans="1:20" s="200" customFormat="1" ht="12" customHeight="1" x14ac:dyDescent="0.2">
      <c r="A28" s="74"/>
      <c r="C28" s="465">
        <f t="shared" ca="1" si="4"/>
        <v>111</v>
      </c>
      <c r="D28" s="205">
        <f ca="1">IF(C28="","",IF(Para!L$10="nein",VLOOKUP($C28,Prog!$A:$C,3,FALSE),VLOOKUP($C28,ProgN!$A:$C,3,FALSE)))</f>
        <v>13.616000000000009</v>
      </c>
      <c r="E28" s="849">
        <f ca="1">IF(C28="","",VLOOKUP($C28,Prog!$A:$C,2,FALSE)*100)</f>
        <v>48.4</v>
      </c>
      <c r="F28" s="203">
        <f t="shared" ca="1" si="3"/>
        <v>21</v>
      </c>
      <c r="G28" s="74" t="s">
        <v>14</v>
      </c>
      <c r="H28" s="74">
        <f ca="1">SUM(II!K26)</f>
        <v>111.10372086267135</v>
      </c>
      <c r="I28" s="74">
        <f ca="1">IF(H28&gt;=(Para!L$33*100),II!J26,"")</f>
        <v>1453.27</v>
      </c>
      <c r="J28" s="464">
        <f ca="1">IF(I28="","",II!I26)</f>
        <v>4438</v>
      </c>
      <c r="K28" s="204">
        <f ca="1">IF(C28="","",ROUND(J28*D28%*I28*1,0)/1)</f>
        <v>878179</v>
      </c>
      <c r="L28" s="74">
        <f t="shared" ca="1" si="2"/>
        <v>816706</v>
      </c>
      <c r="M28" s="74"/>
      <c r="N28" s="74"/>
      <c r="O28" s="231"/>
      <c r="P28" s="231"/>
      <c r="Q28" s="231"/>
      <c r="R28" s="231"/>
      <c r="S28" s="231">
        <f ca="1">K28/J28</f>
        <v>197.87719693555655</v>
      </c>
      <c r="T28" s="231"/>
    </row>
    <row r="29" spans="1:20" s="200" customFormat="1" ht="12" customHeight="1" x14ac:dyDescent="0.2">
      <c r="A29" s="74"/>
      <c r="C29" s="465" t="str">
        <f t="shared" ca="1" si="4"/>
        <v/>
      </c>
      <c r="D29" s="205" t="str">
        <f ca="1">IF(C29="","",IF(Para!L$10="nein",VLOOKUP($C29,Prog!$A:$C,3,FALSE),VLOOKUP($C29,ProgN!$A:$C,3,FALSE)))</f>
        <v/>
      </c>
      <c r="E29" s="849" t="str">
        <f ca="1">IF(C29="","",VLOOKUP($C29,Prog!$A:$C,2,FALSE)*100)</f>
        <v/>
      </c>
      <c r="F29" s="203" t="str">
        <f t="shared" ca="1" si="3"/>
        <v/>
      </c>
      <c r="G29" s="74" t="s">
        <v>15</v>
      </c>
      <c r="H29" s="74">
        <f ca="1">SUM(II!K27)</f>
        <v>48.262654526272328</v>
      </c>
      <c r="I29" s="74" t="str">
        <f ca="1">IF(H29&gt;=(Para!L$33*100),II!J27,"")</f>
        <v/>
      </c>
      <c r="J29" s="464" t="str">
        <f ca="1">IF(I29="","",II!I27)</f>
        <v/>
      </c>
      <c r="K29" s="204" t="str">
        <f t="shared" ca="1" si="1"/>
        <v/>
      </c>
      <c r="L29" s="74" t="str">
        <f t="shared" ca="1" si="2"/>
        <v/>
      </c>
      <c r="M29" s="74"/>
      <c r="N29" s="74"/>
      <c r="O29" s="231"/>
      <c r="P29" s="231"/>
      <c r="Q29" s="231"/>
      <c r="R29" s="231"/>
      <c r="S29" s="231"/>
      <c r="T29" s="231"/>
    </row>
    <row r="30" spans="1:20" s="200" customFormat="1" ht="12" customHeight="1" x14ac:dyDescent="0.2">
      <c r="D30" s="205"/>
      <c r="E30" s="305"/>
      <c r="F30" s="203"/>
      <c r="G30" s="208"/>
      <c r="H30" s="74"/>
      <c r="I30" s="74"/>
      <c r="J30" s="464"/>
      <c r="K30" s="204"/>
      <c r="L30" s="74"/>
      <c r="M30" s="74"/>
      <c r="N30" s="74"/>
      <c r="O30" s="222"/>
    </row>
    <row r="31" spans="1:20" s="200" customFormat="1" ht="12" customHeight="1" x14ac:dyDescent="0.2">
      <c r="D31" s="205"/>
      <c r="E31" s="305"/>
      <c r="F31" s="203"/>
      <c r="G31" s="208"/>
      <c r="H31" s="74"/>
      <c r="I31" s="74"/>
      <c r="J31" s="464"/>
      <c r="K31" s="204"/>
      <c r="L31" s="74"/>
      <c r="M31" s="74"/>
      <c r="N31" s="74"/>
      <c r="O31" s="231"/>
      <c r="P31" s="231"/>
      <c r="Q31" s="231"/>
      <c r="R31" s="231"/>
      <c r="S31" s="231"/>
      <c r="T31" s="231"/>
    </row>
    <row r="32" spans="1:20" s="200" customFormat="1" ht="12" customHeight="1" x14ac:dyDescent="0.2">
      <c r="D32" s="205"/>
      <c r="E32" s="305"/>
      <c r="F32" s="203"/>
      <c r="J32" s="464"/>
      <c r="M32" s="74"/>
      <c r="N32" s="74"/>
      <c r="O32" s="222"/>
      <c r="P32" s="222"/>
      <c r="Q32" s="222"/>
    </row>
    <row r="33" spans="3:20" s="200" customFormat="1" ht="12" customHeight="1" x14ac:dyDescent="0.2">
      <c r="D33" s="205"/>
      <c r="E33" s="305"/>
      <c r="F33" s="203"/>
      <c r="G33" s="208"/>
      <c r="H33" s="74"/>
      <c r="I33" s="74"/>
      <c r="J33" s="464"/>
      <c r="K33" s="204"/>
      <c r="L33" s="74"/>
      <c r="M33" s="74"/>
      <c r="N33" s="74"/>
      <c r="O33" s="231"/>
      <c r="P33" s="231"/>
      <c r="Q33" s="231"/>
      <c r="R33" s="231"/>
      <c r="S33" s="231"/>
      <c r="T33" s="231"/>
    </row>
    <row r="34" spans="3:20" s="200" customFormat="1" ht="12" customHeight="1" x14ac:dyDescent="0.2">
      <c r="D34" s="205"/>
      <c r="E34" s="305"/>
      <c r="F34" s="203"/>
      <c r="G34" s="208"/>
      <c r="H34" s="74"/>
      <c r="I34" s="74"/>
      <c r="J34" s="464"/>
      <c r="K34" s="204"/>
      <c r="L34" s="74"/>
      <c r="M34" s="74"/>
      <c r="N34" s="74"/>
      <c r="O34" s="231"/>
      <c r="P34" s="231"/>
      <c r="Q34" s="231"/>
      <c r="R34" s="231"/>
      <c r="S34" s="231"/>
      <c r="T34" s="231"/>
    </row>
    <row r="35" spans="3:20" s="200" customFormat="1" ht="12" customHeight="1" x14ac:dyDescent="0.2">
      <c r="D35" s="205"/>
      <c r="E35" s="305"/>
      <c r="F35" s="203"/>
      <c r="G35" s="208"/>
      <c r="H35" s="74"/>
      <c r="I35" s="74"/>
      <c r="J35" s="464"/>
      <c r="K35" s="204"/>
      <c r="L35" s="74"/>
      <c r="M35" s="74"/>
      <c r="N35" s="74"/>
      <c r="O35" s="231"/>
      <c r="P35" s="231"/>
      <c r="Q35" s="231"/>
      <c r="R35" s="231"/>
      <c r="S35" s="231"/>
      <c r="T35" s="231"/>
    </row>
    <row r="36" spans="3:20" s="207" customFormat="1" ht="12" customHeight="1" x14ac:dyDescent="0.2">
      <c r="C36" s="200"/>
      <c r="D36" s="205"/>
      <c r="E36" s="305"/>
      <c r="F36" s="203"/>
      <c r="G36" s="206"/>
      <c r="H36" s="74"/>
      <c r="I36" s="209"/>
      <c r="J36" s="464"/>
      <c r="K36" s="204"/>
      <c r="L36" s="74"/>
      <c r="M36" s="74"/>
      <c r="N36" s="74"/>
      <c r="O36" s="231"/>
      <c r="P36" s="231"/>
      <c r="Q36" s="231"/>
      <c r="R36" s="231"/>
      <c r="S36" s="231"/>
      <c r="T36" s="231"/>
    </row>
    <row r="37" spans="3:20" s="207" customFormat="1" ht="12" customHeight="1" x14ac:dyDescent="0.2">
      <c r="C37" s="200"/>
      <c r="D37" s="205"/>
      <c r="E37" s="305"/>
      <c r="F37" s="203"/>
      <c r="G37" s="206"/>
      <c r="H37" s="74"/>
      <c r="I37" s="209"/>
      <c r="J37" s="464"/>
      <c r="K37" s="204"/>
      <c r="L37" s="74"/>
      <c r="M37" s="74"/>
      <c r="N37" s="74"/>
      <c r="O37" s="231"/>
      <c r="P37" s="231"/>
      <c r="Q37" s="231"/>
      <c r="R37" s="231"/>
      <c r="S37" s="231"/>
      <c r="T37" s="231"/>
    </row>
    <row r="38" spans="3:20" s="200" customFormat="1" ht="12" customHeight="1" x14ac:dyDescent="0.2">
      <c r="D38" s="205"/>
      <c r="E38" s="305"/>
      <c r="F38" s="203"/>
      <c r="G38" s="74"/>
      <c r="H38" s="74"/>
      <c r="I38" s="209"/>
      <c r="J38" s="464"/>
      <c r="K38" s="204"/>
      <c r="L38" s="74"/>
      <c r="M38" s="74"/>
      <c r="N38" s="74"/>
      <c r="O38" s="231"/>
      <c r="P38" s="231"/>
      <c r="Q38" s="231"/>
      <c r="R38" s="231"/>
      <c r="S38" s="231"/>
      <c r="T38" s="231"/>
    </row>
    <row r="39" spans="3:20" s="200" customFormat="1" ht="12" customHeight="1" x14ac:dyDescent="0.2">
      <c r="D39" s="205"/>
      <c r="E39" s="305"/>
      <c r="F39" s="203"/>
      <c r="G39" s="74"/>
      <c r="H39" s="74"/>
      <c r="I39" s="209"/>
      <c r="J39" s="464"/>
      <c r="K39" s="204"/>
      <c r="L39" s="74"/>
      <c r="M39" s="74"/>
      <c r="N39" s="74"/>
      <c r="O39" s="231"/>
      <c r="P39" s="231"/>
      <c r="Q39" s="231"/>
      <c r="R39" s="231"/>
      <c r="S39" s="231"/>
      <c r="T39" s="231"/>
    </row>
    <row r="40" spans="3:20" s="200" customFormat="1" ht="12" customHeight="1" x14ac:dyDescent="0.2">
      <c r="D40" s="205"/>
      <c r="E40" s="305"/>
      <c r="F40" s="203"/>
      <c r="G40" s="74"/>
      <c r="H40" s="74"/>
      <c r="I40" s="209"/>
      <c r="J40" s="464"/>
      <c r="K40" s="204"/>
      <c r="L40" s="74"/>
      <c r="M40" s="74"/>
      <c r="N40" s="74"/>
      <c r="O40" s="231"/>
      <c r="P40" s="231"/>
      <c r="Q40" s="231"/>
      <c r="R40" s="231"/>
      <c r="S40" s="231"/>
      <c r="T40" s="231"/>
    </row>
    <row r="41" spans="3:20" s="200" customFormat="1" ht="7.5" customHeight="1" x14ac:dyDescent="0.2">
      <c r="C41" s="211"/>
      <c r="D41" s="201"/>
      <c r="E41" s="212"/>
      <c r="F41" s="202"/>
      <c r="G41" s="74"/>
      <c r="H41" s="213"/>
      <c r="I41" s="213"/>
      <c r="K41" s="214"/>
      <c r="L41" s="74"/>
      <c r="M41" s="74"/>
      <c r="N41" s="74"/>
      <c r="O41" s="231"/>
      <c r="P41" s="231"/>
      <c r="Q41" s="231"/>
      <c r="R41" s="75"/>
      <c r="S41" s="75"/>
      <c r="T41" s="75"/>
    </row>
    <row r="42" spans="3:20" s="207" customFormat="1" ht="12" customHeight="1" x14ac:dyDescent="0.2">
      <c r="C42" s="207" t="s">
        <v>243</v>
      </c>
      <c r="D42" s="210"/>
      <c r="E42" s="210"/>
      <c r="F42" s="215"/>
      <c r="J42" s="319">
        <f ca="1">SUM(J18:J40)</f>
        <v>18275</v>
      </c>
      <c r="K42" s="216">
        <f ca="1">SUM(K18:K40)</f>
        <v>11723220</v>
      </c>
      <c r="L42" s="216">
        <f ca="1">SUM(L18:L40)</f>
        <v>10902594</v>
      </c>
      <c r="M42" s="216"/>
      <c r="N42" s="216"/>
      <c r="O42" s="208"/>
      <c r="P42" s="208"/>
      <c r="Q42" s="208"/>
      <c r="R42" s="231"/>
      <c r="S42" s="231">
        <f ca="1">K42/J42</f>
        <v>641.48946648426818</v>
      </c>
      <c r="T42" s="231"/>
    </row>
    <row r="43" spans="3:20" x14ac:dyDescent="0.2">
      <c r="O43" s="279"/>
      <c r="P43" s="279"/>
      <c r="Q43" s="279"/>
    </row>
  </sheetData>
  <mergeCells count="2">
    <mergeCell ref="D12:E12"/>
    <mergeCell ref="D13:E13"/>
  </mergeCells>
  <phoneticPr fontId="0" type="noConversion"/>
  <pageMargins left="0.59055118110236227" right="0.59055118110236227" top="0.27559055118110237" bottom="0.47244094488188981" header="0.51181102362204722" footer="0.31496062992125984"/>
  <pageSetup paperSize="9" orientation="landscape" r:id="rId1"/>
  <headerFooter alignWithMargins="0">
    <oddFooter xml:space="preserve">&amp;C&amp;8Finanzausgleich / &amp;F / &amp;A / &amp;D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42</vt:i4>
      </vt:variant>
      <vt:variant>
        <vt:lpstr>Benannte Bereiche</vt:lpstr>
      </vt:variant>
      <vt:variant>
        <vt:i4>48</vt:i4>
      </vt:variant>
    </vt:vector>
  </HeadingPairs>
  <TitlesOfParts>
    <vt:vector size="90" baseType="lpstr">
      <vt:lpstr>Information Datei</vt:lpstr>
      <vt:lpstr>Eingaben</vt:lpstr>
      <vt:lpstr>Daten</vt:lpstr>
      <vt:lpstr>Vergl A3</vt:lpstr>
      <vt:lpstr>Vergl Sp</vt:lpstr>
      <vt:lpstr>X Vergl</vt:lpstr>
      <vt:lpstr>Para</vt:lpstr>
      <vt:lpstr>M</vt:lpstr>
      <vt:lpstr>I</vt:lpstr>
      <vt:lpstr>II</vt:lpstr>
      <vt:lpstr>III</vt:lpstr>
      <vt:lpstr>IIIn</vt:lpstr>
      <vt:lpstr>IVa</vt:lpstr>
      <vt:lpstr>IVb</vt:lpstr>
      <vt:lpstr>IVc</vt:lpstr>
      <vt:lpstr>LAV</vt:lpstr>
      <vt:lpstr>LAW</vt:lpstr>
      <vt:lpstr>V</vt:lpstr>
      <vt:lpstr>VI</vt:lpstr>
      <vt:lpstr>VII</vt:lpstr>
      <vt:lpstr>VIII</vt:lpstr>
      <vt:lpstr>IX</vt:lpstr>
      <vt:lpstr>ProgN</vt:lpstr>
      <vt:lpstr>Prog</vt:lpstr>
      <vt:lpstr>Para_2</vt:lpstr>
      <vt:lpstr>M_2</vt:lpstr>
      <vt:lpstr>I_2</vt:lpstr>
      <vt:lpstr>II_2</vt:lpstr>
      <vt:lpstr>III_2</vt:lpstr>
      <vt:lpstr>III_2n</vt:lpstr>
      <vt:lpstr>IVa_2</vt:lpstr>
      <vt:lpstr>IVb_2</vt:lpstr>
      <vt:lpstr>IVc_2</vt:lpstr>
      <vt:lpstr>LAV_2</vt:lpstr>
      <vt:lpstr>LAW_2</vt:lpstr>
      <vt:lpstr>V_2</vt:lpstr>
      <vt:lpstr>VI_2</vt:lpstr>
      <vt:lpstr>VII_2</vt:lpstr>
      <vt:lpstr>VIII_2</vt:lpstr>
      <vt:lpstr>IX_2</vt:lpstr>
      <vt:lpstr>ProgN_2</vt:lpstr>
      <vt:lpstr>Prog_2</vt:lpstr>
      <vt:lpstr>Ausstattung_Varianten</vt:lpstr>
      <vt:lpstr>Daten!Druckbereich</vt:lpstr>
      <vt:lpstr>Eingaben!Druckbereich</vt:lpstr>
      <vt:lpstr>I!Druckbereich</vt:lpstr>
      <vt:lpstr>I_2!Druckbereich</vt:lpstr>
      <vt:lpstr>II!Druckbereich</vt:lpstr>
      <vt:lpstr>II_2!Druckbereich</vt:lpstr>
      <vt:lpstr>III!Druckbereich</vt:lpstr>
      <vt:lpstr>III_2!Druckbereich</vt:lpstr>
      <vt:lpstr>III_2n!Druckbereich</vt:lpstr>
      <vt:lpstr>IIIn!Druckbereich</vt:lpstr>
      <vt:lpstr>IVa!Druckbereich</vt:lpstr>
      <vt:lpstr>IVa_2!Druckbereich</vt:lpstr>
      <vt:lpstr>IVb!Druckbereich</vt:lpstr>
      <vt:lpstr>IVb_2!Druckbereich</vt:lpstr>
      <vt:lpstr>IVc!Druckbereich</vt:lpstr>
      <vt:lpstr>IVc_2!Druckbereich</vt:lpstr>
      <vt:lpstr>IX!Druckbereich</vt:lpstr>
      <vt:lpstr>IX_2!Druckbereich</vt:lpstr>
      <vt:lpstr>LAV!Druckbereich</vt:lpstr>
      <vt:lpstr>LAV_2!Druckbereich</vt:lpstr>
      <vt:lpstr>LAW!Druckbereich</vt:lpstr>
      <vt:lpstr>LAW_2!Druckbereich</vt:lpstr>
      <vt:lpstr>M!Druckbereich</vt:lpstr>
      <vt:lpstr>M_2!Druckbereich</vt:lpstr>
      <vt:lpstr>Para!Druckbereich</vt:lpstr>
      <vt:lpstr>Para_2!Druckbereich</vt:lpstr>
      <vt:lpstr>V!Druckbereich</vt:lpstr>
      <vt:lpstr>V_2!Druckbereich</vt:lpstr>
      <vt:lpstr>'Vergl A3'!Druckbereich</vt:lpstr>
      <vt:lpstr>'Vergl Sp'!Druckbereich</vt:lpstr>
      <vt:lpstr>VI!Druckbereich</vt:lpstr>
      <vt:lpstr>VI_2!Druckbereich</vt:lpstr>
      <vt:lpstr>VII!Druckbereich</vt:lpstr>
      <vt:lpstr>VII_2!Druckbereich</vt:lpstr>
      <vt:lpstr>VIII!Druckbereich</vt:lpstr>
      <vt:lpstr>VIII_2!Druckbereich</vt:lpstr>
      <vt:lpstr>'X Vergl'!Druckbereich</vt:lpstr>
      <vt:lpstr>Daten!Drucktitel</vt:lpstr>
      <vt:lpstr>II!Drucktitel</vt:lpstr>
      <vt:lpstr>II_2!Drucktitel</vt:lpstr>
      <vt:lpstr>LAV!Drucktitel</vt:lpstr>
      <vt:lpstr>LAV_2!Drucktitel</vt:lpstr>
      <vt:lpstr>'Vergl A3'!Drucktitel</vt:lpstr>
      <vt:lpstr>'Vergl Sp'!Drucktitel</vt:lpstr>
      <vt:lpstr>'X Vergl'!Drucktitel</vt:lpstr>
      <vt:lpstr>Jahr</vt:lpstr>
      <vt:lpstr>Verteilung_Varianten</vt:lpstr>
    </vt:vector>
  </TitlesOfParts>
  <Company>Kanton Nidwalden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Schafroth Noémie</cp:lastModifiedBy>
  <cp:lastPrinted>2018-06-19T09:07:31Z</cp:lastPrinted>
  <dcterms:created xsi:type="dcterms:W3CDTF">2002-04-29T14:46:45Z</dcterms:created>
  <dcterms:modified xsi:type="dcterms:W3CDTF">2018-07-11T09:16:08Z</dcterms:modified>
</cp:coreProperties>
</file>